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Dell_Owner\Desktop\Duke\Forecasting - Fuqua 614\Final Project\"/>
    </mc:Choice>
  </mc:AlternateContent>
  <xr:revisionPtr revIDLastSave="0" documentId="13_ncr:1_{1279BF5B-4D8A-4596-B944-B08E0180D16A}" xr6:coauthVersionLast="32" xr6:coauthVersionMax="32" xr10:uidLastSave="{00000000-0000-0000-0000-000000000000}"/>
  <bookViews>
    <workbookView xWindow="0" yWindow="0" windowWidth="17256" windowHeight="5652" firstSheet="4" activeTab="11" xr2:uid="{00000000-000D-0000-FFFF-FFFF00000000}"/>
  </bookViews>
  <sheets>
    <sheet name="_running_" sheetId="88" state="veryHidden" r:id="rId1"/>
    <sheet name="Sheet1" sheetId="1" r:id="rId2"/>
    <sheet name="Model 4" sheetId="67" r:id="rId3"/>
    <sheet name="Model 5" sheetId="73" r:id="rId4"/>
    <sheet name="Model 6" sheetId="80" r:id="rId5"/>
    <sheet name="Model 7" sheetId="87" r:id="rId6"/>
    <sheet name="Sheet14" sheetId="65" r:id="rId7"/>
    <sheet name="Variables in Model 3" sheetId="25" r:id="rId8"/>
    <sheet name="Stats 2" sheetId="45" r:id="rId9"/>
    <sheet name="Model 1" sheetId="4" r:id="rId10"/>
    <sheet name="Model 2" sheetId="12" r:id="rId11"/>
    <sheet name="Model 3" sheetId="19" r:id="rId12"/>
    <sheet name="Model Summaries" sheetId="10" r:id="rId13"/>
    <sheet name="Sheet2" sheetId="2" r:id="rId14"/>
  </sheets>
  <definedNames>
    <definedName name="___autoF" localSheetId="9" hidden="1">0</definedName>
    <definedName name="___autoF" localSheetId="10" hidden="1">0</definedName>
    <definedName name="___autoF" localSheetId="11" hidden="1">0</definedName>
    <definedName name="___autoF" localSheetId="2" hidden="1">0</definedName>
    <definedName name="___autoF" localSheetId="3" hidden="1">0</definedName>
    <definedName name="___autoF" localSheetId="4" hidden="1">0</definedName>
    <definedName name="___autoF" localSheetId="5" hidden="1">0</definedName>
    <definedName name="___Coef___" localSheetId="9" hidden="1">1</definedName>
    <definedName name="___Coef___" localSheetId="10" hidden="1">1</definedName>
    <definedName name="___Coef___" localSheetId="11" hidden="1">1</definedName>
    <definedName name="___Coef___" localSheetId="2" hidden="1">1</definedName>
    <definedName name="___Coef___" localSheetId="3" hidden="1">1</definedName>
    <definedName name="___Coef___" localSheetId="4" hidden="1">1</definedName>
    <definedName name="___Coef___" localSheetId="5" hidden="1">1</definedName>
    <definedName name="___Fore___" localSheetId="9" hidden="1">0</definedName>
    <definedName name="___Fore___" localSheetId="10" hidden="1">0</definedName>
    <definedName name="___Fore___" localSheetId="11" hidden="1">0</definedName>
    <definedName name="___Fore___" localSheetId="2" hidden="1">3</definedName>
    <definedName name="___Fore___" localSheetId="3" hidden="1">0</definedName>
    <definedName name="___Fore___" localSheetId="4" hidden="1">0</definedName>
    <definedName name="___Fore___" localSheetId="5" hidden="1">0</definedName>
    <definedName name="___gFirst" localSheetId="8" hidden="1">PRICE.Ln</definedName>
    <definedName name="___gFirst" localSheetId="7" hidden="1">PRICE.Ln</definedName>
    <definedName name="___gSet" localSheetId="8" hidden="1">1210</definedName>
    <definedName name="___gSet" localSheetId="7" hidden="1">1200</definedName>
    <definedName name="___rsumm___PRICE.Ln" localSheetId="12" hidden="1">'Model Summaries'!$A$3</definedName>
    <definedName name="__adj__AD_Sum_Terms">_running_!$JS$1:$JS$246</definedName>
    <definedName name="__adj__CARAT.Power.3">_running_!$E$1:$E$246</definedName>
    <definedName name="__adj__CARAT.Sqr">_running_!$F$1:$F$246</definedName>
    <definedName name="__adj__CLARITY.Eq.VS1">_running_!$G$1:$G$246</definedName>
    <definedName name="__adj__CLARITY.Eq.VS2">_running_!$H$1:$H$246</definedName>
    <definedName name="__adj__CLARITY.Eq.VVS1">_running_!$I$1:$I$246</definedName>
    <definedName name="__adj__COLOR.Eq.D">_running_!$J$1:$J$246</definedName>
    <definedName name="__adj__COLOR.Eq.E">_running_!$K$1:$K$246</definedName>
    <definedName name="__adj__COLOR.Eq.F">_running_!$L$1:$L$246</definedName>
    <definedName name="__adj__COLOR.Eq.G">_running_!$M$1:$M$246</definedName>
    <definedName name="__adj__CopyX">_running_!$BM$1:$BM$246</definedName>
    <definedName name="__adj__CopyY">_running_!$BN$1:$BN$246</definedName>
    <definedName name="__adj__CopyYhat">_running_!$BO$1:$BO$246</definedName>
    <definedName name="__adj__Cut_Number">_running_!$N$1:$N$246</definedName>
    <definedName name="__adj__Dummy_for_FL_IF">_running_!$O$1:$O$246</definedName>
    <definedName name="__adj__Hi95Range">_running_!$BQ$1:$BQ$246</definedName>
    <definedName name="__adj__Lo95Range">_running_!$BP$1:$BP$246</definedName>
    <definedName name="__adj__NormQRange">_running_!$BK$1:$BK$246</definedName>
    <definedName name="__adj__Obs">_running_!$B$1:$B$246</definedName>
    <definedName name="__adj__One2n">_running_!$BH$1:$BH$246</definedName>
    <definedName name="__adj__PRICE.Ln">_running_!$D$1:$D$246</definedName>
    <definedName name="__adj__ResidActCount">_running_!$BD$1:$BD$21</definedName>
    <definedName name="__adj__ResidBins">_running_!$BC$1:$BC$21</definedName>
    <definedName name="__adj__ResidCumActCount">_running_!$BF$1:$BF$21</definedName>
    <definedName name="__adj__ResidCumExpCount">_running_!$BG$1:$BG$21</definedName>
    <definedName name="__adj__ResidExpCount">_running_!$BE$1:$BE$21</definedName>
    <definedName name="__adj__ResidQRange">_running_!$BL$1:$BL$246</definedName>
    <definedName name="__adj__ResidsRange">_running_!$JI$1:$JI$246</definedName>
    <definedName name="__adj__StdResid">_running_!$BR$1:$BR$246</definedName>
    <definedName name="__adj__Vendor.Eq.BlueNile">_running_!$P$1:$P$246</definedName>
    <definedName name="__adj__Vendor.Eq.BrianGavin">_running_!$Q$1:$Q$246</definedName>
    <definedName name="__adj__Vendor.Eq.CraftedByInfinity">_running_!$R$1:$R$246</definedName>
    <definedName name="__adj__Vendor.Eq.EnchantedDiamonds">_running_!$S$1:$S$246</definedName>
    <definedName name="__adj__Vendor.Eq.JamesAllen">_running_!$T$1:$T$246</definedName>
    <definedName name="__adj__YHatRange">_running_!$JJ$1:$JJ$246</definedName>
    <definedName name="__nSelect_" hidden="1">0</definedName>
    <definedName name="_xlnm._FilterDatabase" localSheetId="1" hidden="1">Sheet1!$A$1:$AW$447</definedName>
    <definedName name="ASETIdealscopeAssetTest">Sheet1!$AG$2:$AG$447</definedName>
    <definedName name="CARAT">Sheet1!$J$2:$J$447</definedName>
    <definedName name="CARAT.Power.3">Sheet1!$K$2:$K$447</definedName>
    <definedName name="CARAT.Sqr">Sheet1!$L$2:$L$447</definedName>
    <definedName name="CLARITY">Sheet1!$V$2:$V$447</definedName>
    <definedName name="CLARITY.Eq.FL">Sheet1!$Y$2:$Y$447</definedName>
    <definedName name="CLARITY.Eq.IF">Sheet1!$Z$2:$Z$447</definedName>
    <definedName name="CLARITY.Eq.VS1">Sheet1!$AA$2:$AA$447</definedName>
    <definedName name="CLARITY.Eq.VS2">Sheet1!$AB$2:$AB$447</definedName>
    <definedName name="CLARITY.Eq.VVS1">Sheet1!$AC$2:$AC$447</definedName>
    <definedName name="CLARITY.Eq.VVS2">Sheet1!$AD$2:$AD$447</definedName>
    <definedName name="COLOR">Sheet1!$P$2:$P$447</definedName>
    <definedName name="COLOR.Eq.D">Sheet1!$Q$2:$Q$447</definedName>
    <definedName name="COLOR.Eq.E">Sheet1!$R$2:$R$447</definedName>
    <definedName name="COLOR.Eq.F">Sheet1!$S$2:$S$447</definedName>
    <definedName name="COLOR.Eq.G">Sheet1!$T$2:$T$447</definedName>
    <definedName name="COLOR.Eq.H">Sheet1!$U$2:$U$447</definedName>
    <definedName name="Count">Sheet1!$AW$2:$AW$447</definedName>
    <definedName name="Cut_Number">Sheet1!$O$2:$O$447</definedName>
    <definedName name="Dummy_excluding_IF_FL">Sheet1!$X$2:$X$447</definedName>
    <definedName name="Dummy_for_FL_IF">Sheet1!$W$2:$W$447</definedName>
    <definedName name="Girdle">Sheet1!$AE$2:$AE$447</definedName>
    <definedName name="HeartsXArrows">Sheet1!$AF$2:$AF$447</definedName>
    <definedName name="HxA_CrownAngle_34to35">Sheet1!$AI$2:$AI$447</definedName>
    <definedName name="HxA_LowerGirdle_76to78">Sheet1!$AK$2:$AK$447</definedName>
    <definedName name="HxA_PavillionAngle_406to409">Sheet1!$AJ$2:$AJ$447</definedName>
    <definedName name="HxA_StarFacets_45to50">Sheet1!$AM$2:$AM$447</definedName>
    <definedName name="HxA_TableSize_54to57">Sheet1!$AL$2:$AL$447</definedName>
    <definedName name="HxA_True">Sheet1!$AN$2:$AN$447</definedName>
    <definedName name="LastAnalysisModel" hidden="1">"Stats 2"</definedName>
    <definedName name="nDataAnalysis" hidden="1">2</definedName>
    <definedName name="nRegMod" hidden="1">7</definedName>
    <definedName name="OKtoForecast" hidden="1">0</definedName>
    <definedName name="PRICE">Sheet1!$H$2:$H$447</definedName>
    <definedName name="PRICE.Ln">Sheet1!$I$2:$I$447</definedName>
    <definedName name="Super_Ideal_Diamonds">Sheet1!$AO$2:$AO$447</definedName>
    <definedName name="TableClarity">Sheet1!$AH$2:$AH$447</definedName>
    <definedName name="Vendor">Sheet1!$A$2:$A$447</definedName>
    <definedName name="Vendor.Eq.BlueNile">Sheet1!$B$2:$B$447</definedName>
    <definedName name="Vendor.Eq.BrianGavin">Sheet1!$C$2:$C$447</definedName>
    <definedName name="Vendor.Eq.CraftedByInfinity">Sheet1!$D$2:$D$447</definedName>
    <definedName name="Vendor.Eq.EnchantedDiamonds">Sheet1!$E$2:$E$447</definedName>
    <definedName name="Vendor.Eq.JamesAllen">Sheet1!$F$2:$F$447</definedName>
    <definedName name="Vendor.Eq.WhiteFlash">Sheet1!$G$2:$G$447</definedName>
    <definedName name="xCrownAngle">Sheet1!$AS$2:$AS$447</definedName>
    <definedName name="xCUT">Sheet1!$N$2:$N$447</definedName>
    <definedName name="xDEPTH">Sheet1!$AQ$2:$AQ$447</definedName>
    <definedName name="xGRADINGLAB">Sheet1!$AP$2:$AP$447</definedName>
    <definedName name="xLowerGirdleAngle">Sheet1!$AV$2:$AV$447</definedName>
    <definedName name="xPavillionAngle">Sheet1!$AT$2:$AT$447</definedName>
    <definedName name="xSHAPE">Sheet1!$M$2:$M$447</definedName>
    <definedName name="xStarAngle">Sheet1!$AU$2:$AU$447</definedName>
    <definedName name="xTABLE">Sheet1!$AR$2:$AR$447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87" l="1"/>
  <c r="D34" i="87"/>
  <c r="D10" i="87" s="1"/>
  <c r="C10" i="87" s="1"/>
  <c r="C33" i="87"/>
  <c r="D33" i="87" s="1"/>
  <c r="E33" i="87" s="1"/>
  <c r="F33" i="87" s="1"/>
  <c r="B35" i="87"/>
  <c r="I29" i="87"/>
  <c r="I28" i="87"/>
  <c r="I27" i="87"/>
  <c r="I26" i="87"/>
  <c r="I25" i="87"/>
  <c r="I24" i="87"/>
  <c r="I23" i="87"/>
  <c r="I22" i="87"/>
  <c r="I21" i="87"/>
  <c r="I20" i="87"/>
  <c r="I19" i="87"/>
  <c r="I18" i="87"/>
  <c r="I17" i="87"/>
  <c r="I16" i="87"/>
  <c r="I15" i="87"/>
  <c r="D15" i="87"/>
  <c r="E15" i="87" s="1"/>
  <c r="F15" i="87"/>
  <c r="G15" i="87"/>
  <c r="D16" i="87"/>
  <c r="E16" i="87" s="1"/>
  <c r="F16" i="87"/>
  <c r="G16" i="87"/>
  <c r="D17" i="87"/>
  <c r="E17" i="87" s="1"/>
  <c r="F17" i="87"/>
  <c r="G17" i="87"/>
  <c r="D18" i="87"/>
  <c r="E18" i="87" s="1"/>
  <c r="F18" i="87"/>
  <c r="G18" i="87"/>
  <c r="D19" i="87"/>
  <c r="E19" i="87" s="1"/>
  <c r="F19" i="87"/>
  <c r="G19" i="87"/>
  <c r="D20" i="87"/>
  <c r="E20" i="87" s="1"/>
  <c r="F20" i="87"/>
  <c r="G20" i="87"/>
  <c r="D21" i="87"/>
  <c r="E21" i="87" s="1"/>
  <c r="F21" i="87"/>
  <c r="G21" i="87"/>
  <c r="D22" i="87"/>
  <c r="E22" i="87" s="1"/>
  <c r="F22" i="87"/>
  <c r="G22" i="87"/>
  <c r="D23" i="87"/>
  <c r="E23" i="87" s="1"/>
  <c r="F23" i="87"/>
  <c r="G23" i="87"/>
  <c r="D24" i="87"/>
  <c r="E24" i="87" s="1"/>
  <c r="F24" i="87"/>
  <c r="G24" i="87"/>
  <c r="D25" i="87"/>
  <c r="E25" i="87" s="1"/>
  <c r="F25" i="87"/>
  <c r="G25" i="87"/>
  <c r="D26" i="87"/>
  <c r="E26" i="87" s="1"/>
  <c r="F26" i="87"/>
  <c r="G26" i="87"/>
  <c r="D27" i="87"/>
  <c r="E27" i="87" s="1"/>
  <c r="F27" i="87"/>
  <c r="G27" i="87"/>
  <c r="D28" i="87"/>
  <c r="E28" i="87" s="1"/>
  <c r="F28" i="87"/>
  <c r="G28" i="87"/>
  <c r="D29" i="87"/>
  <c r="E29" i="87" s="1"/>
  <c r="F29" i="87"/>
  <c r="G29" i="87"/>
  <c r="D14" i="87"/>
  <c r="E14" i="87" s="1"/>
  <c r="G14" i="87"/>
  <c r="F14" i="87"/>
  <c r="G13" i="87"/>
  <c r="F13" i="87"/>
  <c r="H10" i="87"/>
  <c r="H9" i="87"/>
  <c r="B10" i="80"/>
  <c r="D36" i="80"/>
  <c r="D10" i="80" s="1"/>
  <c r="C10" i="80" s="1"/>
  <c r="C35" i="80"/>
  <c r="D35" i="80" s="1"/>
  <c r="B37" i="80"/>
  <c r="I31" i="80"/>
  <c r="I30" i="80"/>
  <c r="I29" i="80"/>
  <c r="I28" i="80"/>
  <c r="I27" i="80"/>
  <c r="I26" i="80"/>
  <c r="I25" i="80"/>
  <c r="I24" i="80"/>
  <c r="I23" i="80"/>
  <c r="I22" i="80"/>
  <c r="I21" i="80"/>
  <c r="I20" i="80"/>
  <c r="I19" i="80"/>
  <c r="I18" i="80"/>
  <c r="I17" i="80"/>
  <c r="I16" i="80"/>
  <c r="I15" i="80"/>
  <c r="D15" i="80"/>
  <c r="E15" i="80" s="1"/>
  <c r="F15" i="80"/>
  <c r="G15" i="80"/>
  <c r="D16" i="80"/>
  <c r="E16" i="80" s="1"/>
  <c r="F16" i="80"/>
  <c r="G16" i="80"/>
  <c r="D17" i="80"/>
  <c r="E17" i="80" s="1"/>
  <c r="F17" i="80"/>
  <c r="G17" i="80"/>
  <c r="D18" i="80"/>
  <c r="E18" i="80" s="1"/>
  <c r="F18" i="80"/>
  <c r="G18" i="80"/>
  <c r="D19" i="80"/>
  <c r="E19" i="80" s="1"/>
  <c r="F19" i="80"/>
  <c r="G19" i="80"/>
  <c r="D20" i="80"/>
  <c r="E20" i="80" s="1"/>
  <c r="F20" i="80"/>
  <c r="G20" i="80"/>
  <c r="D21" i="80"/>
  <c r="E21" i="80" s="1"/>
  <c r="F21" i="80"/>
  <c r="G21" i="80"/>
  <c r="D22" i="80"/>
  <c r="E22" i="80" s="1"/>
  <c r="F22" i="80"/>
  <c r="G22" i="80"/>
  <c r="D23" i="80"/>
  <c r="E23" i="80" s="1"/>
  <c r="F23" i="80"/>
  <c r="G23" i="80"/>
  <c r="D24" i="80"/>
  <c r="E24" i="80" s="1"/>
  <c r="F24" i="80"/>
  <c r="G24" i="80"/>
  <c r="D25" i="80"/>
  <c r="E25" i="80" s="1"/>
  <c r="F25" i="80"/>
  <c r="G25" i="80"/>
  <c r="D26" i="80"/>
  <c r="E26" i="80" s="1"/>
  <c r="F26" i="80"/>
  <c r="G26" i="80"/>
  <c r="D27" i="80"/>
  <c r="E27" i="80" s="1"/>
  <c r="F27" i="80"/>
  <c r="G27" i="80"/>
  <c r="D28" i="80"/>
  <c r="E28" i="80" s="1"/>
  <c r="F28" i="80"/>
  <c r="G28" i="80"/>
  <c r="D29" i="80"/>
  <c r="E29" i="80" s="1"/>
  <c r="F29" i="80"/>
  <c r="G29" i="80"/>
  <c r="D30" i="80"/>
  <c r="E30" i="80" s="1"/>
  <c r="F30" i="80"/>
  <c r="G30" i="80"/>
  <c r="D31" i="80"/>
  <c r="E31" i="80" s="1"/>
  <c r="F31" i="80"/>
  <c r="G31" i="80"/>
  <c r="D14" i="80"/>
  <c r="E14" i="80" s="1"/>
  <c r="G14" i="80"/>
  <c r="F14" i="80"/>
  <c r="G13" i="80"/>
  <c r="F13" i="80"/>
  <c r="H10" i="80"/>
  <c r="H9" i="80"/>
  <c r="B10" i="73"/>
  <c r="D32" i="73"/>
  <c r="D10" i="73" s="1"/>
  <c r="C10" i="73" s="1"/>
  <c r="C31" i="73"/>
  <c r="D31" i="73" s="1"/>
  <c r="E31" i="73" s="1"/>
  <c r="F31" i="73" s="1"/>
  <c r="B33" i="73"/>
  <c r="I27" i="73"/>
  <c r="I26" i="73"/>
  <c r="I25" i="73"/>
  <c r="I24" i="73"/>
  <c r="I23" i="73"/>
  <c r="I22" i="73"/>
  <c r="I21" i="73"/>
  <c r="I20" i="73"/>
  <c r="I19" i="73"/>
  <c r="I18" i="73"/>
  <c r="I17" i="73"/>
  <c r="I16" i="73"/>
  <c r="I15" i="73"/>
  <c r="D15" i="73"/>
  <c r="E15" i="73" s="1"/>
  <c r="F15" i="73"/>
  <c r="G15" i="73"/>
  <c r="D16" i="73"/>
  <c r="E16" i="73" s="1"/>
  <c r="F16" i="73"/>
  <c r="G16" i="73"/>
  <c r="D17" i="73"/>
  <c r="E17" i="73" s="1"/>
  <c r="F17" i="73"/>
  <c r="G17" i="73"/>
  <c r="D18" i="73"/>
  <c r="E18" i="73" s="1"/>
  <c r="F18" i="73"/>
  <c r="G18" i="73"/>
  <c r="D19" i="73"/>
  <c r="E19" i="73" s="1"/>
  <c r="F19" i="73"/>
  <c r="G19" i="73"/>
  <c r="D20" i="73"/>
  <c r="E20" i="73" s="1"/>
  <c r="F20" i="73"/>
  <c r="G20" i="73"/>
  <c r="D21" i="73"/>
  <c r="E21" i="73" s="1"/>
  <c r="F21" i="73"/>
  <c r="G21" i="73"/>
  <c r="D22" i="73"/>
  <c r="E22" i="73" s="1"/>
  <c r="F22" i="73"/>
  <c r="G22" i="73"/>
  <c r="D23" i="73"/>
  <c r="E23" i="73" s="1"/>
  <c r="F23" i="73"/>
  <c r="G23" i="73"/>
  <c r="D24" i="73"/>
  <c r="E24" i="73" s="1"/>
  <c r="F24" i="73"/>
  <c r="G24" i="73"/>
  <c r="D25" i="73"/>
  <c r="E25" i="73" s="1"/>
  <c r="F25" i="73"/>
  <c r="G25" i="73"/>
  <c r="D26" i="73"/>
  <c r="E26" i="73" s="1"/>
  <c r="F26" i="73"/>
  <c r="G26" i="73"/>
  <c r="D27" i="73"/>
  <c r="E27" i="73" s="1"/>
  <c r="F27" i="73"/>
  <c r="G27" i="73"/>
  <c r="D14" i="73"/>
  <c r="E14" i="73" s="1"/>
  <c r="G14" i="73"/>
  <c r="F14" i="73"/>
  <c r="G13" i="73"/>
  <c r="F13" i="73"/>
  <c r="H10" i="73"/>
  <c r="H9" i="73"/>
  <c r="B10" i="67"/>
  <c r="D30" i="67"/>
  <c r="D10" i="67" s="1"/>
  <c r="C10" i="67" s="1"/>
  <c r="C29" i="67"/>
  <c r="D29" i="67" s="1"/>
  <c r="E29" i="67" s="1"/>
  <c r="F29" i="67" s="1"/>
  <c r="B31" i="67"/>
  <c r="I25" i="67"/>
  <c r="I24" i="67"/>
  <c r="I23" i="67"/>
  <c r="I22" i="67"/>
  <c r="I21" i="67"/>
  <c r="I20" i="67"/>
  <c r="I19" i="67"/>
  <c r="I18" i="67"/>
  <c r="I17" i="67"/>
  <c r="I16" i="67"/>
  <c r="I15" i="67"/>
  <c r="D15" i="67"/>
  <c r="E15" i="67" s="1"/>
  <c r="F15" i="67"/>
  <c r="G15" i="67"/>
  <c r="D16" i="67"/>
  <c r="E16" i="67" s="1"/>
  <c r="F16" i="67"/>
  <c r="G16" i="67"/>
  <c r="D17" i="67"/>
  <c r="E17" i="67" s="1"/>
  <c r="F17" i="67"/>
  <c r="G17" i="67"/>
  <c r="D18" i="67"/>
  <c r="E18" i="67" s="1"/>
  <c r="F18" i="67"/>
  <c r="G18" i="67"/>
  <c r="D19" i="67"/>
  <c r="E19" i="67" s="1"/>
  <c r="F19" i="67"/>
  <c r="G19" i="67"/>
  <c r="D20" i="67"/>
  <c r="E20" i="67" s="1"/>
  <c r="F20" i="67"/>
  <c r="G20" i="67"/>
  <c r="D21" i="67"/>
  <c r="E21" i="67" s="1"/>
  <c r="F21" i="67"/>
  <c r="G21" i="67"/>
  <c r="D22" i="67"/>
  <c r="E22" i="67" s="1"/>
  <c r="F22" i="67"/>
  <c r="G22" i="67"/>
  <c r="D23" i="67"/>
  <c r="E23" i="67" s="1"/>
  <c r="F23" i="67"/>
  <c r="G23" i="67"/>
  <c r="D24" i="67"/>
  <c r="E24" i="67" s="1"/>
  <c r="F24" i="67"/>
  <c r="G24" i="67"/>
  <c r="D25" i="67"/>
  <c r="E25" i="67" s="1"/>
  <c r="F25" i="67"/>
  <c r="G25" i="67"/>
  <c r="E14" i="67"/>
  <c r="D14" i="67"/>
  <c r="G14" i="67"/>
  <c r="F14" i="67"/>
  <c r="G13" i="67"/>
  <c r="F13" i="67"/>
  <c r="H10" i="67"/>
  <c r="H9" i="67"/>
  <c r="E14"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2"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B10" i="19"/>
  <c r="D34" i="19"/>
  <c r="D10" i="19" s="1"/>
  <c r="C10" i="19" s="1"/>
  <c r="C33" i="19"/>
  <c r="D33" i="19" s="1"/>
  <c r="E33" i="19" s="1"/>
  <c r="F33" i="19" s="1"/>
  <c r="B35" i="19"/>
  <c r="I29" i="19"/>
  <c r="I28" i="19"/>
  <c r="I27" i="19"/>
  <c r="I26" i="19"/>
  <c r="I25" i="19"/>
  <c r="I24" i="19"/>
  <c r="I23" i="19"/>
  <c r="I22" i="19"/>
  <c r="I21" i="19"/>
  <c r="I20" i="19"/>
  <c r="I19" i="19"/>
  <c r="I18" i="19"/>
  <c r="I17" i="19"/>
  <c r="I16" i="19"/>
  <c r="I15" i="19"/>
  <c r="D15" i="19"/>
  <c r="E15" i="19" s="1"/>
  <c r="F15" i="19"/>
  <c r="G15" i="19"/>
  <c r="D16" i="19"/>
  <c r="E16" i="19" s="1"/>
  <c r="F16" i="19"/>
  <c r="G16" i="19"/>
  <c r="D17" i="19"/>
  <c r="E17" i="19" s="1"/>
  <c r="F17" i="19"/>
  <c r="G17" i="19"/>
  <c r="D18" i="19"/>
  <c r="E18" i="19" s="1"/>
  <c r="F18" i="19"/>
  <c r="G18" i="19"/>
  <c r="D19" i="19"/>
  <c r="E19" i="19" s="1"/>
  <c r="F19" i="19"/>
  <c r="G19" i="19"/>
  <c r="D20" i="19"/>
  <c r="E20" i="19" s="1"/>
  <c r="F20" i="19"/>
  <c r="G20" i="19"/>
  <c r="D21" i="19"/>
  <c r="E21" i="19" s="1"/>
  <c r="F21" i="19"/>
  <c r="G21" i="19"/>
  <c r="D22" i="19"/>
  <c r="E22" i="19" s="1"/>
  <c r="F22" i="19"/>
  <c r="G22" i="19"/>
  <c r="D23" i="19"/>
  <c r="E23" i="19" s="1"/>
  <c r="F23" i="19"/>
  <c r="G23" i="19"/>
  <c r="D24" i="19"/>
  <c r="E24" i="19" s="1"/>
  <c r="F24" i="19"/>
  <c r="G24" i="19"/>
  <c r="D25" i="19"/>
  <c r="E25" i="19" s="1"/>
  <c r="F25" i="19"/>
  <c r="G25" i="19"/>
  <c r="D26" i="19"/>
  <c r="E26" i="19" s="1"/>
  <c r="F26" i="19"/>
  <c r="G26" i="19"/>
  <c r="D27" i="19"/>
  <c r="E27" i="19" s="1"/>
  <c r="F27" i="19"/>
  <c r="G27" i="19"/>
  <c r="D28" i="19"/>
  <c r="E28" i="19" s="1"/>
  <c r="F28" i="19"/>
  <c r="G28" i="19"/>
  <c r="D29" i="19"/>
  <c r="E29" i="19" s="1"/>
  <c r="F29" i="19"/>
  <c r="G29" i="19"/>
  <c r="D14" i="19"/>
  <c r="E14" i="19" s="1"/>
  <c r="G14" i="19"/>
  <c r="F14" i="19"/>
  <c r="G13" i="19"/>
  <c r="F13" i="19"/>
  <c r="H10" i="19"/>
  <c r="H9" i="19"/>
  <c r="B10" i="12"/>
  <c r="D34" i="12"/>
  <c r="D10" i="12" s="1"/>
  <c r="C10" i="12" s="1"/>
  <c r="C33" i="12"/>
  <c r="D33" i="12" s="1"/>
  <c r="E33" i="12" s="1"/>
  <c r="F33" i="12" s="1"/>
  <c r="B35" i="12"/>
  <c r="I29" i="12"/>
  <c r="I28" i="12"/>
  <c r="I27" i="12"/>
  <c r="I26" i="12"/>
  <c r="I25" i="12"/>
  <c r="I24" i="12"/>
  <c r="I23" i="12"/>
  <c r="I22" i="12"/>
  <c r="I21" i="12"/>
  <c r="I20" i="12"/>
  <c r="I19" i="12"/>
  <c r="I18" i="12"/>
  <c r="I17" i="12"/>
  <c r="I16" i="12"/>
  <c r="I15" i="12"/>
  <c r="D15" i="12"/>
  <c r="E15" i="12" s="1"/>
  <c r="F15" i="12"/>
  <c r="G15" i="12"/>
  <c r="D16" i="12"/>
  <c r="E16" i="12" s="1"/>
  <c r="F16" i="12"/>
  <c r="G16" i="12"/>
  <c r="D17" i="12"/>
  <c r="E17" i="12" s="1"/>
  <c r="F17" i="12"/>
  <c r="G17" i="12"/>
  <c r="D18" i="12"/>
  <c r="E18" i="12" s="1"/>
  <c r="F18" i="12"/>
  <c r="G18" i="12"/>
  <c r="D19" i="12"/>
  <c r="E19" i="12" s="1"/>
  <c r="F19" i="12"/>
  <c r="G19" i="12"/>
  <c r="D20" i="12"/>
  <c r="E20" i="12" s="1"/>
  <c r="F20" i="12"/>
  <c r="G20" i="12"/>
  <c r="D21" i="12"/>
  <c r="E21" i="12" s="1"/>
  <c r="F21" i="12"/>
  <c r="G21" i="12"/>
  <c r="D22" i="12"/>
  <c r="E22" i="12" s="1"/>
  <c r="F22" i="12"/>
  <c r="G22" i="12"/>
  <c r="D23" i="12"/>
  <c r="E23" i="12" s="1"/>
  <c r="F23" i="12"/>
  <c r="G23" i="12"/>
  <c r="D24" i="12"/>
  <c r="E24" i="12" s="1"/>
  <c r="F24" i="12"/>
  <c r="G24" i="12"/>
  <c r="D25" i="12"/>
  <c r="E25" i="12" s="1"/>
  <c r="F25" i="12"/>
  <c r="G25" i="12"/>
  <c r="D26" i="12"/>
  <c r="E26" i="12" s="1"/>
  <c r="F26" i="12"/>
  <c r="G26" i="12"/>
  <c r="D27" i="12"/>
  <c r="E27" i="12" s="1"/>
  <c r="F27" i="12"/>
  <c r="G27" i="12"/>
  <c r="D28" i="12"/>
  <c r="E28" i="12" s="1"/>
  <c r="F28" i="12"/>
  <c r="G28" i="12"/>
  <c r="D29" i="12"/>
  <c r="E29" i="12" s="1"/>
  <c r="F29" i="12"/>
  <c r="G29" i="12"/>
  <c r="D14" i="12"/>
  <c r="E14" i="12" s="1"/>
  <c r="G14" i="12"/>
  <c r="F14" i="12"/>
  <c r="G13" i="12"/>
  <c r="F13" i="12"/>
  <c r="H10" i="12"/>
  <c r="H9" i="12"/>
  <c r="B10" i="4"/>
  <c r="D37" i="4"/>
  <c r="D10" i="4" s="1"/>
  <c r="C10" i="4" s="1"/>
  <c r="C36" i="4"/>
  <c r="D36" i="4" s="1"/>
  <c r="E36" i="4" s="1"/>
  <c r="F36" i="4" s="1"/>
  <c r="B38" i="4"/>
  <c r="I32" i="4"/>
  <c r="I31" i="4"/>
  <c r="I30" i="4"/>
  <c r="I29" i="4"/>
  <c r="I28" i="4"/>
  <c r="I27" i="4"/>
  <c r="I26" i="4"/>
  <c r="I25" i="4"/>
  <c r="I24" i="4"/>
  <c r="I23" i="4"/>
  <c r="I22" i="4"/>
  <c r="I21" i="4"/>
  <c r="I20" i="4"/>
  <c r="I19" i="4"/>
  <c r="I18" i="4"/>
  <c r="I17" i="4"/>
  <c r="I16" i="4"/>
  <c r="I15" i="4"/>
  <c r="D15" i="4"/>
  <c r="E15" i="4"/>
  <c r="F15" i="4"/>
  <c r="G15" i="4"/>
  <c r="D16" i="4"/>
  <c r="E16" i="4"/>
  <c r="F16" i="4"/>
  <c r="G16" i="4"/>
  <c r="D17" i="4"/>
  <c r="E17" i="4"/>
  <c r="F17" i="4"/>
  <c r="G17" i="4"/>
  <c r="D18" i="4"/>
  <c r="E18" i="4"/>
  <c r="F18" i="4"/>
  <c r="G18" i="4"/>
  <c r="D19" i="4"/>
  <c r="E19" i="4"/>
  <c r="F19" i="4"/>
  <c r="G19" i="4"/>
  <c r="D20" i="4"/>
  <c r="E20" i="4"/>
  <c r="F20" i="4"/>
  <c r="G20" i="4"/>
  <c r="D21" i="4"/>
  <c r="E21" i="4"/>
  <c r="F21" i="4"/>
  <c r="G21" i="4"/>
  <c r="D22" i="4"/>
  <c r="E22" i="4"/>
  <c r="F22" i="4"/>
  <c r="G22" i="4"/>
  <c r="D23" i="4"/>
  <c r="E23" i="4"/>
  <c r="F23" i="4"/>
  <c r="G23" i="4"/>
  <c r="D24" i="4"/>
  <c r="E24" i="4"/>
  <c r="F24" i="4"/>
  <c r="G24" i="4"/>
  <c r="D25" i="4"/>
  <c r="E25" i="4"/>
  <c r="F25" i="4"/>
  <c r="G25" i="4"/>
  <c r="D26" i="4"/>
  <c r="E26" i="4"/>
  <c r="F26" i="4"/>
  <c r="G26" i="4"/>
  <c r="D27" i="4"/>
  <c r="E27" i="4"/>
  <c r="F27" i="4"/>
  <c r="G27" i="4"/>
  <c r="D28" i="4"/>
  <c r="E28" i="4"/>
  <c r="F28" i="4"/>
  <c r="G28" i="4"/>
  <c r="D29" i="4"/>
  <c r="E29" i="4"/>
  <c r="F29" i="4"/>
  <c r="G29" i="4"/>
  <c r="D30" i="4"/>
  <c r="E30" i="4"/>
  <c r="F30" i="4"/>
  <c r="G30" i="4"/>
  <c r="D31" i="4"/>
  <c r="E31" i="4"/>
  <c r="F31" i="4"/>
  <c r="G31" i="4"/>
  <c r="D32" i="4"/>
  <c r="E32" i="4"/>
  <c r="F32" i="4"/>
  <c r="G32" i="4"/>
  <c r="D14" i="4"/>
  <c r="E14" i="4" s="1"/>
  <c r="G14" i="4"/>
  <c r="F14" i="4"/>
  <c r="G13" i="4"/>
  <c r="F13" i="4"/>
  <c r="H10" i="4"/>
  <c r="H9" i="4"/>
  <c r="B3" i="1"/>
  <c r="C3" i="1"/>
  <c r="D3" i="1"/>
  <c r="E3" i="1"/>
  <c r="F3" i="1"/>
  <c r="G3" i="1"/>
  <c r="B4" i="1"/>
  <c r="C4" i="1"/>
  <c r="D4" i="1"/>
  <c r="E4" i="1"/>
  <c r="F4" i="1"/>
  <c r="G4" i="1"/>
  <c r="B5" i="1"/>
  <c r="C5" i="1"/>
  <c r="D5" i="1"/>
  <c r="E5" i="1"/>
  <c r="F5" i="1"/>
  <c r="G5" i="1"/>
  <c r="B6" i="1"/>
  <c r="C6" i="1"/>
  <c r="D6" i="1"/>
  <c r="E6" i="1"/>
  <c r="F6" i="1"/>
  <c r="G6" i="1"/>
  <c r="B7" i="1"/>
  <c r="C7" i="1"/>
  <c r="D7" i="1"/>
  <c r="E7" i="1"/>
  <c r="F7" i="1"/>
  <c r="G7" i="1"/>
  <c r="B8" i="1"/>
  <c r="C8" i="1"/>
  <c r="D8" i="1"/>
  <c r="E8" i="1"/>
  <c r="F8" i="1"/>
  <c r="G8" i="1"/>
  <c r="B9" i="1"/>
  <c r="C9" i="1"/>
  <c r="D9" i="1"/>
  <c r="E9" i="1"/>
  <c r="F9" i="1"/>
  <c r="G9" i="1"/>
  <c r="B10" i="1"/>
  <c r="C10" i="1"/>
  <c r="D10" i="1"/>
  <c r="E10" i="1"/>
  <c r="F10" i="1"/>
  <c r="G10" i="1"/>
  <c r="B11" i="1"/>
  <c r="C11" i="1"/>
  <c r="D11" i="1"/>
  <c r="E11" i="1"/>
  <c r="F11" i="1"/>
  <c r="G11" i="1"/>
  <c r="B12" i="1"/>
  <c r="C12" i="1"/>
  <c r="D12" i="1"/>
  <c r="E12" i="1"/>
  <c r="F12" i="1"/>
  <c r="G12" i="1"/>
  <c r="B13" i="1"/>
  <c r="C13" i="1"/>
  <c r="D13" i="1"/>
  <c r="E13" i="1"/>
  <c r="F13" i="1"/>
  <c r="G13" i="1"/>
  <c r="B14" i="1"/>
  <c r="C14" i="1"/>
  <c r="D14" i="1"/>
  <c r="F14" i="1"/>
  <c r="G14" i="1"/>
  <c r="B15" i="1"/>
  <c r="C15" i="1"/>
  <c r="D15" i="1"/>
  <c r="E15" i="1"/>
  <c r="F15" i="1"/>
  <c r="G15" i="1"/>
  <c r="B16" i="1"/>
  <c r="C16" i="1"/>
  <c r="D16" i="1"/>
  <c r="E16" i="1"/>
  <c r="F16" i="1"/>
  <c r="G16" i="1"/>
  <c r="B17" i="1"/>
  <c r="C17" i="1"/>
  <c r="D17" i="1"/>
  <c r="E17" i="1"/>
  <c r="F17" i="1"/>
  <c r="G17" i="1"/>
  <c r="B18" i="1"/>
  <c r="C18" i="1"/>
  <c r="D18" i="1"/>
  <c r="E18" i="1"/>
  <c r="F18" i="1"/>
  <c r="G18" i="1"/>
  <c r="B19" i="1"/>
  <c r="C19" i="1"/>
  <c r="D19" i="1"/>
  <c r="E19" i="1"/>
  <c r="F19" i="1"/>
  <c r="G19" i="1"/>
  <c r="B20" i="1"/>
  <c r="C20" i="1"/>
  <c r="D20" i="1"/>
  <c r="E20" i="1"/>
  <c r="F20" i="1"/>
  <c r="G20" i="1"/>
  <c r="B21" i="1"/>
  <c r="C21" i="1"/>
  <c r="D21" i="1"/>
  <c r="E21" i="1"/>
  <c r="F21" i="1"/>
  <c r="G21" i="1"/>
  <c r="B22" i="1"/>
  <c r="C22" i="1"/>
  <c r="D22" i="1"/>
  <c r="E22" i="1"/>
  <c r="F22" i="1"/>
  <c r="G22" i="1"/>
  <c r="B23" i="1"/>
  <c r="C23" i="1"/>
  <c r="D23" i="1"/>
  <c r="E23" i="1"/>
  <c r="F23" i="1"/>
  <c r="G23" i="1"/>
  <c r="B24" i="1"/>
  <c r="C24" i="1"/>
  <c r="D24" i="1"/>
  <c r="E24" i="1"/>
  <c r="F24" i="1"/>
  <c r="G24" i="1"/>
  <c r="B25" i="1"/>
  <c r="C25" i="1"/>
  <c r="D25" i="1"/>
  <c r="E25" i="1"/>
  <c r="F25" i="1"/>
  <c r="G25" i="1"/>
  <c r="B26" i="1"/>
  <c r="C26" i="1"/>
  <c r="D26" i="1"/>
  <c r="E26" i="1"/>
  <c r="F26" i="1"/>
  <c r="G26" i="1"/>
  <c r="B27" i="1"/>
  <c r="C27" i="1"/>
  <c r="D27" i="1"/>
  <c r="E27" i="1"/>
  <c r="F27" i="1"/>
  <c r="G27" i="1"/>
  <c r="B28" i="1"/>
  <c r="C28" i="1"/>
  <c r="D28" i="1"/>
  <c r="E28" i="1"/>
  <c r="F28" i="1"/>
  <c r="G28" i="1"/>
  <c r="B29" i="1"/>
  <c r="C29" i="1"/>
  <c r="D29" i="1"/>
  <c r="E29" i="1"/>
  <c r="F29" i="1"/>
  <c r="G29" i="1"/>
  <c r="B30" i="1"/>
  <c r="C30" i="1"/>
  <c r="D30" i="1"/>
  <c r="E30" i="1"/>
  <c r="F30" i="1"/>
  <c r="G30" i="1"/>
  <c r="B31" i="1"/>
  <c r="C31" i="1"/>
  <c r="D31" i="1"/>
  <c r="E31" i="1"/>
  <c r="F31" i="1"/>
  <c r="G31" i="1"/>
  <c r="B32" i="1"/>
  <c r="C32" i="1"/>
  <c r="D32" i="1"/>
  <c r="E32" i="1"/>
  <c r="F32" i="1"/>
  <c r="G32" i="1"/>
  <c r="B33" i="1"/>
  <c r="C33" i="1"/>
  <c r="D33" i="1"/>
  <c r="E33" i="1"/>
  <c r="F33" i="1"/>
  <c r="G33" i="1"/>
  <c r="B34" i="1"/>
  <c r="C34" i="1"/>
  <c r="D34" i="1"/>
  <c r="E34" i="1"/>
  <c r="F34" i="1"/>
  <c r="G34" i="1"/>
  <c r="B35" i="1"/>
  <c r="C35" i="1"/>
  <c r="D35" i="1"/>
  <c r="E35" i="1"/>
  <c r="F35" i="1"/>
  <c r="G35" i="1"/>
  <c r="B36" i="1"/>
  <c r="C36" i="1"/>
  <c r="D36" i="1"/>
  <c r="E36" i="1"/>
  <c r="F36" i="1"/>
  <c r="G36" i="1"/>
  <c r="B37" i="1"/>
  <c r="C37" i="1"/>
  <c r="D37" i="1"/>
  <c r="E37" i="1"/>
  <c r="F37" i="1"/>
  <c r="G37" i="1"/>
  <c r="B38" i="1"/>
  <c r="C38" i="1"/>
  <c r="D38" i="1"/>
  <c r="E38" i="1"/>
  <c r="F38" i="1"/>
  <c r="G38" i="1"/>
  <c r="B39" i="1"/>
  <c r="C39" i="1"/>
  <c r="D39" i="1"/>
  <c r="E39" i="1"/>
  <c r="F39" i="1"/>
  <c r="G39" i="1"/>
  <c r="B40" i="1"/>
  <c r="C40" i="1"/>
  <c r="D40" i="1"/>
  <c r="E40" i="1"/>
  <c r="F40" i="1"/>
  <c r="G40" i="1"/>
  <c r="B41" i="1"/>
  <c r="C41" i="1"/>
  <c r="D41" i="1"/>
  <c r="E41" i="1"/>
  <c r="F41" i="1"/>
  <c r="G41" i="1"/>
  <c r="B42" i="1"/>
  <c r="C42" i="1"/>
  <c r="D42" i="1"/>
  <c r="E42" i="1"/>
  <c r="F42" i="1"/>
  <c r="G42" i="1"/>
  <c r="B43" i="1"/>
  <c r="C43" i="1"/>
  <c r="D43" i="1"/>
  <c r="E43" i="1"/>
  <c r="F43" i="1"/>
  <c r="G43" i="1"/>
  <c r="B44" i="1"/>
  <c r="C44" i="1"/>
  <c r="D44" i="1"/>
  <c r="E44" i="1"/>
  <c r="F44" i="1"/>
  <c r="G44" i="1"/>
  <c r="B45" i="1"/>
  <c r="C45" i="1"/>
  <c r="D45" i="1"/>
  <c r="E45" i="1"/>
  <c r="F45" i="1"/>
  <c r="G45" i="1"/>
  <c r="B46" i="1"/>
  <c r="C46" i="1"/>
  <c r="D46" i="1"/>
  <c r="E46" i="1"/>
  <c r="F46" i="1"/>
  <c r="G46" i="1"/>
  <c r="B47" i="1"/>
  <c r="C47" i="1"/>
  <c r="D47" i="1"/>
  <c r="E47" i="1"/>
  <c r="F47" i="1"/>
  <c r="G47" i="1"/>
  <c r="B48" i="1"/>
  <c r="C48" i="1"/>
  <c r="D48" i="1"/>
  <c r="E48" i="1"/>
  <c r="F48" i="1"/>
  <c r="G48" i="1"/>
  <c r="B49" i="1"/>
  <c r="C49" i="1"/>
  <c r="D49" i="1"/>
  <c r="E49" i="1"/>
  <c r="F49" i="1"/>
  <c r="G49" i="1"/>
  <c r="B50" i="1"/>
  <c r="C50" i="1"/>
  <c r="D50" i="1"/>
  <c r="E50" i="1"/>
  <c r="F50" i="1"/>
  <c r="G50" i="1"/>
  <c r="B51" i="1"/>
  <c r="C51" i="1"/>
  <c r="D51" i="1"/>
  <c r="E51" i="1"/>
  <c r="F51" i="1"/>
  <c r="G51" i="1"/>
  <c r="B52" i="1"/>
  <c r="C52" i="1"/>
  <c r="D52" i="1"/>
  <c r="E52" i="1"/>
  <c r="F52" i="1"/>
  <c r="G52" i="1"/>
  <c r="B53" i="1"/>
  <c r="C53" i="1"/>
  <c r="D53" i="1"/>
  <c r="E53" i="1"/>
  <c r="F53" i="1"/>
  <c r="G53" i="1"/>
  <c r="B54" i="1"/>
  <c r="C54" i="1"/>
  <c r="D54" i="1"/>
  <c r="E54" i="1"/>
  <c r="F54" i="1"/>
  <c r="G54" i="1"/>
  <c r="B55" i="1"/>
  <c r="C55" i="1"/>
  <c r="D55" i="1"/>
  <c r="E55" i="1"/>
  <c r="F55" i="1"/>
  <c r="G55" i="1"/>
  <c r="B56" i="1"/>
  <c r="C56" i="1"/>
  <c r="D56" i="1"/>
  <c r="E56" i="1"/>
  <c r="F56" i="1"/>
  <c r="G56" i="1"/>
  <c r="B57" i="1"/>
  <c r="C57" i="1"/>
  <c r="D57" i="1"/>
  <c r="E57" i="1"/>
  <c r="F57" i="1"/>
  <c r="G57" i="1"/>
  <c r="B58" i="1"/>
  <c r="C58" i="1"/>
  <c r="D58" i="1"/>
  <c r="E58" i="1"/>
  <c r="F58" i="1"/>
  <c r="G58" i="1"/>
  <c r="B59" i="1"/>
  <c r="C59" i="1"/>
  <c r="D59" i="1"/>
  <c r="E59" i="1"/>
  <c r="F59" i="1"/>
  <c r="G59" i="1"/>
  <c r="B60" i="1"/>
  <c r="C60" i="1"/>
  <c r="D60" i="1"/>
  <c r="E60" i="1"/>
  <c r="F60" i="1"/>
  <c r="G60" i="1"/>
  <c r="B61" i="1"/>
  <c r="C61" i="1"/>
  <c r="D61" i="1"/>
  <c r="E61" i="1"/>
  <c r="F61" i="1"/>
  <c r="G61" i="1"/>
  <c r="B62" i="1"/>
  <c r="C62" i="1"/>
  <c r="D62" i="1"/>
  <c r="E62" i="1"/>
  <c r="F62" i="1"/>
  <c r="G62" i="1"/>
  <c r="B63" i="1"/>
  <c r="C63" i="1"/>
  <c r="D63" i="1"/>
  <c r="E63" i="1"/>
  <c r="F63" i="1"/>
  <c r="G63" i="1"/>
  <c r="B64" i="1"/>
  <c r="C64" i="1"/>
  <c r="D64" i="1"/>
  <c r="E64" i="1"/>
  <c r="F64" i="1"/>
  <c r="G64" i="1"/>
  <c r="B65" i="1"/>
  <c r="C65" i="1"/>
  <c r="D65" i="1"/>
  <c r="E65" i="1"/>
  <c r="F65" i="1"/>
  <c r="G65" i="1"/>
  <c r="B66" i="1"/>
  <c r="C66" i="1"/>
  <c r="D66" i="1"/>
  <c r="E66" i="1"/>
  <c r="F66" i="1"/>
  <c r="G66" i="1"/>
  <c r="B67" i="1"/>
  <c r="C67" i="1"/>
  <c r="D67" i="1"/>
  <c r="E67" i="1"/>
  <c r="F67" i="1"/>
  <c r="G67" i="1"/>
  <c r="B68" i="1"/>
  <c r="C68" i="1"/>
  <c r="D68" i="1"/>
  <c r="E68" i="1"/>
  <c r="F68" i="1"/>
  <c r="G68" i="1"/>
  <c r="B69" i="1"/>
  <c r="C69" i="1"/>
  <c r="D69" i="1"/>
  <c r="E69" i="1"/>
  <c r="F69" i="1"/>
  <c r="G69" i="1"/>
  <c r="B70" i="1"/>
  <c r="C70" i="1"/>
  <c r="D70" i="1"/>
  <c r="E70" i="1"/>
  <c r="F70" i="1"/>
  <c r="G70" i="1"/>
  <c r="B71" i="1"/>
  <c r="C71" i="1"/>
  <c r="D71" i="1"/>
  <c r="E71" i="1"/>
  <c r="F71" i="1"/>
  <c r="G71" i="1"/>
  <c r="B72" i="1"/>
  <c r="C72" i="1"/>
  <c r="D72" i="1"/>
  <c r="E72" i="1"/>
  <c r="F72" i="1"/>
  <c r="G72" i="1"/>
  <c r="B73" i="1"/>
  <c r="C73" i="1"/>
  <c r="D73" i="1"/>
  <c r="E73" i="1"/>
  <c r="F73" i="1"/>
  <c r="G73" i="1"/>
  <c r="B74" i="1"/>
  <c r="C74" i="1"/>
  <c r="D74" i="1"/>
  <c r="E74" i="1"/>
  <c r="F74" i="1"/>
  <c r="G74" i="1"/>
  <c r="B75" i="1"/>
  <c r="C75" i="1"/>
  <c r="D75" i="1"/>
  <c r="E75" i="1"/>
  <c r="F75" i="1"/>
  <c r="G75" i="1"/>
  <c r="B76" i="1"/>
  <c r="C76" i="1"/>
  <c r="D76" i="1"/>
  <c r="E76" i="1"/>
  <c r="F76" i="1"/>
  <c r="G76" i="1"/>
  <c r="B77" i="1"/>
  <c r="C77" i="1"/>
  <c r="D77" i="1"/>
  <c r="E77" i="1"/>
  <c r="F77" i="1"/>
  <c r="G77" i="1"/>
  <c r="B78" i="1"/>
  <c r="C78" i="1"/>
  <c r="D78" i="1"/>
  <c r="E78" i="1"/>
  <c r="F78" i="1"/>
  <c r="G78" i="1"/>
  <c r="B79" i="1"/>
  <c r="C79" i="1"/>
  <c r="D79" i="1"/>
  <c r="E79" i="1"/>
  <c r="F79" i="1"/>
  <c r="G79" i="1"/>
  <c r="B80" i="1"/>
  <c r="C80" i="1"/>
  <c r="D80" i="1"/>
  <c r="E80" i="1"/>
  <c r="F80" i="1"/>
  <c r="G80" i="1"/>
  <c r="B81" i="1"/>
  <c r="C81" i="1"/>
  <c r="D81" i="1"/>
  <c r="E81" i="1"/>
  <c r="F81" i="1"/>
  <c r="G81" i="1"/>
  <c r="B82" i="1"/>
  <c r="C82" i="1"/>
  <c r="D82" i="1"/>
  <c r="E82" i="1"/>
  <c r="F82" i="1"/>
  <c r="G82" i="1"/>
  <c r="B83" i="1"/>
  <c r="C83" i="1"/>
  <c r="D83" i="1"/>
  <c r="E83" i="1"/>
  <c r="F83" i="1"/>
  <c r="G83" i="1"/>
  <c r="B84" i="1"/>
  <c r="C84" i="1"/>
  <c r="D84" i="1"/>
  <c r="E84" i="1"/>
  <c r="F84" i="1"/>
  <c r="G84" i="1"/>
  <c r="B85" i="1"/>
  <c r="C85" i="1"/>
  <c r="D85" i="1"/>
  <c r="E85" i="1"/>
  <c r="F85" i="1"/>
  <c r="G85" i="1"/>
  <c r="B86" i="1"/>
  <c r="C86" i="1"/>
  <c r="D86" i="1"/>
  <c r="E86" i="1"/>
  <c r="F86" i="1"/>
  <c r="G86" i="1"/>
  <c r="B87" i="1"/>
  <c r="C87" i="1"/>
  <c r="D87" i="1"/>
  <c r="E87" i="1"/>
  <c r="F87" i="1"/>
  <c r="G87" i="1"/>
  <c r="B88" i="1"/>
  <c r="C88" i="1"/>
  <c r="D88" i="1"/>
  <c r="E88" i="1"/>
  <c r="F88" i="1"/>
  <c r="G88" i="1"/>
  <c r="B89" i="1"/>
  <c r="C89" i="1"/>
  <c r="D89" i="1"/>
  <c r="E89" i="1"/>
  <c r="F89" i="1"/>
  <c r="G89" i="1"/>
  <c r="B90" i="1"/>
  <c r="C90" i="1"/>
  <c r="D90" i="1"/>
  <c r="E90" i="1"/>
  <c r="F90" i="1"/>
  <c r="G90" i="1"/>
  <c r="B91" i="1"/>
  <c r="C91" i="1"/>
  <c r="D91" i="1"/>
  <c r="E91" i="1"/>
  <c r="F91" i="1"/>
  <c r="G91" i="1"/>
  <c r="B92" i="1"/>
  <c r="C92" i="1"/>
  <c r="D92" i="1"/>
  <c r="E92" i="1"/>
  <c r="F92" i="1"/>
  <c r="G92" i="1"/>
  <c r="B93" i="1"/>
  <c r="C93" i="1"/>
  <c r="D93" i="1"/>
  <c r="E93" i="1"/>
  <c r="F93" i="1"/>
  <c r="G93" i="1"/>
  <c r="B94" i="1"/>
  <c r="C94" i="1"/>
  <c r="D94" i="1"/>
  <c r="E94" i="1"/>
  <c r="F94" i="1"/>
  <c r="G94" i="1"/>
  <c r="B95" i="1"/>
  <c r="C95" i="1"/>
  <c r="D95" i="1"/>
  <c r="E95" i="1"/>
  <c r="F95" i="1"/>
  <c r="G95" i="1"/>
  <c r="B96" i="1"/>
  <c r="C96" i="1"/>
  <c r="D96" i="1"/>
  <c r="E96" i="1"/>
  <c r="F96" i="1"/>
  <c r="G96" i="1"/>
  <c r="B97" i="1"/>
  <c r="C97" i="1"/>
  <c r="D97" i="1"/>
  <c r="E97" i="1"/>
  <c r="F97" i="1"/>
  <c r="G97" i="1"/>
  <c r="B98" i="1"/>
  <c r="C98" i="1"/>
  <c r="D98" i="1"/>
  <c r="E98" i="1"/>
  <c r="F98" i="1"/>
  <c r="G98" i="1"/>
  <c r="B99" i="1"/>
  <c r="C99" i="1"/>
  <c r="D99" i="1"/>
  <c r="E99" i="1"/>
  <c r="F99" i="1"/>
  <c r="G99" i="1"/>
  <c r="B100" i="1"/>
  <c r="C100" i="1"/>
  <c r="D100" i="1"/>
  <c r="E100" i="1"/>
  <c r="F100" i="1"/>
  <c r="G100" i="1"/>
  <c r="B101" i="1"/>
  <c r="C101" i="1"/>
  <c r="D101" i="1"/>
  <c r="E101" i="1"/>
  <c r="F101" i="1"/>
  <c r="G101" i="1"/>
  <c r="B102" i="1"/>
  <c r="C102" i="1"/>
  <c r="D102" i="1"/>
  <c r="E102" i="1"/>
  <c r="F102" i="1"/>
  <c r="G102" i="1"/>
  <c r="B103" i="1"/>
  <c r="C103" i="1"/>
  <c r="D103" i="1"/>
  <c r="E103" i="1"/>
  <c r="F103" i="1"/>
  <c r="G103" i="1"/>
  <c r="B104" i="1"/>
  <c r="C104" i="1"/>
  <c r="D104" i="1"/>
  <c r="E104" i="1"/>
  <c r="F104" i="1"/>
  <c r="G104" i="1"/>
  <c r="B105" i="1"/>
  <c r="C105" i="1"/>
  <c r="D105" i="1"/>
  <c r="E105" i="1"/>
  <c r="F105" i="1"/>
  <c r="G105" i="1"/>
  <c r="B106" i="1"/>
  <c r="C106" i="1"/>
  <c r="D106" i="1"/>
  <c r="E106" i="1"/>
  <c r="F106" i="1"/>
  <c r="G106" i="1"/>
  <c r="B107" i="1"/>
  <c r="C107" i="1"/>
  <c r="D107" i="1"/>
  <c r="E107" i="1"/>
  <c r="F107" i="1"/>
  <c r="G107" i="1"/>
  <c r="B108" i="1"/>
  <c r="C108" i="1"/>
  <c r="D108" i="1"/>
  <c r="E108" i="1"/>
  <c r="F108" i="1"/>
  <c r="G108" i="1"/>
  <c r="B109" i="1"/>
  <c r="C109" i="1"/>
  <c r="D109" i="1"/>
  <c r="E109" i="1"/>
  <c r="F109" i="1"/>
  <c r="G109" i="1"/>
  <c r="B110" i="1"/>
  <c r="C110" i="1"/>
  <c r="D110" i="1"/>
  <c r="E110" i="1"/>
  <c r="F110" i="1"/>
  <c r="G110" i="1"/>
  <c r="B111" i="1"/>
  <c r="C111" i="1"/>
  <c r="D111" i="1"/>
  <c r="E111" i="1"/>
  <c r="F111" i="1"/>
  <c r="G111" i="1"/>
  <c r="B112" i="1"/>
  <c r="C112" i="1"/>
  <c r="D112" i="1"/>
  <c r="E112" i="1"/>
  <c r="F112" i="1"/>
  <c r="G112" i="1"/>
  <c r="B113" i="1"/>
  <c r="C113" i="1"/>
  <c r="D113" i="1"/>
  <c r="E113" i="1"/>
  <c r="F113" i="1"/>
  <c r="G113" i="1"/>
  <c r="B114" i="1"/>
  <c r="C114" i="1"/>
  <c r="D114" i="1"/>
  <c r="E114" i="1"/>
  <c r="F114" i="1"/>
  <c r="G114" i="1"/>
  <c r="B115" i="1"/>
  <c r="C115" i="1"/>
  <c r="D115" i="1"/>
  <c r="E115" i="1"/>
  <c r="F115" i="1"/>
  <c r="G115" i="1"/>
  <c r="B116" i="1"/>
  <c r="C116" i="1"/>
  <c r="D116" i="1"/>
  <c r="E116" i="1"/>
  <c r="F116" i="1"/>
  <c r="G116" i="1"/>
  <c r="B117" i="1"/>
  <c r="C117" i="1"/>
  <c r="D117" i="1"/>
  <c r="E117" i="1"/>
  <c r="F117" i="1"/>
  <c r="G117" i="1"/>
  <c r="B118" i="1"/>
  <c r="C118" i="1"/>
  <c r="D118" i="1"/>
  <c r="E118" i="1"/>
  <c r="F118" i="1"/>
  <c r="G118" i="1"/>
  <c r="B119" i="1"/>
  <c r="C119" i="1"/>
  <c r="D119" i="1"/>
  <c r="E119" i="1"/>
  <c r="F119" i="1"/>
  <c r="G119" i="1"/>
  <c r="B120" i="1"/>
  <c r="C120" i="1"/>
  <c r="D120" i="1"/>
  <c r="E120" i="1"/>
  <c r="F120" i="1"/>
  <c r="G120" i="1"/>
  <c r="B121" i="1"/>
  <c r="C121" i="1"/>
  <c r="D121" i="1"/>
  <c r="E121" i="1"/>
  <c r="F121" i="1"/>
  <c r="G121" i="1"/>
  <c r="B122" i="1"/>
  <c r="C122" i="1"/>
  <c r="D122" i="1"/>
  <c r="E122" i="1"/>
  <c r="F122" i="1"/>
  <c r="G122" i="1"/>
  <c r="B123" i="1"/>
  <c r="C123" i="1"/>
  <c r="D123" i="1"/>
  <c r="E123" i="1"/>
  <c r="F123" i="1"/>
  <c r="G123" i="1"/>
  <c r="B124" i="1"/>
  <c r="C124" i="1"/>
  <c r="D124" i="1"/>
  <c r="E124" i="1"/>
  <c r="F124" i="1"/>
  <c r="G124" i="1"/>
  <c r="B125" i="1"/>
  <c r="C125" i="1"/>
  <c r="D125" i="1"/>
  <c r="E125" i="1"/>
  <c r="F125" i="1"/>
  <c r="G125" i="1"/>
  <c r="B126" i="1"/>
  <c r="C126" i="1"/>
  <c r="D126" i="1"/>
  <c r="E126" i="1"/>
  <c r="F126" i="1"/>
  <c r="G126" i="1"/>
  <c r="B127" i="1"/>
  <c r="C127" i="1"/>
  <c r="D127" i="1"/>
  <c r="E127" i="1"/>
  <c r="F127" i="1"/>
  <c r="G127" i="1"/>
  <c r="B128" i="1"/>
  <c r="C128" i="1"/>
  <c r="D128" i="1"/>
  <c r="E128" i="1"/>
  <c r="F128" i="1"/>
  <c r="G128" i="1"/>
  <c r="B129" i="1"/>
  <c r="C129" i="1"/>
  <c r="D129" i="1"/>
  <c r="E129" i="1"/>
  <c r="F129" i="1"/>
  <c r="G129" i="1"/>
  <c r="B130" i="1"/>
  <c r="C130" i="1"/>
  <c r="D130" i="1"/>
  <c r="E130" i="1"/>
  <c r="F130" i="1"/>
  <c r="G130" i="1"/>
  <c r="B131" i="1"/>
  <c r="C131" i="1"/>
  <c r="D131" i="1"/>
  <c r="E131" i="1"/>
  <c r="F131" i="1"/>
  <c r="G131" i="1"/>
  <c r="B132" i="1"/>
  <c r="C132" i="1"/>
  <c r="D132" i="1"/>
  <c r="E132" i="1"/>
  <c r="F132" i="1"/>
  <c r="G132" i="1"/>
  <c r="B133" i="1"/>
  <c r="C133" i="1"/>
  <c r="D133" i="1"/>
  <c r="E133" i="1"/>
  <c r="F133" i="1"/>
  <c r="G133" i="1"/>
  <c r="B134" i="1"/>
  <c r="C134" i="1"/>
  <c r="D134" i="1"/>
  <c r="E134" i="1"/>
  <c r="F134" i="1"/>
  <c r="G134" i="1"/>
  <c r="B135" i="1"/>
  <c r="C135" i="1"/>
  <c r="D135" i="1"/>
  <c r="E135" i="1"/>
  <c r="F135" i="1"/>
  <c r="G135" i="1"/>
  <c r="B136" i="1"/>
  <c r="C136" i="1"/>
  <c r="D136" i="1"/>
  <c r="E136" i="1"/>
  <c r="F136" i="1"/>
  <c r="G136" i="1"/>
  <c r="B137" i="1"/>
  <c r="C137" i="1"/>
  <c r="D137" i="1"/>
  <c r="E137" i="1"/>
  <c r="F137" i="1"/>
  <c r="G137" i="1"/>
  <c r="B138" i="1"/>
  <c r="C138" i="1"/>
  <c r="D138" i="1"/>
  <c r="E138" i="1"/>
  <c r="F138" i="1"/>
  <c r="G138" i="1"/>
  <c r="B139" i="1"/>
  <c r="C139" i="1"/>
  <c r="D139" i="1"/>
  <c r="E139" i="1"/>
  <c r="F139" i="1"/>
  <c r="G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B146" i="1"/>
  <c r="C146" i="1"/>
  <c r="D146" i="1"/>
  <c r="E146" i="1"/>
  <c r="F146" i="1"/>
  <c r="G146" i="1"/>
  <c r="B147" i="1"/>
  <c r="C147" i="1"/>
  <c r="D147" i="1"/>
  <c r="E147" i="1"/>
  <c r="F147" i="1"/>
  <c r="G147" i="1"/>
  <c r="B148" i="1"/>
  <c r="C148" i="1"/>
  <c r="D148" i="1"/>
  <c r="E148" i="1"/>
  <c r="F148" i="1"/>
  <c r="G148" i="1"/>
  <c r="B149" i="1"/>
  <c r="C149" i="1"/>
  <c r="D149" i="1"/>
  <c r="E149" i="1"/>
  <c r="F149" i="1"/>
  <c r="G149" i="1"/>
  <c r="B150" i="1"/>
  <c r="C150" i="1"/>
  <c r="D150" i="1"/>
  <c r="E150" i="1"/>
  <c r="F150" i="1"/>
  <c r="G150" i="1"/>
  <c r="B151" i="1"/>
  <c r="C151" i="1"/>
  <c r="D151" i="1"/>
  <c r="E151" i="1"/>
  <c r="F151" i="1"/>
  <c r="G151" i="1"/>
  <c r="B152" i="1"/>
  <c r="C152" i="1"/>
  <c r="D152" i="1"/>
  <c r="E152" i="1"/>
  <c r="F152" i="1"/>
  <c r="G152" i="1"/>
  <c r="B153" i="1"/>
  <c r="C153" i="1"/>
  <c r="D153" i="1"/>
  <c r="E153" i="1"/>
  <c r="F153" i="1"/>
  <c r="G153" i="1"/>
  <c r="B154" i="1"/>
  <c r="C154" i="1"/>
  <c r="D154" i="1"/>
  <c r="E154" i="1"/>
  <c r="F154" i="1"/>
  <c r="G154" i="1"/>
  <c r="B155" i="1"/>
  <c r="C155" i="1"/>
  <c r="D155" i="1"/>
  <c r="E155" i="1"/>
  <c r="F155" i="1"/>
  <c r="G155" i="1"/>
  <c r="B156" i="1"/>
  <c r="C156" i="1"/>
  <c r="D156" i="1"/>
  <c r="E156" i="1"/>
  <c r="F156" i="1"/>
  <c r="G156" i="1"/>
  <c r="B157" i="1"/>
  <c r="C157" i="1"/>
  <c r="D157" i="1"/>
  <c r="E157" i="1"/>
  <c r="F157" i="1"/>
  <c r="G157" i="1"/>
  <c r="B158" i="1"/>
  <c r="C158" i="1"/>
  <c r="D158" i="1"/>
  <c r="E158" i="1"/>
  <c r="F158" i="1"/>
  <c r="G158" i="1"/>
  <c r="B159" i="1"/>
  <c r="C159" i="1"/>
  <c r="D159" i="1"/>
  <c r="E159" i="1"/>
  <c r="F159" i="1"/>
  <c r="G159" i="1"/>
  <c r="B160" i="1"/>
  <c r="C160" i="1"/>
  <c r="D160" i="1"/>
  <c r="E160" i="1"/>
  <c r="F160" i="1"/>
  <c r="G160" i="1"/>
  <c r="B161" i="1"/>
  <c r="C161" i="1"/>
  <c r="D161" i="1"/>
  <c r="E161" i="1"/>
  <c r="F161" i="1"/>
  <c r="G161" i="1"/>
  <c r="B162" i="1"/>
  <c r="C162" i="1"/>
  <c r="D162" i="1"/>
  <c r="E162" i="1"/>
  <c r="F162" i="1"/>
  <c r="G162" i="1"/>
  <c r="B163" i="1"/>
  <c r="C163" i="1"/>
  <c r="D163" i="1"/>
  <c r="E163" i="1"/>
  <c r="F163" i="1"/>
  <c r="G163" i="1"/>
  <c r="B164" i="1"/>
  <c r="C164" i="1"/>
  <c r="D164" i="1"/>
  <c r="E164" i="1"/>
  <c r="F164" i="1"/>
  <c r="G164" i="1"/>
  <c r="B165" i="1"/>
  <c r="C165" i="1"/>
  <c r="D165" i="1"/>
  <c r="E165" i="1"/>
  <c r="F165" i="1"/>
  <c r="G165" i="1"/>
  <c r="B166" i="1"/>
  <c r="C166" i="1"/>
  <c r="D166" i="1"/>
  <c r="E166" i="1"/>
  <c r="F166" i="1"/>
  <c r="G166" i="1"/>
  <c r="B167" i="1"/>
  <c r="C167" i="1"/>
  <c r="D167" i="1"/>
  <c r="E167" i="1"/>
  <c r="F167" i="1"/>
  <c r="G167" i="1"/>
  <c r="B168" i="1"/>
  <c r="C168" i="1"/>
  <c r="D168" i="1"/>
  <c r="E168" i="1"/>
  <c r="F168" i="1"/>
  <c r="G168" i="1"/>
  <c r="B169" i="1"/>
  <c r="C169" i="1"/>
  <c r="D169" i="1"/>
  <c r="E169" i="1"/>
  <c r="F169" i="1"/>
  <c r="G169" i="1"/>
  <c r="B170" i="1"/>
  <c r="C170" i="1"/>
  <c r="D170" i="1"/>
  <c r="E170" i="1"/>
  <c r="F170" i="1"/>
  <c r="G170" i="1"/>
  <c r="B171" i="1"/>
  <c r="C171" i="1"/>
  <c r="D171" i="1"/>
  <c r="E171" i="1"/>
  <c r="F171" i="1"/>
  <c r="G171" i="1"/>
  <c r="B172" i="1"/>
  <c r="C172" i="1"/>
  <c r="D172" i="1"/>
  <c r="E172" i="1"/>
  <c r="F172" i="1"/>
  <c r="G172" i="1"/>
  <c r="B173" i="1"/>
  <c r="C173" i="1"/>
  <c r="D173" i="1"/>
  <c r="E173" i="1"/>
  <c r="F173" i="1"/>
  <c r="G173" i="1"/>
  <c r="B174" i="1"/>
  <c r="C174" i="1"/>
  <c r="D174" i="1"/>
  <c r="E174" i="1"/>
  <c r="F174" i="1"/>
  <c r="G174" i="1"/>
  <c r="B175" i="1"/>
  <c r="C175" i="1"/>
  <c r="D175" i="1"/>
  <c r="E175" i="1"/>
  <c r="F175" i="1"/>
  <c r="G175" i="1"/>
  <c r="B176" i="1"/>
  <c r="C176" i="1"/>
  <c r="D176" i="1"/>
  <c r="E176" i="1"/>
  <c r="F176" i="1"/>
  <c r="G176" i="1"/>
  <c r="B177" i="1"/>
  <c r="C177" i="1"/>
  <c r="D177" i="1"/>
  <c r="E177" i="1"/>
  <c r="F177" i="1"/>
  <c r="G177" i="1"/>
  <c r="B178" i="1"/>
  <c r="C178" i="1"/>
  <c r="D178" i="1"/>
  <c r="E178" i="1"/>
  <c r="F178" i="1"/>
  <c r="G178" i="1"/>
  <c r="B179" i="1"/>
  <c r="C179" i="1"/>
  <c r="D179" i="1"/>
  <c r="E179" i="1"/>
  <c r="F179" i="1"/>
  <c r="G179" i="1"/>
  <c r="B180" i="1"/>
  <c r="C180" i="1"/>
  <c r="D180" i="1"/>
  <c r="E180" i="1"/>
  <c r="F180" i="1"/>
  <c r="G180" i="1"/>
  <c r="B181" i="1"/>
  <c r="C181" i="1"/>
  <c r="D181" i="1"/>
  <c r="E181" i="1"/>
  <c r="F181" i="1"/>
  <c r="G181" i="1"/>
  <c r="B182" i="1"/>
  <c r="C182" i="1"/>
  <c r="D182" i="1"/>
  <c r="E182" i="1"/>
  <c r="F182" i="1"/>
  <c r="G182" i="1"/>
  <c r="B183" i="1"/>
  <c r="C183" i="1"/>
  <c r="D183" i="1"/>
  <c r="E183" i="1"/>
  <c r="F183" i="1"/>
  <c r="G183" i="1"/>
  <c r="B184" i="1"/>
  <c r="C184" i="1"/>
  <c r="D184" i="1"/>
  <c r="E184" i="1"/>
  <c r="F184" i="1"/>
  <c r="G184" i="1"/>
  <c r="B185" i="1"/>
  <c r="C185" i="1"/>
  <c r="D185" i="1"/>
  <c r="E185" i="1"/>
  <c r="F185" i="1"/>
  <c r="G185" i="1"/>
  <c r="B186" i="1"/>
  <c r="C186" i="1"/>
  <c r="D186" i="1"/>
  <c r="E186" i="1"/>
  <c r="F186" i="1"/>
  <c r="G186" i="1"/>
  <c r="B187" i="1"/>
  <c r="C187" i="1"/>
  <c r="D187" i="1"/>
  <c r="E187" i="1"/>
  <c r="F187" i="1"/>
  <c r="G187" i="1"/>
  <c r="B188" i="1"/>
  <c r="C188" i="1"/>
  <c r="D188" i="1"/>
  <c r="E188" i="1"/>
  <c r="F188" i="1"/>
  <c r="G188" i="1"/>
  <c r="B189" i="1"/>
  <c r="C189" i="1"/>
  <c r="D189" i="1"/>
  <c r="E189" i="1"/>
  <c r="F189" i="1"/>
  <c r="G189" i="1"/>
  <c r="B190" i="1"/>
  <c r="C190" i="1"/>
  <c r="D190" i="1"/>
  <c r="E190" i="1"/>
  <c r="F190" i="1"/>
  <c r="G190" i="1"/>
  <c r="B191" i="1"/>
  <c r="C191" i="1"/>
  <c r="D191" i="1"/>
  <c r="E191" i="1"/>
  <c r="F191" i="1"/>
  <c r="G191" i="1"/>
  <c r="B192" i="1"/>
  <c r="C192" i="1"/>
  <c r="D192" i="1"/>
  <c r="E192" i="1"/>
  <c r="F192" i="1"/>
  <c r="G192" i="1"/>
  <c r="B193" i="1"/>
  <c r="C193" i="1"/>
  <c r="D193" i="1"/>
  <c r="E193" i="1"/>
  <c r="F193" i="1"/>
  <c r="G193" i="1"/>
  <c r="B194" i="1"/>
  <c r="C194" i="1"/>
  <c r="D194" i="1"/>
  <c r="E194" i="1"/>
  <c r="F194" i="1"/>
  <c r="G194" i="1"/>
  <c r="B195" i="1"/>
  <c r="C195" i="1"/>
  <c r="D195" i="1"/>
  <c r="E195" i="1"/>
  <c r="F195" i="1"/>
  <c r="G195" i="1"/>
  <c r="B196" i="1"/>
  <c r="C196" i="1"/>
  <c r="D196" i="1"/>
  <c r="E196" i="1"/>
  <c r="F196" i="1"/>
  <c r="G196" i="1"/>
  <c r="B197" i="1"/>
  <c r="C197" i="1"/>
  <c r="D197" i="1"/>
  <c r="E197" i="1"/>
  <c r="F197" i="1"/>
  <c r="G197" i="1"/>
  <c r="B198" i="1"/>
  <c r="C198" i="1"/>
  <c r="D198" i="1"/>
  <c r="E198" i="1"/>
  <c r="F198" i="1"/>
  <c r="G198" i="1"/>
  <c r="B199" i="1"/>
  <c r="C199" i="1"/>
  <c r="D199" i="1"/>
  <c r="E199" i="1"/>
  <c r="F199" i="1"/>
  <c r="G199" i="1"/>
  <c r="B200" i="1"/>
  <c r="C200" i="1"/>
  <c r="D200" i="1"/>
  <c r="E200" i="1"/>
  <c r="F200" i="1"/>
  <c r="G200" i="1"/>
  <c r="B201" i="1"/>
  <c r="C201" i="1"/>
  <c r="D201" i="1"/>
  <c r="E201" i="1"/>
  <c r="F201" i="1"/>
  <c r="G201" i="1"/>
  <c r="B202" i="1"/>
  <c r="C202" i="1"/>
  <c r="D202" i="1"/>
  <c r="E202" i="1"/>
  <c r="F202" i="1"/>
  <c r="G202" i="1"/>
  <c r="B203" i="1"/>
  <c r="C203" i="1"/>
  <c r="D203" i="1"/>
  <c r="E203" i="1"/>
  <c r="F203" i="1"/>
  <c r="G203" i="1"/>
  <c r="B204" i="1"/>
  <c r="C204" i="1"/>
  <c r="D204" i="1"/>
  <c r="E204" i="1"/>
  <c r="F204" i="1"/>
  <c r="G204" i="1"/>
  <c r="B205" i="1"/>
  <c r="C205" i="1"/>
  <c r="D205" i="1"/>
  <c r="E205" i="1"/>
  <c r="F205" i="1"/>
  <c r="G205" i="1"/>
  <c r="B206" i="1"/>
  <c r="C206" i="1"/>
  <c r="D206" i="1"/>
  <c r="E206" i="1"/>
  <c r="F206" i="1"/>
  <c r="G206" i="1"/>
  <c r="B207" i="1"/>
  <c r="C207" i="1"/>
  <c r="D207" i="1"/>
  <c r="E207" i="1"/>
  <c r="F207" i="1"/>
  <c r="G207" i="1"/>
  <c r="B208" i="1"/>
  <c r="C208" i="1"/>
  <c r="D208" i="1"/>
  <c r="E208" i="1"/>
  <c r="F208" i="1"/>
  <c r="G208" i="1"/>
  <c r="B209" i="1"/>
  <c r="C209" i="1"/>
  <c r="D209" i="1"/>
  <c r="E209" i="1"/>
  <c r="F209" i="1"/>
  <c r="G209" i="1"/>
  <c r="B210" i="1"/>
  <c r="C210" i="1"/>
  <c r="D210" i="1"/>
  <c r="E210" i="1"/>
  <c r="F210" i="1"/>
  <c r="G210" i="1"/>
  <c r="B211" i="1"/>
  <c r="C211" i="1"/>
  <c r="D211" i="1"/>
  <c r="E211" i="1"/>
  <c r="F211" i="1"/>
  <c r="G211" i="1"/>
  <c r="B212" i="1"/>
  <c r="C212" i="1"/>
  <c r="D212" i="1"/>
  <c r="E212" i="1"/>
  <c r="F212" i="1"/>
  <c r="G212" i="1"/>
  <c r="B213" i="1"/>
  <c r="C213" i="1"/>
  <c r="D213" i="1"/>
  <c r="E213" i="1"/>
  <c r="F213" i="1"/>
  <c r="G213" i="1"/>
  <c r="B214" i="1"/>
  <c r="C214" i="1"/>
  <c r="D214" i="1"/>
  <c r="E214" i="1"/>
  <c r="F214" i="1"/>
  <c r="G214" i="1"/>
  <c r="B215" i="1"/>
  <c r="C215" i="1"/>
  <c r="D215" i="1"/>
  <c r="E215" i="1"/>
  <c r="F215" i="1"/>
  <c r="G215" i="1"/>
  <c r="B216" i="1"/>
  <c r="C216" i="1"/>
  <c r="D216" i="1"/>
  <c r="E216" i="1"/>
  <c r="F216" i="1"/>
  <c r="G216" i="1"/>
  <c r="B217" i="1"/>
  <c r="C217" i="1"/>
  <c r="D217" i="1"/>
  <c r="E217" i="1"/>
  <c r="F217" i="1"/>
  <c r="G217" i="1"/>
  <c r="B218" i="1"/>
  <c r="C218" i="1"/>
  <c r="D218" i="1"/>
  <c r="E218" i="1"/>
  <c r="F218" i="1"/>
  <c r="G218" i="1"/>
  <c r="B219" i="1"/>
  <c r="C219" i="1"/>
  <c r="D219" i="1"/>
  <c r="E219" i="1"/>
  <c r="F219" i="1"/>
  <c r="G219" i="1"/>
  <c r="B220" i="1"/>
  <c r="C220" i="1"/>
  <c r="D220" i="1"/>
  <c r="E220" i="1"/>
  <c r="F220" i="1"/>
  <c r="G220" i="1"/>
  <c r="B221" i="1"/>
  <c r="C221" i="1"/>
  <c r="D221" i="1"/>
  <c r="E221" i="1"/>
  <c r="F221" i="1"/>
  <c r="G221" i="1"/>
  <c r="B222" i="1"/>
  <c r="C222" i="1"/>
  <c r="D222" i="1"/>
  <c r="E222" i="1"/>
  <c r="F222" i="1"/>
  <c r="G222" i="1"/>
  <c r="B223" i="1"/>
  <c r="C223" i="1"/>
  <c r="D223" i="1"/>
  <c r="E223" i="1"/>
  <c r="F223" i="1"/>
  <c r="G223" i="1"/>
  <c r="B224" i="1"/>
  <c r="C224" i="1"/>
  <c r="D224" i="1"/>
  <c r="E224" i="1"/>
  <c r="F224" i="1"/>
  <c r="G224" i="1"/>
  <c r="B225" i="1"/>
  <c r="C225" i="1"/>
  <c r="D225" i="1"/>
  <c r="E225" i="1"/>
  <c r="F225" i="1"/>
  <c r="G225" i="1"/>
  <c r="B226" i="1"/>
  <c r="C226" i="1"/>
  <c r="D226" i="1"/>
  <c r="E226" i="1"/>
  <c r="F226" i="1"/>
  <c r="G226" i="1"/>
  <c r="B227" i="1"/>
  <c r="C227" i="1"/>
  <c r="D227" i="1"/>
  <c r="E227" i="1"/>
  <c r="F227" i="1"/>
  <c r="G227" i="1"/>
  <c r="B228" i="1"/>
  <c r="C228" i="1"/>
  <c r="D228" i="1"/>
  <c r="E228" i="1"/>
  <c r="F228" i="1"/>
  <c r="G228" i="1"/>
  <c r="B229" i="1"/>
  <c r="C229" i="1"/>
  <c r="D229" i="1"/>
  <c r="E229" i="1"/>
  <c r="F229" i="1"/>
  <c r="G229" i="1"/>
  <c r="B230" i="1"/>
  <c r="C230" i="1"/>
  <c r="D230" i="1"/>
  <c r="E230" i="1"/>
  <c r="F230" i="1"/>
  <c r="G230" i="1"/>
  <c r="B231" i="1"/>
  <c r="C231" i="1"/>
  <c r="D231" i="1"/>
  <c r="E231" i="1"/>
  <c r="F231" i="1"/>
  <c r="G231" i="1"/>
  <c r="B232" i="1"/>
  <c r="C232" i="1"/>
  <c r="D232" i="1"/>
  <c r="E232" i="1"/>
  <c r="F232" i="1"/>
  <c r="G232" i="1"/>
  <c r="B233" i="1"/>
  <c r="C233" i="1"/>
  <c r="D233" i="1"/>
  <c r="E233" i="1"/>
  <c r="F233" i="1"/>
  <c r="G233" i="1"/>
  <c r="B234" i="1"/>
  <c r="C234" i="1"/>
  <c r="D234" i="1"/>
  <c r="E234" i="1"/>
  <c r="F234" i="1"/>
  <c r="G234" i="1"/>
  <c r="B235" i="1"/>
  <c r="C235" i="1"/>
  <c r="D235" i="1"/>
  <c r="E235" i="1"/>
  <c r="F235" i="1"/>
  <c r="G235" i="1"/>
  <c r="B236" i="1"/>
  <c r="C236" i="1"/>
  <c r="D236" i="1"/>
  <c r="E236" i="1"/>
  <c r="F236" i="1"/>
  <c r="G236" i="1"/>
  <c r="B237" i="1"/>
  <c r="C237" i="1"/>
  <c r="D237" i="1"/>
  <c r="E237" i="1"/>
  <c r="F237" i="1"/>
  <c r="G237" i="1"/>
  <c r="B238" i="1"/>
  <c r="C238" i="1"/>
  <c r="D238" i="1"/>
  <c r="E238" i="1"/>
  <c r="F238" i="1"/>
  <c r="G238" i="1"/>
  <c r="B239" i="1"/>
  <c r="C239" i="1"/>
  <c r="D239" i="1"/>
  <c r="E239" i="1"/>
  <c r="F239" i="1"/>
  <c r="G239" i="1"/>
  <c r="B240" i="1"/>
  <c r="C240" i="1"/>
  <c r="D240" i="1"/>
  <c r="E240" i="1"/>
  <c r="F240" i="1"/>
  <c r="G240" i="1"/>
  <c r="B241" i="1"/>
  <c r="C241" i="1"/>
  <c r="D241" i="1"/>
  <c r="E241" i="1"/>
  <c r="F241" i="1"/>
  <c r="G241" i="1"/>
  <c r="B242" i="1"/>
  <c r="C242" i="1"/>
  <c r="D242" i="1"/>
  <c r="E242" i="1"/>
  <c r="F242" i="1"/>
  <c r="G242" i="1"/>
  <c r="B243" i="1"/>
  <c r="C243" i="1"/>
  <c r="D243" i="1"/>
  <c r="E243" i="1"/>
  <c r="F243" i="1"/>
  <c r="G243" i="1"/>
  <c r="B244" i="1"/>
  <c r="C244" i="1"/>
  <c r="D244" i="1"/>
  <c r="E244" i="1"/>
  <c r="F244" i="1"/>
  <c r="G244" i="1"/>
  <c r="B245" i="1"/>
  <c r="C245" i="1"/>
  <c r="D245" i="1"/>
  <c r="E245" i="1"/>
  <c r="F245" i="1"/>
  <c r="G245" i="1"/>
  <c r="B246" i="1"/>
  <c r="C246" i="1"/>
  <c r="D246" i="1"/>
  <c r="E246" i="1"/>
  <c r="F246" i="1"/>
  <c r="G246" i="1"/>
  <c r="B247" i="1"/>
  <c r="C247" i="1"/>
  <c r="D247" i="1"/>
  <c r="E247" i="1"/>
  <c r="F247" i="1"/>
  <c r="G247" i="1"/>
  <c r="G2" i="1"/>
  <c r="F2" i="1"/>
  <c r="E2" i="1"/>
  <c r="D2" i="1"/>
  <c r="C2" i="1"/>
  <c r="B2" i="1"/>
  <c r="Q3" i="1"/>
  <c r="R3" i="1"/>
  <c r="S3" i="1"/>
  <c r="T3" i="1"/>
  <c r="U3" i="1"/>
  <c r="Q4" i="1"/>
  <c r="R4" i="1"/>
  <c r="S4" i="1"/>
  <c r="T4" i="1"/>
  <c r="U4" i="1"/>
  <c r="Q5" i="1"/>
  <c r="R5" i="1"/>
  <c r="S5" i="1"/>
  <c r="T5" i="1"/>
  <c r="U5" i="1"/>
  <c r="Q6" i="1"/>
  <c r="R6" i="1"/>
  <c r="S6" i="1"/>
  <c r="T6" i="1"/>
  <c r="U6" i="1"/>
  <c r="Q7" i="1"/>
  <c r="R7" i="1"/>
  <c r="S7" i="1"/>
  <c r="T7" i="1"/>
  <c r="U7" i="1"/>
  <c r="Q8" i="1"/>
  <c r="R8" i="1"/>
  <c r="S8" i="1"/>
  <c r="T8" i="1"/>
  <c r="U8" i="1"/>
  <c r="Q9" i="1"/>
  <c r="R9" i="1"/>
  <c r="S9" i="1"/>
  <c r="T9" i="1"/>
  <c r="U9" i="1"/>
  <c r="Q10" i="1"/>
  <c r="R10" i="1"/>
  <c r="S10" i="1"/>
  <c r="T10" i="1"/>
  <c r="U10" i="1"/>
  <c r="Q11" i="1"/>
  <c r="R11" i="1"/>
  <c r="S11" i="1"/>
  <c r="T11" i="1"/>
  <c r="U11" i="1"/>
  <c r="Q12" i="1"/>
  <c r="R12" i="1"/>
  <c r="S12" i="1"/>
  <c r="T12" i="1"/>
  <c r="U12" i="1"/>
  <c r="Q13" i="1"/>
  <c r="R13" i="1"/>
  <c r="S13" i="1"/>
  <c r="T13" i="1"/>
  <c r="U13" i="1"/>
  <c r="Q14" i="1"/>
  <c r="R14" i="1"/>
  <c r="S14" i="1"/>
  <c r="T14" i="1"/>
  <c r="U14" i="1"/>
  <c r="Q15" i="1"/>
  <c r="R15" i="1"/>
  <c r="S15" i="1"/>
  <c r="T15" i="1"/>
  <c r="U15" i="1"/>
  <c r="Q16" i="1"/>
  <c r="R16" i="1"/>
  <c r="S16" i="1"/>
  <c r="T16" i="1"/>
  <c r="U16" i="1"/>
  <c r="Q17" i="1"/>
  <c r="R17" i="1"/>
  <c r="S17" i="1"/>
  <c r="T17" i="1"/>
  <c r="U17" i="1"/>
  <c r="Q18" i="1"/>
  <c r="R18" i="1"/>
  <c r="S18" i="1"/>
  <c r="T18" i="1"/>
  <c r="U18" i="1"/>
  <c r="Q19" i="1"/>
  <c r="R19" i="1"/>
  <c r="S19" i="1"/>
  <c r="T19" i="1"/>
  <c r="U19" i="1"/>
  <c r="Q20" i="1"/>
  <c r="R20" i="1"/>
  <c r="S20" i="1"/>
  <c r="T20" i="1"/>
  <c r="U20" i="1"/>
  <c r="Q21" i="1"/>
  <c r="R21" i="1"/>
  <c r="S21" i="1"/>
  <c r="T21" i="1"/>
  <c r="U21" i="1"/>
  <c r="Q22" i="1"/>
  <c r="R22" i="1"/>
  <c r="S22" i="1"/>
  <c r="T22" i="1"/>
  <c r="U22" i="1"/>
  <c r="Q23" i="1"/>
  <c r="R23" i="1"/>
  <c r="S23" i="1"/>
  <c r="T23" i="1"/>
  <c r="U23" i="1"/>
  <c r="Q24" i="1"/>
  <c r="R24" i="1"/>
  <c r="S24" i="1"/>
  <c r="T24" i="1"/>
  <c r="U24" i="1"/>
  <c r="Q25" i="1"/>
  <c r="R25" i="1"/>
  <c r="S25" i="1"/>
  <c r="T25" i="1"/>
  <c r="U25" i="1"/>
  <c r="Q26" i="1"/>
  <c r="R26" i="1"/>
  <c r="S26" i="1"/>
  <c r="T26" i="1"/>
  <c r="U26" i="1"/>
  <c r="Q27" i="1"/>
  <c r="R27" i="1"/>
  <c r="S27" i="1"/>
  <c r="T27" i="1"/>
  <c r="U27" i="1"/>
  <c r="Q28" i="1"/>
  <c r="R28" i="1"/>
  <c r="S28" i="1"/>
  <c r="T28" i="1"/>
  <c r="U28" i="1"/>
  <c r="Q29" i="1"/>
  <c r="R29" i="1"/>
  <c r="S29" i="1"/>
  <c r="T29" i="1"/>
  <c r="U29" i="1"/>
  <c r="Q30" i="1"/>
  <c r="R30" i="1"/>
  <c r="S30" i="1"/>
  <c r="T30" i="1"/>
  <c r="U30" i="1"/>
  <c r="Q31" i="1"/>
  <c r="R31" i="1"/>
  <c r="S31" i="1"/>
  <c r="T31" i="1"/>
  <c r="U31" i="1"/>
  <c r="Q32" i="1"/>
  <c r="R32" i="1"/>
  <c r="S32" i="1"/>
  <c r="T32" i="1"/>
  <c r="U32" i="1"/>
  <c r="Q33" i="1"/>
  <c r="R33" i="1"/>
  <c r="S33" i="1"/>
  <c r="T33" i="1"/>
  <c r="U33" i="1"/>
  <c r="Q34" i="1"/>
  <c r="R34" i="1"/>
  <c r="S34" i="1"/>
  <c r="T34" i="1"/>
  <c r="U34" i="1"/>
  <c r="Q35" i="1"/>
  <c r="R35" i="1"/>
  <c r="S35" i="1"/>
  <c r="T35" i="1"/>
  <c r="U35" i="1"/>
  <c r="Q36" i="1"/>
  <c r="R36" i="1"/>
  <c r="S36" i="1"/>
  <c r="T36" i="1"/>
  <c r="U36" i="1"/>
  <c r="Q37" i="1"/>
  <c r="R37" i="1"/>
  <c r="S37" i="1"/>
  <c r="T37" i="1"/>
  <c r="U37" i="1"/>
  <c r="Q38" i="1"/>
  <c r="R38" i="1"/>
  <c r="S38" i="1"/>
  <c r="T38" i="1"/>
  <c r="U38" i="1"/>
  <c r="Q39" i="1"/>
  <c r="R39" i="1"/>
  <c r="S39" i="1"/>
  <c r="T39" i="1"/>
  <c r="U39" i="1"/>
  <c r="Q40" i="1"/>
  <c r="R40" i="1"/>
  <c r="S40" i="1"/>
  <c r="T40" i="1"/>
  <c r="U40" i="1"/>
  <c r="Q41" i="1"/>
  <c r="R41" i="1"/>
  <c r="S41" i="1"/>
  <c r="T41" i="1"/>
  <c r="U41" i="1"/>
  <c r="Q42" i="1"/>
  <c r="R42" i="1"/>
  <c r="S42" i="1"/>
  <c r="T42" i="1"/>
  <c r="U42" i="1"/>
  <c r="Q43" i="1"/>
  <c r="R43" i="1"/>
  <c r="S43" i="1"/>
  <c r="T43" i="1"/>
  <c r="U43" i="1"/>
  <c r="Q44" i="1"/>
  <c r="R44" i="1"/>
  <c r="S44" i="1"/>
  <c r="T44" i="1"/>
  <c r="U44" i="1"/>
  <c r="Q45" i="1"/>
  <c r="R45" i="1"/>
  <c r="S45" i="1"/>
  <c r="T45" i="1"/>
  <c r="U45" i="1"/>
  <c r="Q46" i="1"/>
  <c r="R46" i="1"/>
  <c r="S46" i="1"/>
  <c r="T46" i="1"/>
  <c r="U46" i="1"/>
  <c r="Q47" i="1"/>
  <c r="R47" i="1"/>
  <c r="S47" i="1"/>
  <c r="T47" i="1"/>
  <c r="U47" i="1"/>
  <c r="Q48" i="1"/>
  <c r="R48" i="1"/>
  <c r="S48" i="1"/>
  <c r="T48" i="1"/>
  <c r="U48" i="1"/>
  <c r="Q49" i="1"/>
  <c r="R49" i="1"/>
  <c r="S49" i="1"/>
  <c r="T49" i="1"/>
  <c r="U49" i="1"/>
  <c r="Q50" i="1"/>
  <c r="R50" i="1"/>
  <c r="S50" i="1"/>
  <c r="T50" i="1"/>
  <c r="U50" i="1"/>
  <c r="Q51" i="1"/>
  <c r="R51" i="1"/>
  <c r="S51" i="1"/>
  <c r="T51" i="1"/>
  <c r="U51" i="1"/>
  <c r="Q52" i="1"/>
  <c r="R52" i="1"/>
  <c r="S52" i="1"/>
  <c r="T52" i="1"/>
  <c r="U52" i="1"/>
  <c r="Q53" i="1"/>
  <c r="R53" i="1"/>
  <c r="S53" i="1"/>
  <c r="T53" i="1"/>
  <c r="U53" i="1"/>
  <c r="Q54" i="1"/>
  <c r="R54" i="1"/>
  <c r="S54" i="1"/>
  <c r="T54" i="1"/>
  <c r="U54" i="1"/>
  <c r="Q55" i="1"/>
  <c r="R55" i="1"/>
  <c r="S55" i="1"/>
  <c r="T55" i="1"/>
  <c r="U55" i="1"/>
  <c r="Q56" i="1"/>
  <c r="R56" i="1"/>
  <c r="S56" i="1"/>
  <c r="T56" i="1"/>
  <c r="U56" i="1"/>
  <c r="Q57" i="1"/>
  <c r="R57" i="1"/>
  <c r="S57" i="1"/>
  <c r="T57" i="1"/>
  <c r="U57" i="1"/>
  <c r="Q58" i="1"/>
  <c r="R58" i="1"/>
  <c r="S58" i="1"/>
  <c r="T58" i="1"/>
  <c r="U58" i="1"/>
  <c r="Q59" i="1"/>
  <c r="R59" i="1"/>
  <c r="S59" i="1"/>
  <c r="T59" i="1"/>
  <c r="U59" i="1"/>
  <c r="Q60" i="1"/>
  <c r="R60" i="1"/>
  <c r="S60" i="1"/>
  <c r="T60" i="1"/>
  <c r="U60" i="1"/>
  <c r="Q61" i="1"/>
  <c r="R61" i="1"/>
  <c r="S61" i="1"/>
  <c r="T61" i="1"/>
  <c r="U61" i="1"/>
  <c r="Q62" i="1"/>
  <c r="R62" i="1"/>
  <c r="S62" i="1"/>
  <c r="T62" i="1"/>
  <c r="U62" i="1"/>
  <c r="Q63" i="1"/>
  <c r="R63" i="1"/>
  <c r="S63" i="1"/>
  <c r="T63" i="1"/>
  <c r="U63" i="1"/>
  <c r="Q64" i="1"/>
  <c r="R64" i="1"/>
  <c r="S64" i="1"/>
  <c r="T64" i="1"/>
  <c r="U64" i="1"/>
  <c r="Q65" i="1"/>
  <c r="R65" i="1"/>
  <c r="S65" i="1"/>
  <c r="T65" i="1"/>
  <c r="U65" i="1"/>
  <c r="Q66" i="1"/>
  <c r="R66" i="1"/>
  <c r="S66" i="1"/>
  <c r="T66" i="1"/>
  <c r="U66" i="1"/>
  <c r="Q67" i="1"/>
  <c r="R67" i="1"/>
  <c r="S67" i="1"/>
  <c r="T67" i="1"/>
  <c r="U67" i="1"/>
  <c r="Q68" i="1"/>
  <c r="R68" i="1"/>
  <c r="S68" i="1"/>
  <c r="T68" i="1"/>
  <c r="U68" i="1"/>
  <c r="Q69" i="1"/>
  <c r="R69" i="1"/>
  <c r="S69" i="1"/>
  <c r="T69" i="1"/>
  <c r="U69" i="1"/>
  <c r="Q70" i="1"/>
  <c r="R70" i="1"/>
  <c r="S70" i="1"/>
  <c r="T70" i="1"/>
  <c r="U70" i="1"/>
  <c r="Q71" i="1"/>
  <c r="R71" i="1"/>
  <c r="S71" i="1"/>
  <c r="T71" i="1"/>
  <c r="U71" i="1"/>
  <c r="Q72" i="1"/>
  <c r="R72" i="1"/>
  <c r="S72" i="1"/>
  <c r="T72" i="1"/>
  <c r="U72" i="1"/>
  <c r="Q73" i="1"/>
  <c r="R73" i="1"/>
  <c r="S73" i="1"/>
  <c r="T73" i="1"/>
  <c r="U73" i="1"/>
  <c r="Q74" i="1"/>
  <c r="R74" i="1"/>
  <c r="S74" i="1"/>
  <c r="T74" i="1"/>
  <c r="U74" i="1"/>
  <c r="Q75" i="1"/>
  <c r="R75" i="1"/>
  <c r="S75" i="1"/>
  <c r="T75" i="1"/>
  <c r="U75" i="1"/>
  <c r="Q76" i="1"/>
  <c r="R76" i="1"/>
  <c r="S76" i="1"/>
  <c r="T76" i="1"/>
  <c r="U76" i="1"/>
  <c r="Q77" i="1"/>
  <c r="R77" i="1"/>
  <c r="S77" i="1"/>
  <c r="T77" i="1"/>
  <c r="U77" i="1"/>
  <c r="Q78" i="1"/>
  <c r="R78" i="1"/>
  <c r="S78" i="1"/>
  <c r="T78" i="1"/>
  <c r="U78" i="1"/>
  <c r="Q79" i="1"/>
  <c r="R79" i="1"/>
  <c r="S79" i="1"/>
  <c r="T79" i="1"/>
  <c r="U79" i="1"/>
  <c r="Q80" i="1"/>
  <c r="R80" i="1"/>
  <c r="S80" i="1"/>
  <c r="T80" i="1"/>
  <c r="U80" i="1"/>
  <c r="Q81" i="1"/>
  <c r="R81" i="1"/>
  <c r="S81" i="1"/>
  <c r="T81" i="1"/>
  <c r="U81" i="1"/>
  <c r="Q82" i="1"/>
  <c r="R82" i="1"/>
  <c r="S82" i="1"/>
  <c r="T82" i="1"/>
  <c r="U82" i="1"/>
  <c r="Q83" i="1"/>
  <c r="R83" i="1"/>
  <c r="S83" i="1"/>
  <c r="T83" i="1"/>
  <c r="U83" i="1"/>
  <c r="Q84" i="1"/>
  <c r="R84" i="1"/>
  <c r="S84" i="1"/>
  <c r="T84" i="1"/>
  <c r="U84" i="1"/>
  <c r="Q85" i="1"/>
  <c r="R85" i="1"/>
  <c r="S85" i="1"/>
  <c r="T85" i="1"/>
  <c r="U85" i="1"/>
  <c r="Q86" i="1"/>
  <c r="R86" i="1"/>
  <c r="S86" i="1"/>
  <c r="T86" i="1"/>
  <c r="U86" i="1"/>
  <c r="Q87" i="1"/>
  <c r="R87" i="1"/>
  <c r="S87" i="1"/>
  <c r="T87" i="1"/>
  <c r="U87" i="1"/>
  <c r="Q88" i="1"/>
  <c r="R88" i="1"/>
  <c r="S88" i="1"/>
  <c r="T88" i="1"/>
  <c r="U88" i="1"/>
  <c r="Q89" i="1"/>
  <c r="R89" i="1"/>
  <c r="S89" i="1"/>
  <c r="T89" i="1"/>
  <c r="U89" i="1"/>
  <c r="Q90" i="1"/>
  <c r="R90" i="1"/>
  <c r="S90" i="1"/>
  <c r="T90" i="1"/>
  <c r="U90" i="1"/>
  <c r="Q91" i="1"/>
  <c r="R91" i="1"/>
  <c r="S91" i="1"/>
  <c r="T91" i="1"/>
  <c r="U91" i="1"/>
  <c r="Q92" i="1"/>
  <c r="R92" i="1"/>
  <c r="S92" i="1"/>
  <c r="T92" i="1"/>
  <c r="U92" i="1"/>
  <c r="Q93" i="1"/>
  <c r="R93" i="1"/>
  <c r="S93" i="1"/>
  <c r="T93" i="1"/>
  <c r="U93" i="1"/>
  <c r="Q94" i="1"/>
  <c r="R94" i="1"/>
  <c r="S94" i="1"/>
  <c r="T94" i="1"/>
  <c r="U94" i="1"/>
  <c r="Q95" i="1"/>
  <c r="R95" i="1"/>
  <c r="S95" i="1"/>
  <c r="T95" i="1"/>
  <c r="U95" i="1"/>
  <c r="Q96" i="1"/>
  <c r="R96" i="1"/>
  <c r="S96" i="1"/>
  <c r="T96" i="1"/>
  <c r="U96" i="1"/>
  <c r="Q97" i="1"/>
  <c r="R97" i="1"/>
  <c r="S97" i="1"/>
  <c r="T97" i="1"/>
  <c r="U97" i="1"/>
  <c r="Q98" i="1"/>
  <c r="R98" i="1"/>
  <c r="S98" i="1"/>
  <c r="T98" i="1"/>
  <c r="U98" i="1"/>
  <c r="Q99" i="1"/>
  <c r="R99" i="1"/>
  <c r="S99" i="1"/>
  <c r="T99" i="1"/>
  <c r="U99" i="1"/>
  <c r="Q100" i="1"/>
  <c r="R100" i="1"/>
  <c r="S100" i="1"/>
  <c r="T100" i="1"/>
  <c r="U100" i="1"/>
  <c r="Q101" i="1"/>
  <c r="R101" i="1"/>
  <c r="S101" i="1"/>
  <c r="T101" i="1"/>
  <c r="U101" i="1"/>
  <c r="Q102" i="1"/>
  <c r="R102" i="1"/>
  <c r="S102" i="1"/>
  <c r="T102" i="1"/>
  <c r="U102" i="1"/>
  <c r="Q103" i="1"/>
  <c r="R103" i="1"/>
  <c r="S103" i="1"/>
  <c r="T103" i="1"/>
  <c r="U103" i="1"/>
  <c r="Q104" i="1"/>
  <c r="R104" i="1"/>
  <c r="S104" i="1"/>
  <c r="T104" i="1"/>
  <c r="U104" i="1"/>
  <c r="Q105" i="1"/>
  <c r="R105" i="1"/>
  <c r="S105" i="1"/>
  <c r="T105" i="1"/>
  <c r="U105" i="1"/>
  <c r="Q106" i="1"/>
  <c r="R106" i="1"/>
  <c r="S106" i="1"/>
  <c r="T106" i="1"/>
  <c r="U106" i="1"/>
  <c r="Q107" i="1"/>
  <c r="R107" i="1"/>
  <c r="S107" i="1"/>
  <c r="T107" i="1"/>
  <c r="U107" i="1"/>
  <c r="Q108" i="1"/>
  <c r="R108" i="1"/>
  <c r="S108" i="1"/>
  <c r="T108" i="1"/>
  <c r="U108" i="1"/>
  <c r="Q109" i="1"/>
  <c r="R109" i="1"/>
  <c r="S109" i="1"/>
  <c r="T109" i="1"/>
  <c r="U109" i="1"/>
  <c r="Q110" i="1"/>
  <c r="R110" i="1"/>
  <c r="S110" i="1"/>
  <c r="T110" i="1"/>
  <c r="U110" i="1"/>
  <c r="Q111" i="1"/>
  <c r="R111" i="1"/>
  <c r="S111" i="1"/>
  <c r="T111" i="1"/>
  <c r="U111" i="1"/>
  <c r="Q112" i="1"/>
  <c r="R112" i="1"/>
  <c r="S112" i="1"/>
  <c r="T112" i="1"/>
  <c r="U112" i="1"/>
  <c r="Q113" i="1"/>
  <c r="R113" i="1"/>
  <c r="S113" i="1"/>
  <c r="T113" i="1"/>
  <c r="U113" i="1"/>
  <c r="Q114" i="1"/>
  <c r="R114" i="1"/>
  <c r="S114" i="1"/>
  <c r="T114" i="1"/>
  <c r="U114" i="1"/>
  <c r="Q115" i="1"/>
  <c r="R115" i="1"/>
  <c r="S115" i="1"/>
  <c r="T115" i="1"/>
  <c r="U115" i="1"/>
  <c r="Q116" i="1"/>
  <c r="R116" i="1"/>
  <c r="S116" i="1"/>
  <c r="T116" i="1"/>
  <c r="U116" i="1"/>
  <c r="Q117" i="1"/>
  <c r="R117" i="1"/>
  <c r="S117" i="1"/>
  <c r="T117" i="1"/>
  <c r="U117" i="1"/>
  <c r="Q118" i="1"/>
  <c r="R118" i="1"/>
  <c r="S118" i="1"/>
  <c r="T118" i="1"/>
  <c r="U118" i="1"/>
  <c r="Q119" i="1"/>
  <c r="R119" i="1"/>
  <c r="S119" i="1"/>
  <c r="T119" i="1"/>
  <c r="U119" i="1"/>
  <c r="Q120" i="1"/>
  <c r="R120" i="1"/>
  <c r="S120" i="1"/>
  <c r="T120" i="1"/>
  <c r="U120" i="1"/>
  <c r="Q121" i="1"/>
  <c r="R121" i="1"/>
  <c r="S121" i="1"/>
  <c r="T121" i="1"/>
  <c r="U121" i="1"/>
  <c r="Q122" i="1"/>
  <c r="R122" i="1"/>
  <c r="S122" i="1"/>
  <c r="T122" i="1"/>
  <c r="U122" i="1"/>
  <c r="Q123" i="1"/>
  <c r="R123" i="1"/>
  <c r="S123" i="1"/>
  <c r="T123" i="1"/>
  <c r="U123" i="1"/>
  <c r="Q124" i="1"/>
  <c r="R124" i="1"/>
  <c r="S124" i="1"/>
  <c r="T124" i="1"/>
  <c r="U124" i="1"/>
  <c r="Q125" i="1"/>
  <c r="R125" i="1"/>
  <c r="S125" i="1"/>
  <c r="T125" i="1"/>
  <c r="U125" i="1"/>
  <c r="Q126" i="1"/>
  <c r="R126" i="1"/>
  <c r="S126" i="1"/>
  <c r="T126" i="1"/>
  <c r="U126" i="1"/>
  <c r="Q127" i="1"/>
  <c r="R127" i="1"/>
  <c r="S127" i="1"/>
  <c r="T127" i="1"/>
  <c r="U127" i="1"/>
  <c r="Q128" i="1"/>
  <c r="R128" i="1"/>
  <c r="S128" i="1"/>
  <c r="T128" i="1"/>
  <c r="U128" i="1"/>
  <c r="Q129" i="1"/>
  <c r="R129" i="1"/>
  <c r="S129" i="1"/>
  <c r="T129" i="1"/>
  <c r="U129" i="1"/>
  <c r="Q130" i="1"/>
  <c r="R130" i="1"/>
  <c r="S130" i="1"/>
  <c r="T130" i="1"/>
  <c r="U130" i="1"/>
  <c r="Q131" i="1"/>
  <c r="R131" i="1"/>
  <c r="S131" i="1"/>
  <c r="T131" i="1"/>
  <c r="U131" i="1"/>
  <c r="Q132" i="1"/>
  <c r="R132" i="1"/>
  <c r="S132" i="1"/>
  <c r="T132" i="1"/>
  <c r="U132" i="1"/>
  <c r="Q133" i="1"/>
  <c r="R133" i="1"/>
  <c r="S133" i="1"/>
  <c r="T133" i="1"/>
  <c r="U133" i="1"/>
  <c r="Q134" i="1"/>
  <c r="R134" i="1"/>
  <c r="S134" i="1"/>
  <c r="T134" i="1"/>
  <c r="U134" i="1"/>
  <c r="Q135" i="1"/>
  <c r="R135" i="1"/>
  <c r="S135" i="1"/>
  <c r="T135" i="1"/>
  <c r="U135" i="1"/>
  <c r="Q136" i="1"/>
  <c r="R136" i="1"/>
  <c r="S136" i="1"/>
  <c r="T136" i="1"/>
  <c r="U136" i="1"/>
  <c r="Q137" i="1"/>
  <c r="R137" i="1"/>
  <c r="S137" i="1"/>
  <c r="T137" i="1"/>
  <c r="U137" i="1"/>
  <c r="Q138" i="1"/>
  <c r="R138" i="1"/>
  <c r="S138" i="1"/>
  <c r="T138" i="1"/>
  <c r="U138" i="1"/>
  <c r="Q139" i="1"/>
  <c r="R139" i="1"/>
  <c r="S139" i="1"/>
  <c r="T139" i="1"/>
  <c r="U139" i="1"/>
  <c r="Q140" i="1"/>
  <c r="R140" i="1"/>
  <c r="S140" i="1"/>
  <c r="T140" i="1"/>
  <c r="U140" i="1"/>
  <c r="Q141" i="1"/>
  <c r="R141" i="1"/>
  <c r="S141" i="1"/>
  <c r="T141" i="1"/>
  <c r="U141" i="1"/>
  <c r="Q142" i="1"/>
  <c r="R142" i="1"/>
  <c r="S142" i="1"/>
  <c r="T142" i="1"/>
  <c r="U142" i="1"/>
  <c r="Q143" i="1"/>
  <c r="R143" i="1"/>
  <c r="S143" i="1"/>
  <c r="T143" i="1"/>
  <c r="U143" i="1"/>
  <c r="Q144" i="1"/>
  <c r="R144" i="1"/>
  <c r="S144" i="1"/>
  <c r="T144" i="1"/>
  <c r="U144" i="1"/>
  <c r="Q145" i="1"/>
  <c r="R145" i="1"/>
  <c r="S145" i="1"/>
  <c r="T145" i="1"/>
  <c r="U145" i="1"/>
  <c r="Q146" i="1"/>
  <c r="R146" i="1"/>
  <c r="S146" i="1"/>
  <c r="T146" i="1"/>
  <c r="U146" i="1"/>
  <c r="Q147" i="1"/>
  <c r="R147" i="1"/>
  <c r="S147" i="1"/>
  <c r="T147" i="1"/>
  <c r="U147" i="1"/>
  <c r="Q148" i="1"/>
  <c r="R148" i="1"/>
  <c r="S148" i="1"/>
  <c r="T148" i="1"/>
  <c r="U148" i="1"/>
  <c r="Q149" i="1"/>
  <c r="R149" i="1"/>
  <c r="S149" i="1"/>
  <c r="T149" i="1"/>
  <c r="U149" i="1"/>
  <c r="Q150" i="1"/>
  <c r="R150" i="1"/>
  <c r="S150" i="1"/>
  <c r="T150" i="1"/>
  <c r="U150" i="1"/>
  <c r="Q151" i="1"/>
  <c r="R151" i="1"/>
  <c r="S151" i="1"/>
  <c r="T151" i="1"/>
  <c r="U151" i="1"/>
  <c r="Q152" i="1"/>
  <c r="R152" i="1"/>
  <c r="S152" i="1"/>
  <c r="T152" i="1"/>
  <c r="U152" i="1"/>
  <c r="Q153" i="1"/>
  <c r="R153" i="1"/>
  <c r="S153" i="1"/>
  <c r="T153" i="1"/>
  <c r="U153" i="1"/>
  <c r="Q154" i="1"/>
  <c r="R154" i="1"/>
  <c r="S154" i="1"/>
  <c r="T154" i="1"/>
  <c r="U154" i="1"/>
  <c r="Q155" i="1"/>
  <c r="R155" i="1"/>
  <c r="S155" i="1"/>
  <c r="T155" i="1"/>
  <c r="U155" i="1"/>
  <c r="Q156" i="1"/>
  <c r="R156" i="1"/>
  <c r="S156" i="1"/>
  <c r="T156" i="1"/>
  <c r="U156" i="1"/>
  <c r="Q157" i="1"/>
  <c r="R157" i="1"/>
  <c r="S157" i="1"/>
  <c r="T157" i="1"/>
  <c r="U157" i="1"/>
  <c r="Q158" i="1"/>
  <c r="R158" i="1"/>
  <c r="S158" i="1"/>
  <c r="T158" i="1"/>
  <c r="U158" i="1"/>
  <c r="Q159" i="1"/>
  <c r="R159" i="1"/>
  <c r="S159" i="1"/>
  <c r="T159" i="1"/>
  <c r="U159" i="1"/>
  <c r="Q160" i="1"/>
  <c r="R160" i="1"/>
  <c r="S160" i="1"/>
  <c r="T160" i="1"/>
  <c r="U160" i="1"/>
  <c r="Q161" i="1"/>
  <c r="R161" i="1"/>
  <c r="S161" i="1"/>
  <c r="T161" i="1"/>
  <c r="U161" i="1"/>
  <c r="Q162" i="1"/>
  <c r="R162" i="1"/>
  <c r="S162" i="1"/>
  <c r="T162" i="1"/>
  <c r="U162" i="1"/>
  <c r="Q163" i="1"/>
  <c r="R163" i="1"/>
  <c r="S163" i="1"/>
  <c r="T163" i="1"/>
  <c r="U163" i="1"/>
  <c r="Q164" i="1"/>
  <c r="R164" i="1"/>
  <c r="S164" i="1"/>
  <c r="T164" i="1"/>
  <c r="U164" i="1"/>
  <c r="Q165" i="1"/>
  <c r="R165" i="1"/>
  <c r="S165" i="1"/>
  <c r="T165" i="1"/>
  <c r="U165" i="1"/>
  <c r="Q166" i="1"/>
  <c r="R166" i="1"/>
  <c r="S166" i="1"/>
  <c r="T166" i="1"/>
  <c r="U166" i="1"/>
  <c r="Q167" i="1"/>
  <c r="R167" i="1"/>
  <c r="S167" i="1"/>
  <c r="T167" i="1"/>
  <c r="U167" i="1"/>
  <c r="Q168" i="1"/>
  <c r="R168" i="1"/>
  <c r="S168" i="1"/>
  <c r="T168" i="1"/>
  <c r="U168" i="1"/>
  <c r="Q169" i="1"/>
  <c r="R169" i="1"/>
  <c r="S169" i="1"/>
  <c r="T169" i="1"/>
  <c r="U169" i="1"/>
  <c r="Q170" i="1"/>
  <c r="R170" i="1"/>
  <c r="S170" i="1"/>
  <c r="T170" i="1"/>
  <c r="U170" i="1"/>
  <c r="Q171" i="1"/>
  <c r="R171" i="1"/>
  <c r="S171" i="1"/>
  <c r="T171" i="1"/>
  <c r="U171" i="1"/>
  <c r="Q172" i="1"/>
  <c r="R172" i="1"/>
  <c r="S172" i="1"/>
  <c r="T172" i="1"/>
  <c r="U172" i="1"/>
  <c r="Q173" i="1"/>
  <c r="R173" i="1"/>
  <c r="S173" i="1"/>
  <c r="T173" i="1"/>
  <c r="U173" i="1"/>
  <c r="Q174" i="1"/>
  <c r="R174" i="1"/>
  <c r="S174" i="1"/>
  <c r="T174" i="1"/>
  <c r="U174" i="1"/>
  <c r="Q175" i="1"/>
  <c r="R175" i="1"/>
  <c r="S175" i="1"/>
  <c r="T175" i="1"/>
  <c r="U175" i="1"/>
  <c r="Q176" i="1"/>
  <c r="R176" i="1"/>
  <c r="S176" i="1"/>
  <c r="T176" i="1"/>
  <c r="U176" i="1"/>
  <c r="Q177" i="1"/>
  <c r="R177" i="1"/>
  <c r="S177" i="1"/>
  <c r="T177" i="1"/>
  <c r="U177" i="1"/>
  <c r="Q178" i="1"/>
  <c r="R178" i="1"/>
  <c r="S178" i="1"/>
  <c r="T178" i="1"/>
  <c r="U178" i="1"/>
  <c r="Q179" i="1"/>
  <c r="R179" i="1"/>
  <c r="S179" i="1"/>
  <c r="T179" i="1"/>
  <c r="U179" i="1"/>
  <c r="Q180" i="1"/>
  <c r="R180" i="1"/>
  <c r="S180" i="1"/>
  <c r="T180" i="1"/>
  <c r="U180" i="1"/>
  <c r="Q181" i="1"/>
  <c r="R181" i="1"/>
  <c r="S181" i="1"/>
  <c r="T181" i="1"/>
  <c r="U181" i="1"/>
  <c r="Q182" i="1"/>
  <c r="R182" i="1"/>
  <c r="S182" i="1"/>
  <c r="T182" i="1"/>
  <c r="U182" i="1"/>
  <c r="Q183" i="1"/>
  <c r="R183" i="1"/>
  <c r="S183" i="1"/>
  <c r="T183" i="1"/>
  <c r="U183" i="1"/>
  <c r="Q184" i="1"/>
  <c r="R184" i="1"/>
  <c r="S184" i="1"/>
  <c r="T184" i="1"/>
  <c r="U184" i="1"/>
  <c r="Q185" i="1"/>
  <c r="R185" i="1"/>
  <c r="S185" i="1"/>
  <c r="T185" i="1"/>
  <c r="U185" i="1"/>
  <c r="Q186" i="1"/>
  <c r="R186" i="1"/>
  <c r="S186" i="1"/>
  <c r="T186" i="1"/>
  <c r="U186" i="1"/>
  <c r="Q187" i="1"/>
  <c r="R187" i="1"/>
  <c r="S187" i="1"/>
  <c r="T187" i="1"/>
  <c r="U187" i="1"/>
  <c r="Q188" i="1"/>
  <c r="R188" i="1"/>
  <c r="S188" i="1"/>
  <c r="T188" i="1"/>
  <c r="U188" i="1"/>
  <c r="Q189" i="1"/>
  <c r="R189" i="1"/>
  <c r="S189" i="1"/>
  <c r="T189" i="1"/>
  <c r="U189" i="1"/>
  <c r="Q190" i="1"/>
  <c r="R190" i="1"/>
  <c r="S190" i="1"/>
  <c r="T190" i="1"/>
  <c r="U190" i="1"/>
  <c r="Q191" i="1"/>
  <c r="R191" i="1"/>
  <c r="S191" i="1"/>
  <c r="T191" i="1"/>
  <c r="U191" i="1"/>
  <c r="Q192" i="1"/>
  <c r="R192" i="1"/>
  <c r="S192" i="1"/>
  <c r="T192" i="1"/>
  <c r="U192" i="1"/>
  <c r="Q193" i="1"/>
  <c r="R193" i="1"/>
  <c r="S193" i="1"/>
  <c r="T193" i="1"/>
  <c r="U193" i="1"/>
  <c r="Q194" i="1"/>
  <c r="R194" i="1"/>
  <c r="S194" i="1"/>
  <c r="T194" i="1"/>
  <c r="U194" i="1"/>
  <c r="Q195" i="1"/>
  <c r="R195" i="1"/>
  <c r="S195" i="1"/>
  <c r="T195" i="1"/>
  <c r="U195" i="1"/>
  <c r="Q196" i="1"/>
  <c r="R196" i="1"/>
  <c r="S196" i="1"/>
  <c r="T196" i="1"/>
  <c r="U196" i="1"/>
  <c r="Q197" i="1"/>
  <c r="R197" i="1"/>
  <c r="S197" i="1"/>
  <c r="T197" i="1"/>
  <c r="U197" i="1"/>
  <c r="Q198" i="1"/>
  <c r="R198" i="1"/>
  <c r="S198" i="1"/>
  <c r="T198" i="1"/>
  <c r="U198" i="1"/>
  <c r="Q199" i="1"/>
  <c r="R199" i="1"/>
  <c r="S199" i="1"/>
  <c r="T199" i="1"/>
  <c r="U199" i="1"/>
  <c r="Q200" i="1"/>
  <c r="R200" i="1"/>
  <c r="S200" i="1"/>
  <c r="T200" i="1"/>
  <c r="U200" i="1"/>
  <c r="Q201" i="1"/>
  <c r="R201" i="1"/>
  <c r="S201" i="1"/>
  <c r="T201" i="1"/>
  <c r="U201" i="1"/>
  <c r="Q202" i="1"/>
  <c r="R202" i="1"/>
  <c r="S202" i="1"/>
  <c r="T202" i="1"/>
  <c r="U202" i="1"/>
  <c r="Q203" i="1"/>
  <c r="R203" i="1"/>
  <c r="S203" i="1"/>
  <c r="T203" i="1"/>
  <c r="U203" i="1"/>
  <c r="Q204" i="1"/>
  <c r="R204" i="1"/>
  <c r="S204" i="1"/>
  <c r="T204" i="1"/>
  <c r="U204" i="1"/>
  <c r="Q205" i="1"/>
  <c r="R205" i="1"/>
  <c r="S205" i="1"/>
  <c r="T205" i="1"/>
  <c r="U205" i="1"/>
  <c r="Q206" i="1"/>
  <c r="R206" i="1"/>
  <c r="S206" i="1"/>
  <c r="T206" i="1"/>
  <c r="U206" i="1"/>
  <c r="Q207" i="1"/>
  <c r="R207" i="1"/>
  <c r="S207" i="1"/>
  <c r="T207" i="1"/>
  <c r="U207" i="1"/>
  <c r="Q208" i="1"/>
  <c r="R208" i="1"/>
  <c r="S208" i="1"/>
  <c r="T208" i="1"/>
  <c r="U208" i="1"/>
  <c r="Q209" i="1"/>
  <c r="R209" i="1"/>
  <c r="S209" i="1"/>
  <c r="T209" i="1"/>
  <c r="U209" i="1"/>
  <c r="Q210" i="1"/>
  <c r="R210" i="1"/>
  <c r="S210" i="1"/>
  <c r="T210" i="1"/>
  <c r="U210" i="1"/>
  <c r="Q211" i="1"/>
  <c r="R211" i="1"/>
  <c r="S211" i="1"/>
  <c r="T211" i="1"/>
  <c r="U211" i="1"/>
  <c r="Q212" i="1"/>
  <c r="R212" i="1"/>
  <c r="S212" i="1"/>
  <c r="T212" i="1"/>
  <c r="U212" i="1"/>
  <c r="Q213" i="1"/>
  <c r="R213" i="1"/>
  <c r="S213" i="1"/>
  <c r="T213" i="1"/>
  <c r="U213" i="1"/>
  <c r="Q214" i="1"/>
  <c r="R214" i="1"/>
  <c r="S214" i="1"/>
  <c r="T214" i="1"/>
  <c r="U214" i="1"/>
  <c r="Q215" i="1"/>
  <c r="R215" i="1"/>
  <c r="S215" i="1"/>
  <c r="T215" i="1"/>
  <c r="U215" i="1"/>
  <c r="Q216" i="1"/>
  <c r="R216" i="1"/>
  <c r="S216" i="1"/>
  <c r="T216" i="1"/>
  <c r="U216" i="1"/>
  <c r="Q217" i="1"/>
  <c r="R217" i="1"/>
  <c r="S217" i="1"/>
  <c r="T217" i="1"/>
  <c r="U217" i="1"/>
  <c r="Q218" i="1"/>
  <c r="R218" i="1"/>
  <c r="S218" i="1"/>
  <c r="T218" i="1"/>
  <c r="U218" i="1"/>
  <c r="Q219" i="1"/>
  <c r="R219" i="1"/>
  <c r="S219" i="1"/>
  <c r="T219" i="1"/>
  <c r="U219" i="1"/>
  <c r="Q220" i="1"/>
  <c r="R220" i="1"/>
  <c r="S220" i="1"/>
  <c r="T220" i="1"/>
  <c r="U220" i="1"/>
  <c r="Q221" i="1"/>
  <c r="R221" i="1"/>
  <c r="S221" i="1"/>
  <c r="T221" i="1"/>
  <c r="U221" i="1"/>
  <c r="Q222" i="1"/>
  <c r="R222" i="1"/>
  <c r="S222" i="1"/>
  <c r="T222" i="1"/>
  <c r="U222" i="1"/>
  <c r="Q223" i="1"/>
  <c r="R223" i="1"/>
  <c r="S223" i="1"/>
  <c r="T223" i="1"/>
  <c r="U223" i="1"/>
  <c r="Q224" i="1"/>
  <c r="R224" i="1"/>
  <c r="S224" i="1"/>
  <c r="T224" i="1"/>
  <c r="U224" i="1"/>
  <c r="Q225" i="1"/>
  <c r="R225" i="1"/>
  <c r="S225" i="1"/>
  <c r="T225" i="1"/>
  <c r="U225" i="1"/>
  <c r="Q226" i="1"/>
  <c r="R226" i="1"/>
  <c r="S226" i="1"/>
  <c r="T226" i="1"/>
  <c r="U226" i="1"/>
  <c r="Q227" i="1"/>
  <c r="R227" i="1"/>
  <c r="S227" i="1"/>
  <c r="T227" i="1"/>
  <c r="U227" i="1"/>
  <c r="Q228" i="1"/>
  <c r="R228" i="1"/>
  <c r="S228" i="1"/>
  <c r="T228" i="1"/>
  <c r="U228" i="1"/>
  <c r="Q229" i="1"/>
  <c r="R229" i="1"/>
  <c r="S229" i="1"/>
  <c r="T229" i="1"/>
  <c r="U229" i="1"/>
  <c r="Q230" i="1"/>
  <c r="R230" i="1"/>
  <c r="S230" i="1"/>
  <c r="T230" i="1"/>
  <c r="U230" i="1"/>
  <c r="Q231" i="1"/>
  <c r="R231" i="1"/>
  <c r="S231" i="1"/>
  <c r="T231" i="1"/>
  <c r="U231" i="1"/>
  <c r="Q232" i="1"/>
  <c r="R232" i="1"/>
  <c r="S232" i="1"/>
  <c r="T232" i="1"/>
  <c r="U232" i="1"/>
  <c r="Q233" i="1"/>
  <c r="R233" i="1"/>
  <c r="S233" i="1"/>
  <c r="T233" i="1"/>
  <c r="U233" i="1"/>
  <c r="Q234" i="1"/>
  <c r="R234" i="1"/>
  <c r="S234" i="1"/>
  <c r="T234" i="1"/>
  <c r="U234" i="1"/>
  <c r="Q235" i="1"/>
  <c r="R235" i="1"/>
  <c r="S235" i="1"/>
  <c r="T235" i="1"/>
  <c r="U235" i="1"/>
  <c r="Q236" i="1"/>
  <c r="R236" i="1"/>
  <c r="S236" i="1"/>
  <c r="T236" i="1"/>
  <c r="U236" i="1"/>
  <c r="Q237" i="1"/>
  <c r="R237" i="1"/>
  <c r="S237" i="1"/>
  <c r="T237" i="1"/>
  <c r="U237" i="1"/>
  <c r="Q238" i="1"/>
  <c r="R238" i="1"/>
  <c r="S238" i="1"/>
  <c r="T238" i="1"/>
  <c r="U238" i="1"/>
  <c r="Q239" i="1"/>
  <c r="R239" i="1"/>
  <c r="S239" i="1"/>
  <c r="T239" i="1"/>
  <c r="U239" i="1"/>
  <c r="Q240" i="1"/>
  <c r="R240" i="1"/>
  <c r="S240" i="1"/>
  <c r="T240" i="1"/>
  <c r="U240" i="1"/>
  <c r="Q241" i="1"/>
  <c r="R241" i="1"/>
  <c r="S241" i="1"/>
  <c r="T241" i="1"/>
  <c r="U241" i="1"/>
  <c r="Q242" i="1"/>
  <c r="R242" i="1"/>
  <c r="S242" i="1"/>
  <c r="T242" i="1"/>
  <c r="U242" i="1"/>
  <c r="Q243" i="1"/>
  <c r="R243" i="1"/>
  <c r="S243" i="1"/>
  <c r="T243" i="1"/>
  <c r="U243" i="1"/>
  <c r="Q244" i="1"/>
  <c r="R244" i="1"/>
  <c r="S244" i="1"/>
  <c r="T244" i="1"/>
  <c r="U244" i="1"/>
  <c r="Q245" i="1"/>
  <c r="R245" i="1"/>
  <c r="S245" i="1"/>
  <c r="T245" i="1"/>
  <c r="U245" i="1"/>
  <c r="Q246" i="1"/>
  <c r="R246" i="1"/>
  <c r="S246" i="1"/>
  <c r="T246" i="1"/>
  <c r="U246" i="1"/>
  <c r="Q247" i="1"/>
  <c r="R247" i="1"/>
  <c r="S247" i="1"/>
  <c r="T247" i="1"/>
  <c r="U247" i="1"/>
  <c r="U2" i="1"/>
  <c r="T2" i="1"/>
  <c r="S2" i="1"/>
  <c r="R2" i="1"/>
  <c r="Q2" i="1"/>
  <c r="Y3" i="1"/>
  <c r="Z3" i="1"/>
  <c r="AA3" i="1"/>
  <c r="AB3" i="1"/>
  <c r="AC3" i="1"/>
  <c r="AD3" i="1"/>
  <c r="Y4" i="1"/>
  <c r="Z4" i="1"/>
  <c r="AA4" i="1"/>
  <c r="AB4" i="1"/>
  <c r="AC4" i="1"/>
  <c r="AD4" i="1"/>
  <c r="Y5" i="1"/>
  <c r="Z5" i="1"/>
  <c r="AA5" i="1"/>
  <c r="AB5" i="1"/>
  <c r="AC5" i="1"/>
  <c r="AD5" i="1"/>
  <c r="Y6" i="1"/>
  <c r="Z6" i="1"/>
  <c r="AA6" i="1"/>
  <c r="AB6" i="1"/>
  <c r="AC6" i="1"/>
  <c r="AD6" i="1"/>
  <c r="Y7" i="1"/>
  <c r="Z7" i="1"/>
  <c r="AA7" i="1"/>
  <c r="AB7" i="1"/>
  <c r="AC7" i="1"/>
  <c r="AD7" i="1"/>
  <c r="Y8" i="1"/>
  <c r="Z8" i="1"/>
  <c r="AA8" i="1"/>
  <c r="AB8" i="1"/>
  <c r="AC8" i="1"/>
  <c r="AD8" i="1"/>
  <c r="Y9" i="1"/>
  <c r="Z9" i="1"/>
  <c r="AA9" i="1"/>
  <c r="AB9" i="1"/>
  <c r="AC9" i="1"/>
  <c r="AD9" i="1"/>
  <c r="Y10" i="1"/>
  <c r="Z10" i="1"/>
  <c r="AA10" i="1"/>
  <c r="AB10" i="1"/>
  <c r="AC10" i="1"/>
  <c r="AD10" i="1"/>
  <c r="Y11" i="1"/>
  <c r="Z11" i="1"/>
  <c r="AA11" i="1"/>
  <c r="AB11" i="1"/>
  <c r="AC11" i="1"/>
  <c r="AD11" i="1"/>
  <c r="Y12" i="1"/>
  <c r="Z12" i="1"/>
  <c r="AA12" i="1"/>
  <c r="AB12" i="1"/>
  <c r="AC12" i="1"/>
  <c r="AD12" i="1"/>
  <c r="Y13" i="1"/>
  <c r="Z13" i="1"/>
  <c r="AA13" i="1"/>
  <c r="AB13" i="1"/>
  <c r="AC13" i="1"/>
  <c r="AD13" i="1"/>
  <c r="Y14" i="1"/>
  <c r="Z14" i="1"/>
  <c r="AA14" i="1"/>
  <c r="AB14" i="1"/>
  <c r="AC14" i="1"/>
  <c r="AD14" i="1"/>
  <c r="Y15" i="1"/>
  <c r="Z15" i="1"/>
  <c r="AA15" i="1"/>
  <c r="AB15" i="1"/>
  <c r="AC15" i="1"/>
  <c r="AD15" i="1"/>
  <c r="Y16" i="1"/>
  <c r="Z16" i="1"/>
  <c r="AA16" i="1"/>
  <c r="AB16" i="1"/>
  <c r="AC16" i="1"/>
  <c r="AD16" i="1"/>
  <c r="Y17" i="1"/>
  <c r="Z17" i="1"/>
  <c r="AA17" i="1"/>
  <c r="AB17" i="1"/>
  <c r="AC17" i="1"/>
  <c r="AD17" i="1"/>
  <c r="Y18" i="1"/>
  <c r="Z18" i="1"/>
  <c r="AA18" i="1"/>
  <c r="AB18" i="1"/>
  <c r="AC18" i="1"/>
  <c r="AD18" i="1"/>
  <c r="Y19" i="1"/>
  <c r="Z19" i="1"/>
  <c r="AA19" i="1"/>
  <c r="AB19" i="1"/>
  <c r="AC19" i="1"/>
  <c r="AD19" i="1"/>
  <c r="Y20" i="1"/>
  <c r="Z20" i="1"/>
  <c r="AA20" i="1"/>
  <c r="AB20" i="1"/>
  <c r="AC20" i="1"/>
  <c r="AD20" i="1"/>
  <c r="Y21" i="1"/>
  <c r="Z21" i="1"/>
  <c r="AA21" i="1"/>
  <c r="AB21" i="1"/>
  <c r="AC21" i="1"/>
  <c r="AD21" i="1"/>
  <c r="Y22" i="1"/>
  <c r="Z22" i="1"/>
  <c r="AA22" i="1"/>
  <c r="AB22" i="1"/>
  <c r="AC22" i="1"/>
  <c r="AD22" i="1"/>
  <c r="Y23" i="1"/>
  <c r="Z23" i="1"/>
  <c r="AA23" i="1"/>
  <c r="AB23" i="1"/>
  <c r="AC23" i="1"/>
  <c r="AD23" i="1"/>
  <c r="Y24" i="1"/>
  <c r="Z24" i="1"/>
  <c r="AA24" i="1"/>
  <c r="AB24" i="1"/>
  <c r="AC24" i="1"/>
  <c r="AD24" i="1"/>
  <c r="Y25" i="1"/>
  <c r="Z25" i="1"/>
  <c r="AA25" i="1"/>
  <c r="AB25" i="1"/>
  <c r="AC25" i="1"/>
  <c r="AD25" i="1"/>
  <c r="Y26" i="1"/>
  <c r="Z26" i="1"/>
  <c r="AA26" i="1"/>
  <c r="AB26" i="1"/>
  <c r="AC26" i="1"/>
  <c r="AD26" i="1"/>
  <c r="Y27" i="1"/>
  <c r="Z27" i="1"/>
  <c r="AA27" i="1"/>
  <c r="AB27" i="1"/>
  <c r="AC27" i="1"/>
  <c r="AD27" i="1"/>
  <c r="Y28" i="1"/>
  <c r="Z28" i="1"/>
  <c r="AA28" i="1"/>
  <c r="AB28" i="1"/>
  <c r="AC28" i="1"/>
  <c r="AD28" i="1"/>
  <c r="Y29" i="1"/>
  <c r="Z29" i="1"/>
  <c r="AA29" i="1"/>
  <c r="AB29" i="1"/>
  <c r="AC29" i="1"/>
  <c r="AD29" i="1"/>
  <c r="Y30" i="1"/>
  <c r="Z30" i="1"/>
  <c r="AA30" i="1"/>
  <c r="AB30" i="1"/>
  <c r="AC30" i="1"/>
  <c r="AD30" i="1"/>
  <c r="Y31" i="1"/>
  <c r="Z31" i="1"/>
  <c r="AA31" i="1"/>
  <c r="AB31" i="1"/>
  <c r="AC31" i="1"/>
  <c r="AD31" i="1"/>
  <c r="Y32" i="1"/>
  <c r="Z32" i="1"/>
  <c r="AA32" i="1"/>
  <c r="AB32" i="1"/>
  <c r="AC32" i="1"/>
  <c r="AD32" i="1"/>
  <c r="Y33" i="1"/>
  <c r="Z33" i="1"/>
  <c r="AA33" i="1"/>
  <c r="AB33" i="1"/>
  <c r="AC33" i="1"/>
  <c r="AD33" i="1"/>
  <c r="Y34" i="1"/>
  <c r="Z34" i="1"/>
  <c r="AA34" i="1"/>
  <c r="AB34" i="1"/>
  <c r="AC34" i="1"/>
  <c r="AD34" i="1"/>
  <c r="Y35" i="1"/>
  <c r="Z35" i="1"/>
  <c r="AA35" i="1"/>
  <c r="AB35" i="1"/>
  <c r="AC35" i="1"/>
  <c r="AD35" i="1"/>
  <c r="Y36" i="1"/>
  <c r="Z36" i="1"/>
  <c r="AA36" i="1"/>
  <c r="AB36" i="1"/>
  <c r="AC36" i="1"/>
  <c r="AD36" i="1"/>
  <c r="Y37" i="1"/>
  <c r="Z37" i="1"/>
  <c r="AA37" i="1"/>
  <c r="AB37" i="1"/>
  <c r="AC37" i="1"/>
  <c r="AD37" i="1"/>
  <c r="Y38" i="1"/>
  <c r="Z38" i="1"/>
  <c r="AA38" i="1"/>
  <c r="AB38" i="1"/>
  <c r="AC38" i="1"/>
  <c r="AD38" i="1"/>
  <c r="Y39" i="1"/>
  <c r="Z39" i="1"/>
  <c r="AA39" i="1"/>
  <c r="AB39" i="1"/>
  <c r="AC39" i="1"/>
  <c r="AD39" i="1"/>
  <c r="Y40" i="1"/>
  <c r="Z40" i="1"/>
  <c r="AA40" i="1"/>
  <c r="AB40" i="1"/>
  <c r="AC40" i="1"/>
  <c r="AD40" i="1"/>
  <c r="Y41" i="1"/>
  <c r="Z41" i="1"/>
  <c r="AA41" i="1"/>
  <c r="AB41" i="1"/>
  <c r="AC41" i="1"/>
  <c r="AD41" i="1"/>
  <c r="Y42" i="1"/>
  <c r="Z42" i="1"/>
  <c r="AA42" i="1"/>
  <c r="AB42" i="1"/>
  <c r="AC42" i="1"/>
  <c r="AD42" i="1"/>
  <c r="Y43" i="1"/>
  <c r="Z43" i="1"/>
  <c r="AA43" i="1"/>
  <c r="AB43" i="1"/>
  <c r="AC43" i="1"/>
  <c r="AD43" i="1"/>
  <c r="Y44" i="1"/>
  <c r="Z44" i="1"/>
  <c r="AA44" i="1"/>
  <c r="AB44" i="1"/>
  <c r="AC44" i="1"/>
  <c r="AD44" i="1"/>
  <c r="Y45" i="1"/>
  <c r="Z45" i="1"/>
  <c r="AA45" i="1"/>
  <c r="AB45" i="1"/>
  <c r="AC45" i="1"/>
  <c r="AD45" i="1"/>
  <c r="Y46" i="1"/>
  <c r="Z46" i="1"/>
  <c r="AA46" i="1"/>
  <c r="AB46" i="1"/>
  <c r="AC46" i="1"/>
  <c r="AD46" i="1"/>
  <c r="Y47" i="1"/>
  <c r="Z47" i="1"/>
  <c r="AA47" i="1"/>
  <c r="AB47" i="1"/>
  <c r="AC47" i="1"/>
  <c r="AD47" i="1"/>
  <c r="Y48" i="1"/>
  <c r="Z48" i="1"/>
  <c r="AA48" i="1"/>
  <c r="AB48" i="1"/>
  <c r="AC48" i="1"/>
  <c r="AD48" i="1"/>
  <c r="Y49" i="1"/>
  <c r="Z49" i="1"/>
  <c r="AA49" i="1"/>
  <c r="AB49" i="1"/>
  <c r="AC49" i="1"/>
  <c r="AD49" i="1"/>
  <c r="Y50" i="1"/>
  <c r="Z50" i="1"/>
  <c r="AA50" i="1"/>
  <c r="AB50" i="1"/>
  <c r="AC50" i="1"/>
  <c r="AD50" i="1"/>
  <c r="Y51" i="1"/>
  <c r="Z51" i="1"/>
  <c r="AA51" i="1"/>
  <c r="AB51" i="1"/>
  <c r="AC51" i="1"/>
  <c r="AD51" i="1"/>
  <c r="Y52" i="1"/>
  <c r="Z52" i="1"/>
  <c r="AA52" i="1"/>
  <c r="AB52" i="1"/>
  <c r="AC52" i="1"/>
  <c r="AD52" i="1"/>
  <c r="Y53" i="1"/>
  <c r="Z53" i="1"/>
  <c r="AA53" i="1"/>
  <c r="AB53" i="1"/>
  <c r="AC53" i="1"/>
  <c r="AD53" i="1"/>
  <c r="Y54" i="1"/>
  <c r="Z54" i="1"/>
  <c r="AA54" i="1"/>
  <c r="AB54" i="1"/>
  <c r="AC54" i="1"/>
  <c r="AD54" i="1"/>
  <c r="Y55" i="1"/>
  <c r="Z55" i="1"/>
  <c r="AA55" i="1"/>
  <c r="AB55" i="1"/>
  <c r="AC55" i="1"/>
  <c r="AD55" i="1"/>
  <c r="Y56" i="1"/>
  <c r="Z56" i="1"/>
  <c r="AA56" i="1"/>
  <c r="AB56" i="1"/>
  <c r="AC56" i="1"/>
  <c r="AD56" i="1"/>
  <c r="Y57" i="1"/>
  <c r="Z57" i="1"/>
  <c r="AA57" i="1"/>
  <c r="AB57" i="1"/>
  <c r="AC57" i="1"/>
  <c r="AD57" i="1"/>
  <c r="Y58" i="1"/>
  <c r="Z58" i="1"/>
  <c r="AA58" i="1"/>
  <c r="AB58" i="1"/>
  <c r="AC58" i="1"/>
  <c r="AD58" i="1"/>
  <c r="Y59" i="1"/>
  <c r="Z59" i="1"/>
  <c r="AA59" i="1"/>
  <c r="AB59" i="1"/>
  <c r="AC59" i="1"/>
  <c r="AD59" i="1"/>
  <c r="Y60" i="1"/>
  <c r="Z60" i="1"/>
  <c r="AA60" i="1"/>
  <c r="AB60" i="1"/>
  <c r="AC60" i="1"/>
  <c r="AD60" i="1"/>
  <c r="Y61" i="1"/>
  <c r="Z61" i="1"/>
  <c r="AA61" i="1"/>
  <c r="AB61" i="1"/>
  <c r="AC61" i="1"/>
  <c r="AD61" i="1"/>
  <c r="Y62" i="1"/>
  <c r="Z62" i="1"/>
  <c r="AA62" i="1"/>
  <c r="AB62" i="1"/>
  <c r="AC62" i="1"/>
  <c r="AD62" i="1"/>
  <c r="Y63" i="1"/>
  <c r="Z63" i="1"/>
  <c r="AA63" i="1"/>
  <c r="AB63" i="1"/>
  <c r="AC63" i="1"/>
  <c r="AD63" i="1"/>
  <c r="Y64" i="1"/>
  <c r="Z64" i="1"/>
  <c r="AA64" i="1"/>
  <c r="AB64" i="1"/>
  <c r="AC64" i="1"/>
  <c r="AD64" i="1"/>
  <c r="Y65" i="1"/>
  <c r="Z65" i="1"/>
  <c r="AA65" i="1"/>
  <c r="AB65" i="1"/>
  <c r="AC65" i="1"/>
  <c r="AD65" i="1"/>
  <c r="Y66" i="1"/>
  <c r="Z66" i="1"/>
  <c r="AA66" i="1"/>
  <c r="AB66" i="1"/>
  <c r="AC66" i="1"/>
  <c r="AD66" i="1"/>
  <c r="Y67" i="1"/>
  <c r="Z67" i="1"/>
  <c r="AA67" i="1"/>
  <c r="AB67" i="1"/>
  <c r="AC67" i="1"/>
  <c r="AD67" i="1"/>
  <c r="Y68" i="1"/>
  <c r="Z68" i="1"/>
  <c r="AA68" i="1"/>
  <c r="AB68" i="1"/>
  <c r="AC68" i="1"/>
  <c r="AD68" i="1"/>
  <c r="Y69" i="1"/>
  <c r="Z69" i="1"/>
  <c r="AA69" i="1"/>
  <c r="AB69" i="1"/>
  <c r="AC69" i="1"/>
  <c r="AD69" i="1"/>
  <c r="Y70" i="1"/>
  <c r="Z70" i="1"/>
  <c r="AA70" i="1"/>
  <c r="AB70" i="1"/>
  <c r="AC70" i="1"/>
  <c r="AD70" i="1"/>
  <c r="Y71" i="1"/>
  <c r="Z71" i="1"/>
  <c r="AA71" i="1"/>
  <c r="AB71" i="1"/>
  <c r="AC71" i="1"/>
  <c r="AD71" i="1"/>
  <c r="Y72" i="1"/>
  <c r="Z72" i="1"/>
  <c r="AA72" i="1"/>
  <c r="AB72" i="1"/>
  <c r="AC72" i="1"/>
  <c r="AD72" i="1"/>
  <c r="Y73" i="1"/>
  <c r="Z73" i="1"/>
  <c r="AA73" i="1"/>
  <c r="AB73" i="1"/>
  <c r="AC73" i="1"/>
  <c r="AD73" i="1"/>
  <c r="Y74" i="1"/>
  <c r="Z74" i="1"/>
  <c r="AA74" i="1"/>
  <c r="AB74" i="1"/>
  <c r="AC74" i="1"/>
  <c r="AD74" i="1"/>
  <c r="Y75" i="1"/>
  <c r="Z75" i="1"/>
  <c r="AA75" i="1"/>
  <c r="AB75" i="1"/>
  <c r="AC75" i="1"/>
  <c r="AD75" i="1"/>
  <c r="Y76" i="1"/>
  <c r="Z76" i="1"/>
  <c r="AA76" i="1"/>
  <c r="AB76" i="1"/>
  <c r="AC76" i="1"/>
  <c r="AD76" i="1"/>
  <c r="Y77" i="1"/>
  <c r="Z77" i="1"/>
  <c r="AA77" i="1"/>
  <c r="AB77" i="1"/>
  <c r="AC77" i="1"/>
  <c r="AD77" i="1"/>
  <c r="Y78" i="1"/>
  <c r="Z78" i="1"/>
  <c r="AA78" i="1"/>
  <c r="AB78" i="1"/>
  <c r="AC78" i="1"/>
  <c r="AD78" i="1"/>
  <c r="Y79" i="1"/>
  <c r="Z79" i="1"/>
  <c r="AA79" i="1"/>
  <c r="AB79" i="1"/>
  <c r="AC79" i="1"/>
  <c r="AD79" i="1"/>
  <c r="Y80" i="1"/>
  <c r="Z80" i="1"/>
  <c r="AA80" i="1"/>
  <c r="AB80" i="1"/>
  <c r="AC80" i="1"/>
  <c r="AD80" i="1"/>
  <c r="Y81" i="1"/>
  <c r="Z81" i="1"/>
  <c r="AA81" i="1"/>
  <c r="AB81" i="1"/>
  <c r="AC81" i="1"/>
  <c r="AD81" i="1"/>
  <c r="Y82" i="1"/>
  <c r="Z82" i="1"/>
  <c r="AA82" i="1"/>
  <c r="AB82" i="1"/>
  <c r="AC82" i="1"/>
  <c r="AD82" i="1"/>
  <c r="Y83" i="1"/>
  <c r="Z83" i="1"/>
  <c r="AA83" i="1"/>
  <c r="AB83" i="1"/>
  <c r="AC83" i="1"/>
  <c r="AD83" i="1"/>
  <c r="Y84" i="1"/>
  <c r="Z84" i="1"/>
  <c r="AA84" i="1"/>
  <c r="AB84" i="1"/>
  <c r="AC84" i="1"/>
  <c r="AD84" i="1"/>
  <c r="Y85" i="1"/>
  <c r="Z85" i="1"/>
  <c r="AA85" i="1"/>
  <c r="AB85" i="1"/>
  <c r="AC85" i="1"/>
  <c r="AD85" i="1"/>
  <c r="Y86" i="1"/>
  <c r="Z86" i="1"/>
  <c r="AA86" i="1"/>
  <c r="AB86" i="1"/>
  <c r="AC86" i="1"/>
  <c r="AD86" i="1"/>
  <c r="Y87" i="1"/>
  <c r="Z87" i="1"/>
  <c r="AA87" i="1"/>
  <c r="AB87" i="1"/>
  <c r="AC87" i="1"/>
  <c r="AD87" i="1"/>
  <c r="Y88" i="1"/>
  <c r="Z88" i="1"/>
  <c r="AA88" i="1"/>
  <c r="AB88" i="1"/>
  <c r="AC88" i="1"/>
  <c r="AD88" i="1"/>
  <c r="Y89" i="1"/>
  <c r="Z89" i="1"/>
  <c r="AA89" i="1"/>
  <c r="AB89" i="1"/>
  <c r="AC89" i="1"/>
  <c r="AD89" i="1"/>
  <c r="Y90" i="1"/>
  <c r="Z90" i="1"/>
  <c r="AA90" i="1"/>
  <c r="AB90" i="1"/>
  <c r="AC90" i="1"/>
  <c r="AD90" i="1"/>
  <c r="Y91" i="1"/>
  <c r="Z91" i="1"/>
  <c r="AA91" i="1"/>
  <c r="AB91" i="1"/>
  <c r="AC91" i="1"/>
  <c r="AD91" i="1"/>
  <c r="Y92" i="1"/>
  <c r="Z92" i="1"/>
  <c r="AA92" i="1"/>
  <c r="AB92" i="1"/>
  <c r="AC92" i="1"/>
  <c r="AD92" i="1"/>
  <c r="Y93" i="1"/>
  <c r="Z93" i="1"/>
  <c r="AA93" i="1"/>
  <c r="AB93" i="1"/>
  <c r="AC93" i="1"/>
  <c r="AD93" i="1"/>
  <c r="Y94" i="1"/>
  <c r="Z94" i="1"/>
  <c r="AA94" i="1"/>
  <c r="AB94" i="1"/>
  <c r="AC94" i="1"/>
  <c r="AD94" i="1"/>
  <c r="Y95" i="1"/>
  <c r="Z95" i="1"/>
  <c r="AA95" i="1"/>
  <c r="AB95" i="1"/>
  <c r="AC95" i="1"/>
  <c r="AD95" i="1"/>
  <c r="Y96" i="1"/>
  <c r="Z96" i="1"/>
  <c r="AA96" i="1"/>
  <c r="AB96" i="1"/>
  <c r="AC96" i="1"/>
  <c r="AD96" i="1"/>
  <c r="Y97" i="1"/>
  <c r="Z97" i="1"/>
  <c r="AA97" i="1"/>
  <c r="AB97" i="1"/>
  <c r="AC97" i="1"/>
  <c r="AD97" i="1"/>
  <c r="Y98" i="1"/>
  <c r="Z98" i="1"/>
  <c r="AA98" i="1"/>
  <c r="AB98" i="1"/>
  <c r="AC98" i="1"/>
  <c r="AD98" i="1"/>
  <c r="Y99" i="1"/>
  <c r="Z99" i="1"/>
  <c r="AA99" i="1"/>
  <c r="AB99" i="1"/>
  <c r="AC99" i="1"/>
  <c r="AD99" i="1"/>
  <c r="Y100" i="1"/>
  <c r="Z100" i="1"/>
  <c r="AA100" i="1"/>
  <c r="AB100" i="1"/>
  <c r="AC100" i="1"/>
  <c r="AD100" i="1"/>
  <c r="Y101" i="1"/>
  <c r="Z101" i="1"/>
  <c r="AA101" i="1"/>
  <c r="AB101" i="1"/>
  <c r="AC101" i="1"/>
  <c r="AD101" i="1"/>
  <c r="Y102" i="1"/>
  <c r="Z102" i="1"/>
  <c r="AA102" i="1"/>
  <c r="AB102" i="1"/>
  <c r="AC102" i="1"/>
  <c r="AD102" i="1"/>
  <c r="Y103" i="1"/>
  <c r="Z103" i="1"/>
  <c r="AA103" i="1"/>
  <c r="AB103" i="1"/>
  <c r="AC103" i="1"/>
  <c r="AD103" i="1"/>
  <c r="Y104" i="1"/>
  <c r="Z104" i="1"/>
  <c r="AA104" i="1"/>
  <c r="AB104" i="1"/>
  <c r="AC104" i="1"/>
  <c r="AD104" i="1"/>
  <c r="Y105" i="1"/>
  <c r="Z105" i="1"/>
  <c r="AA105" i="1"/>
  <c r="AB105" i="1"/>
  <c r="AC105" i="1"/>
  <c r="AD105" i="1"/>
  <c r="Y106" i="1"/>
  <c r="Z106" i="1"/>
  <c r="AA106" i="1"/>
  <c r="AB106" i="1"/>
  <c r="AC106" i="1"/>
  <c r="AD106" i="1"/>
  <c r="Y107" i="1"/>
  <c r="Z107" i="1"/>
  <c r="AA107" i="1"/>
  <c r="AB107" i="1"/>
  <c r="AC107" i="1"/>
  <c r="AD107" i="1"/>
  <c r="Y108" i="1"/>
  <c r="Z108" i="1"/>
  <c r="AA108" i="1"/>
  <c r="AB108" i="1"/>
  <c r="AC108" i="1"/>
  <c r="AD108" i="1"/>
  <c r="Y109" i="1"/>
  <c r="Z109" i="1"/>
  <c r="AA109" i="1"/>
  <c r="AB109" i="1"/>
  <c r="AC109" i="1"/>
  <c r="AD109" i="1"/>
  <c r="Y110" i="1"/>
  <c r="Z110" i="1"/>
  <c r="AA110" i="1"/>
  <c r="AB110" i="1"/>
  <c r="AC110" i="1"/>
  <c r="AD110" i="1"/>
  <c r="Y111" i="1"/>
  <c r="Z111" i="1"/>
  <c r="AA111" i="1"/>
  <c r="AB111" i="1"/>
  <c r="AC111" i="1"/>
  <c r="AD111" i="1"/>
  <c r="Y112" i="1"/>
  <c r="Z112" i="1"/>
  <c r="AA112" i="1"/>
  <c r="AB112" i="1"/>
  <c r="AC112" i="1"/>
  <c r="AD112" i="1"/>
  <c r="Y113" i="1"/>
  <c r="Z113" i="1"/>
  <c r="AA113" i="1"/>
  <c r="AB113" i="1"/>
  <c r="AC113" i="1"/>
  <c r="AD113" i="1"/>
  <c r="Y114" i="1"/>
  <c r="Z114" i="1"/>
  <c r="AA114" i="1"/>
  <c r="AB114" i="1"/>
  <c r="AC114" i="1"/>
  <c r="AD114" i="1"/>
  <c r="Y115" i="1"/>
  <c r="Z115" i="1"/>
  <c r="AA115" i="1"/>
  <c r="AB115" i="1"/>
  <c r="AC115" i="1"/>
  <c r="AD115" i="1"/>
  <c r="Y116" i="1"/>
  <c r="Z116" i="1"/>
  <c r="AA116" i="1"/>
  <c r="AB116" i="1"/>
  <c r="AC116" i="1"/>
  <c r="AD116" i="1"/>
  <c r="Y117" i="1"/>
  <c r="Z117" i="1"/>
  <c r="AA117" i="1"/>
  <c r="AB117" i="1"/>
  <c r="AC117" i="1"/>
  <c r="AD117" i="1"/>
  <c r="Y118" i="1"/>
  <c r="Z118" i="1"/>
  <c r="AA118" i="1"/>
  <c r="AB118" i="1"/>
  <c r="AC118" i="1"/>
  <c r="AD118" i="1"/>
  <c r="Y119" i="1"/>
  <c r="Z119" i="1"/>
  <c r="AA119" i="1"/>
  <c r="AB119" i="1"/>
  <c r="AC119" i="1"/>
  <c r="AD119" i="1"/>
  <c r="Y120" i="1"/>
  <c r="Z120" i="1"/>
  <c r="AA120" i="1"/>
  <c r="AB120" i="1"/>
  <c r="AC120" i="1"/>
  <c r="AD120" i="1"/>
  <c r="Y121" i="1"/>
  <c r="Z121" i="1"/>
  <c r="AA121" i="1"/>
  <c r="AB121" i="1"/>
  <c r="AC121" i="1"/>
  <c r="AD121" i="1"/>
  <c r="Y122" i="1"/>
  <c r="Z122" i="1"/>
  <c r="AA122" i="1"/>
  <c r="AB122" i="1"/>
  <c r="AC122" i="1"/>
  <c r="AD122" i="1"/>
  <c r="Y123" i="1"/>
  <c r="Z123" i="1"/>
  <c r="AA123" i="1"/>
  <c r="AB123" i="1"/>
  <c r="AC123" i="1"/>
  <c r="AD123" i="1"/>
  <c r="Y124" i="1"/>
  <c r="Z124" i="1"/>
  <c r="AA124" i="1"/>
  <c r="AB124" i="1"/>
  <c r="AC124" i="1"/>
  <c r="AD124" i="1"/>
  <c r="Y125" i="1"/>
  <c r="Z125" i="1"/>
  <c r="AA125" i="1"/>
  <c r="AB125" i="1"/>
  <c r="AC125" i="1"/>
  <c r="AD125" i="1"/>
  <c r="Y126" i="1"/>
  <c r="Z126" i="1"/>
  <c r="AA126" i="1"/>
  <c r="AB126" i="1"/>
  <c r="AC126" i="1"/>
  <c r="AD126" i="1"/>
  <c r="Y127" i="1"/>
  <c r="Z127" i="1"/>
  <c r="AA127" i="1"/>
  <c r="AB127" i="1"/>
  <c r="AC127" i="1"/>
  <c r="AD127" i="1"/>
  <c r="Y128" i="1"/>
  <c r="Z128" i="1"/>
  <c r="AA128" i="1"/>
  <c r="AB128" i="1"/>
  <c r="AC128" i="1"/>
  <c r="AD128" i="1"/>
  <c r="Y129" i="1"/>
  <c r="Z129" i="1"/>
  <c r="AA129" i="1"/>
  <c r="AB129" i="1"/>
  <c r="AC129" i="1"/>
  <c r="AD129" i="1"/>
  <c r="Y130" i="1"/>
  <c r="Z130" i="1"/>
  <c r="AA130" i="1"/>
  <c r="AB130" i="1"/>
  <c r="AC130" i="1"/>
  <c r="AD130" i="1"/>
  <c r="Y131" i="1"/>
  <c r="Z131" i="1"/>
  <c r="AA131" i="1"/>
  <c r="AB131" i="1"/>
  <c r="AC131" i="1"/>
  <c r="AD131" i="1"/>
  <c r="Y132" i="1"/>
  <c r="Z132" i="1"/>
  <c r="AA132" i="1"/>
  <c r="AB132" i="1"/>
  <c r="AC132" i="1"/>
  <c r="AD132" i="1"/>
  <c r="Y133" i="1"/>
  <c r="Z133" i="1"/>
  <c r="AA133" i="1"/>
  <c r="AB133" i="1"/>
  <c r="AC133" i="1"/>
  <c r="AD133" i="1"/>
  <c r="Y134" i="1"/>
  <c r="Z134" i="1"/>
  <c r="AA134" i="1"/>
  <c r="AB134" i="1"/>
  <c r="AC134" i="1"/>
  <c r="AD134" i="1"/>
  <c r="Y135" i="1"/>
  <c r="Z135" i="1"/>
  <c r="AA135" i="1"/>
  <c r="AB135" i="1"/>
  <c r="AC135" i="1"/>
  <c r="AD135" i="1"/>
  <c r="Y136" i="1"/>
  <c r="Z136" i="1"/>
  <c r="AA136" i="1"/>
  <c r="AB136" i="1"/>
  <c r="AC136" i="1"/>
  <c r="AD136" i="1"/>
  <c r="Y137" i="1"/>
  <c r="Z137" i="1"/>
  <c r="AA137" i="1"/>
  <c r="AB137" i="1"/>
  <c r="AC137" i="1"/>
  <c r="AD137" i="1"/>
  <c r="Y138" i="1"/>
  <c r="Z138" i="1"/>
  <c r="AA138" i="1"/>
  <c r="AB138" i="1"/>
  <c r="AC138" i="1"/>
  <c r="AD138" i="1"/>
  <c r="Y139" i="1"/>
  <c r="Z139" i="1"/>
  <c r="AA139" i="1"/>
  <c r="AB139" i="1"/>
  <c r="AC139" i="1"/>
  <c r="AD139" i="1"/>
  <c r="Y140" i="1"/>
  <c r="Z140" i="1"/>
  <c r="AA140" i="1"/>
  <c r="AB140" i="1"/>
  <c r="AC140" i="1"/>
  <c r="AD140" i="1"/>
  <c r="Y141" i="1"/>
  <c r="Z141" i="1"/>
  <c r="AA141" i="1"/>
  <c r="AB141" i="1"/>
  <c r="AC141" i="1"/>
  <c r="AD141" i="1"/>
  <c r="Y142" i="1"/>
  <c r="Z142" i="1"/>
  <c r="AA142" i="1"/>
  <c r="AB142" i="1"/>
  <c r="AC142" i="1"/>
  <c r="AD142" i="1"/>
  <c r="Y143" i="1"/>
  <c r="Z143" i="1"/>
  <c r="AA143" i="1"/>
  <c r="AB143" i="1"/>
  <c r="AC143" i="1"/>
  <c r="AD143" i="1"/>
  <c r="Y144" i="1"/>
  <c r="Z144" i="1"/>
  <c r="AA144" i="1"/>
  <c r="AB144" i="1"/>
  <c r="AC144" i="1"/>
  <c r="AD144" i="1"/>
  <c r="Y145" i="1"/>
  <c r="Z145" i="1"/>
  <c r="AA145" i="1"/>
  <c r="AB145" i="1"/>
  <c r="AC145" i="1"/>
  <c r="AD145" i="1"/>
  <c r="Y146" i="1"/>
  <c r="Z146" i="1"/>
  <c r="AA146" i="1"/>
  <c r="AB146" i="1"/>
  <c r="AC146" i="1"/>
  <c r="AD146" i="1"/>
  <c r="Y147" i="1"/>
  <c r="Z147" i="1"/>
  <c r="AA147" i="1"/>
  <c r="AB147" i="1"/>
  <c r="AC147" i="1"/>
  <c r="AD147" i="1"/>
  <c r="Y148" i="1"/>
  <c r="Z148" i="1"/>
  <c r="AA148" i="1"/>
  <c r="AB148" i="1"/>
  <c r="AC148" i="1"/>
  <c r="AD148" i="1"/>
  <c r="Y149" i="1"/>
  <c r="Z149" i="1"/>
  <c r="AA149" i="1"/>
  <c r="AB149" i="1"/>
  <c r="AC149" i="1"/>
  <c r="AD149" i="1"/>
  <c r="Y150" i="1"/>
  <c r="Z150" i="1"/>
  <c r="AA150" i="1"/>
  <c r="AB150" i="1"/>
  <c r="AC150" i="1"/>
  <c r="AD150" i="1"/>
  <c r="Y151" i="1"/>
  <c r="Z151" i="1"/>
  <c r="AA151" i="1"/>
  <c r="AB151" i="1"/>
  <c r="AC151" i="1"/>
  <c r="AD151" i="1"/>
  <c r="Y152" i="1"/>
  <c r="Z152" i="1"/>
  <c r="AA152" i="1"/>
  <c r="AB152" i="1"/>
  <c r="AC152" i="1"/>
  <c r="AD152" i="1"/>
  <c r="Y153" i="1"/>
  <c r="Z153" i="1"/>
  <c r="AA153" i="1"/>
  <c r="AB153" i="1"/>
  <c r="AC153" i="1"/>
  <c r="AD153" i="1"/>
  <c r="Y154" i="1"/>
  <c r="Z154" i="1"/>
  <c r="AA154" i="1"/>
  <c r="AB154" i="1"/>
  <c r="AC154" i="1"/>
  <c r="AD154" i="1"/>
  <c r="Y155" i="1"/>
  <c r="Z155" i="1"/>
  <c r="AA155" i="1"/>
  <c r="AB155" i="1"/>
  <c r="AC155" i="1"/>
  <c r="AD155" i="1"/>
  <c r="Y156" i="1"/>
  <c r="Z156" i="1"/>
  <c r="AA156" i="1"/>
  <c r="AB156" i="1"/>
  <c r="AC156" i="1"/>
  <c r="AD156" i="1"/>
  <c r="Y157" i="1"/>
  <c r="Z157" i="1"/>
  <c r="AA157" i="1"/>
  <c r="AB157" i="1"/>
  <c r="AC157" i="1"/>
  <c r="AD157" i="1"/>
  <c r="Y158" i="1"/>
  <c r="Z158" i="1"/>
  <c r="AA158" i="1"/>
  <c r="AB158" i="1"/>
  <c r="AC158" i="1"/>
  <c r="AD158" i="1"/>
  <c r="Y159" i="1"/>
  <c r="Z159" i="1"/>
  <c r="AA159" i="1"/>
  <c r="AB159" i="1"/>
  <c r="AC159" i="1"/>
  <c r="AD159" i="1"/>
  <c r="Y160" i="1"/>
  <c r="Z160" i="1"/>
  <c r="AA160" i="1"/>
  <c r="AB160" i="1"/>
  <c r="AC160" i="1"/>
  <c r="AD160" i="1"/>
  <c r="Y161" i="1"/>
  <c r="Z161" i="1"/>
  <c r="AA161" i="1"/>
  <c r="AB161" i="1"/>
  <c r="AC161" i="1"/>
  <c r="AD161" i="1"/>
  <c r="Y162" i="1"/>
  <c r="Z162" i="1"/>
  <c r="AA162" i="1"/>
  <c r="AB162" i="1"/>
  <c r="AC162" i="1"/>
  <c r="AD162" i="1"/>
  <c r="Y163" i="1"/>
  <c r="Z163" i="1"/>
  <c r="AA163" i="1"/>
  <c r="AB163" i="1"/>
  <c r="AC163" i="1"/>
  <c r="AD163" i="1"/>
  <c r="Y164" i="1"/>
  <c r="Z164" i="1"/>
  <c r="AA164" i="1"/>
  <c r="AB164" i="1"/>
  <c r="AC164" i="1"/>
  <c r="AD164" i="1"/>
  <c r="Y165" i="1"/>
  <c r="Z165" i="1"/>
  <c r="AA165" i="1"/>
  <c r="AB165" i="1"/>
  <c r="AC165" i="1"/>
  <c r="AD165" i="1"/>
  <c r="Y166" i="1"/>
  <c r="Z166" i="1"/>
  <c r="AA166" i="1"/>
  <c r="AB166" i="1"/>
  <c r="AC166" i="1"/>
  <c r="AD166" i="1"/>
  <c r="Y167" i="1"/>
  <c r="Z167" i="1"/>
  <c r="AA167" i="1"/>
  <c r="AB167" i="1"/>
  <c r="AC167" i="1"/>
  <c r="AD167" i="1"/>
  <c r="Y168" i="1"/>
  <c r="Z168" i="1"/>
  <c r="AA168" i="1"/>
  <c r="AB168" i="1"/>
  <c r="AC168" i="1"/>
  <c r="AD168" i="1"/>
  <c r="Y169" i="1"/>
  <c r="Z169" i="1"/>
  <c r="AA169" i="1"/>
  <c r="AB169" i="1"/>
  <c r="AC169" i="1"/>
  <c r="AD169" i="1"/>
  <c r="Y170" i="1"/>
  <c r="Z170" i="1"/>
  <c r="AA170" i="1"/>
  <c r="AB170" i="1"/>
  <c r="AC170" i="1"/>
  <c r="AD170" i="1"/>
  <c r="Y171" i="1"/>
  <c r="Z171" i="1"/>
  <c r="AA171" i="1"/>
  <c r="AB171" i="1"/>
  <c r="AC171" i="1"/>
  <c r="AD171" i="1"/>
  <c r="Y172" i="1"/>
  <c r="Z172" i="1"/>
  <c r="AA172" i="1"/>
  <c r="AB172" i="1"/>
  <c r="AC172" i="1"/>
  <c r="AD172" i="1"/>
  <c r="Y173" i="1"/>
  <c r="Z173" i="1"/>
  <c r="AA173" i="1"/>
  <c r="AB173" i="1"/>
  <c r="AC173" i="1"/>
  <c r="AD173" i="1"/>
  <c r="Y174" i="1"/>
  <c r="Z174" i="1"/>
  <c r="AA174" i="1"/>
  <c r="AB174" i="1"/>
  <c r="AC174" i="1"/>
  <c r="AD174" i="1"/>
  <c r="Y175" i="1"/>
  <c r="Z175" i="1"/>
  <c r="AA175" i="1"/>
  <c r="AB175" i="1"/>
  <c r="AC175" i="1"/>
  <c r="AD175" i="1"/>
  <c r="Y176" i="1"/>
  <c r="Z176" i="1"/>
  <c r="AA176" i="1"/>
  <c r="AB176" i="1"/>
  <c r="AC176" i="1"/>
  <c r="AD176" i="1"/>
  <c r="Y177" i="1"/>
  <c r="Z177" i="1"/>
  <c r="AA177" i="1"/>
  <c r="AB177" i="1"/>
  <c r="AC177" i="1"/>
  <c r="AD177" i="1"/>
  <c r="Y178" i="1"/>
  <c r="Z178" i="1"/>
  <c r="AA178" i="1"/>
  <c r="AB178" i="1"/>
  <c r="AC178" i="1"/>
  <c r="AD178" i="1"/>
  <c r="Y179" i="1"/>
  <c r="Z179" i="1"/>
  <c r="AA179" i="1"/>
  <c r="AB179" i="1"/>
  <c r="AC179" i="1"/>
  <c r="AD179" i="1"/>
  <c r="Y180" i="1"/>
  <c r="Z180" i="1"/>
  <c r="AA180" i="1"/>
  <c r="AB180" i="1"/>
  <c r="AC180" i="1"/>
  <c r="AD180" i="1"/>
  <c r="Y181" i="1"/>
  <c r="Z181" i="1"/>
  <c r="AA181" i="1"/>
  <c r="AB181" i="1"/>
  <c r="AC181" i="1"/>
  <c r="AD181" i="1"/>
  <c r="Y182" i="1"/>
  <c r="Z182" i="1"/>
  <c r="AA182" i="1"/>
  <c r="AB182" i="1"/>
  <c r="AC182" i="1"/>
  <c r="AD182" i="1"/>
  <c r="Y183" i="1"/>
  <c r="Z183" i="1"/>
  <c r="AA183" i="1"/>
  <c r="AB183" i="1"/>
  <c r="AC183" i="1"/>
  <c r="AD183" i="1"/>
  <c r="Y184" i="1"/>
  <c r="Z184" i="1"/>
  <c r="AA184" i="1"/>
  <c r="AB184" i="1"/>
  <c r="AC184" i="1"/>
  <c r="AD184" i="1"/>
  <c r="Y185" i="1"/>
  <c r="Z185" i="1"/>
  <c r="AA185" i="1"/>
  <c r="AB185" i="1"/>
  <c r="AC185" i="1"/>
  <c r="AD185" i="1"/>
  <c r="Y186" i="1"/>
  <c r="Z186" i="1"/>
  <c r="AA186" i="1"/>
  <c r="AB186" i="1"/>
  <c r="AC186" i="1"/>
  <c r="AD186" i="1"/>
  <c r="Y187" i="1"/>
  <c r="Z187" i="1"/>
  <c r="AA187" i="1"/>
  <c r="AB187" i="1"/>
  <c r="AC187" i="1"/>
  <c r="AD187" i="1"/>
  <c r="Y188" i="1"/>
  <c r="Z188" i="1"/>
  <c r="AA188" i="1"/>
  <c r="AB188" i="1"/>
  <c r="AC188" i="1"/>
  <c r="AD188" i="1"/>
  <c r="Y189" i="1"/>
  <c r="Z189" i="1"/>
  <c r="AA189" i="1"/>
  <c r="AB189" i="1"/>
  <c r="AC189" i="1"/>
  <c r="AD189" i="1"/>
  <c r="Y190" i="1"/>
  <c r="Z190" i="1"/>
  <c r="AA190" i="1"/>
  <c r="AB190" i="1"/>
  <c r="AC190" i="1"/>
  <c r="AD190" i="1"/>
  <c r="Y191" i="1"/>
  <c r="Z191" i="1"/>
  <c r="AA191" i="1"/>
  <c r="AB191" i="1"/>
  <c r="AC191" i="1"/>
  <c r="AD191" i="1"/>
  <c r="Y192" i="1"/>
  <c r="Z192" i="1"/>
  <c r="AA192" i="1"/>
  <c r="AB192" i="1"/>
  <c r="AC192" i="1"/>
  <c r="AD192" i="1"/>
  <c r="Y193" i="1"/>
  <c r="Z193" i="1"/>
  <c r="AA193" i="1"/>
  <c r="AB193" i="1"/>
  <c r="AC193" i="1"/>
  <c r="AD193" i="1"/>
  <c r="Y194" i="1"/>
  <c r="Z194" i="1"/>
  <c r="AA194" i="1"/>
  <c r="AB194" i="1"/>
  <c r="AC194" i="1"/>
  <c r="AD194" i="1"/>
  <c r="Y195" i="1"/>
  <c r="Z195" i="1"/>
  <c r="AA195" i="1"/>
  <c r="AB195" i="1"/>
  <c r="AC195" i="1"/>
  <c r="AD195" i="1"/>
  <c r="Y196" i="1"/>
  <c r="Z196" i="1"/>
  <c r="AA196" i="1"/>
  <c r="AB196" i="1"/>
  <c r="AC196" i="1"/>
  <c r="AD196" i="1"/>
  <c r="Y197" i="1"/>
  <c r="Z197" i="1"/>
  <c r="AA197" i="1"/>
  <c r="AB197" i="1"/>
  <c r="AC197" i="1"/>
  <c r="AD197" i="1"/>
  <c r="Y198" i="1"/>
  <c r="Z198" i="1"/>
  <c r="AA198" i="1"/>
  <c r="AB198" i="1"/>
  <c r="AC198" i="1"/>
  <c r="AD198" i="1"/>
  <c r="Y199" i="1"/>
  <c r="Z199" i="1"/>
  <c r="AA199" i="1"/>
  <c r="AB199" i="1"/>
  <c r="AC199" i="1"/>
  <c r="AD199" i="1"/>
  <c r="Y200" i="1"/>
  <c r="Z200" i="1"/>
  <c r="AA200" i="1"/>
  <c r="AB200" i="1"/>
  <c r="AC200" i="1"/>
  <c r="AD200" i="1"/>
  <c r="Y201" i="1"/>
  <c r="Z201" i="1"/>
  <c r="AA201" i="1"/>
  <c r="AB201" i="1"/>
  <c r="AC201" i="1"/>
  <c r="AD201" i="1"/>
  <c r="Y202" i="1"/>
  <c r="Z202" i="1"/>
  <c r="AA202" i="1"/>
  <c r="AB202" i="1"/>
  <c r="AC202" i="1"/>
  <c r="AD202" i="1"/>
  <c r="Y203" i="1"/>
  <c r="Z203" i="1"/>
  <c r="AA203" i="1"/>
  <c r="AB203" i="1"/>
  <c r="AC203" i="1"/>
  <c r="AD203" i="1"/>
  <c r="Y204" i="1"/>
  <c r="Z204" i="1"/>
  <c r="AA204" i="1"/>
  <c r="AB204" i="1"/>
  <c r="AC204" i="1"/>
  <c r="AD204" i="1"/>
  <c r="Y205" i="1"/>
  <c r="Z205" i="1"/>
  <c r="AA205" i="1"/>
  <c r="AB205" i="1"/>
  <c r="AC205" i="1"/>
  <c r="AD205" i="1"/>
  <c r="Y206" i="1"/>
  <c r="Z206" i="1"/>
  <c r="AA206" i="1"/>
  <c r="AB206" i="1"/>
  <c r="AC206" i="1"/>
  <c r="AD206" i="1"/>
  <c r="Y207" i="1"/>
  <c r="Z207" i="1"/>
  <c r="AA207" i="1"/>
  <c r="AB207" i="1"/>
  <c r="AC207" i="1"/>
  <c r="AD207" i="1"/>
  <c r="Y208" i="1"/>
  <c r="Z208" i="1"/>
  <c r="AA208" i="1"/>
  <c r="AB208" i="1"/>
  <c r="AC208" i="1"/>
  <c r="AD208" i="1"/>
  <c r="Y209" i="1"/>
  <c r="Z209" i="1"/>
  <c r="AA209" i="1"/>
  <c r="AB209" i="1"/>
  <c r="AC209" i="1"/>
  <c r="AD209" i="1"/>
  <c r="Y210" i="1"/>
  <c r="Z210" i="1"/>
  <c r="AA210" i="1"/>
  <c r="AB210" i="1"/>
  <c r="AC210" i="1"/>
  <c r="AD210" i="1"/>
  <c r="Y211" i="1"/>
  <c r="Z211" i="1"/>
  <c r="AA211" i="1"/>
  <c r="AB211" i="1"/>
  <c r="AC211" i="1"/>
  <c r="AD211" i="1"/>
  <c r="Y212" i="1"/>
  <c r="Z212" i="1"/>
  <c r="AA212" i="1"/>
  <c r="AB212" i="1"/>
  <c r="AC212" i="1"/>
  <c r="AD212" i="1"/>
  <c r="Y213" i="1"/>
  <c r="Z213" i="1"/>
  <c r="AA213" i="1"/>
  <c r="AB213" i="1"/>
  <c r="AC213" i="1"/>
  <c r="AD213" i="1"/>
  <c r="Y214" i="1"/>
  <c r="Z214" i="1"/>
  <c r="AA214" i="1"/>
  <c r="AB214" i="1"/>
  <c r="AC214" i="1"/>
  <c r="AD214" i="1"/>
  <c r="Y215" i="1"/>
  <c r="Z215" i="1"/>
  <c r="AA215" i="1"/>
  <c r="AB215" i="1"/>
  <c r="AC215" i="1"/>
  <c r="AD215" i="1"/>
  <c r="Y216" i="1"/>
  <c r="Z216" i="1"/>
  <c r="AA216" i="1"/>
  <c r="AB216" i="1"/>
  <c r="AC216" i="1"/>
  <c r="AD216" i="1"/>
  <c r="Y217" i="1"/>
  <c r="Z217" i="1"/>
  <c r="AA217" i="1"/>
  <c r="AB217" i="1"/>
  <c r="AC217" i="1"/>
  <c r="AD217" i="1"/>
  <c r="Y218" i="1"/>
  <c r="Z218" i="1"/>
  <c r="AA218" i="1"/>
  <c r="AB218" i="1"/>
  <c r="AC218" i="1"/>
  <c r="AD218" i="1"/>
  <c r="Y219" i="1"/>
  <c r="Z219" i="1"/>
  <c r="AA219" i="1"/>
  <c r="AB219" i="1"/>
  <c r="AC219" i="1"/>
  <c r="AD219" i="1"/>
  <c r="Y220" i="1"/>
  <c r="Z220" i="1"/>
  <c r="AA220" i="1"/>
  <c r="AB220" i="1"/>
  <c r="AC220" i="1"/>
  <c r="AD220" i="1"/>
  <c r="Y221" i="1"/>
  <c r="Z221" i="1"/>
  <c r="AA221" i="1"/>
  <c r="AB221" i="1"/>
  <c r="AC221" i="1"/>
  <c r="AD221" i="1"/>
  <c r="Y222" i="1"/>
  <c r="Z222" i="1"/>
  <c r="AA222" i="1"/>
  <c r="AB222" i="1"/>
  <c r="AC222" i="1"/>
  <c r="AD222" i="1"/>
  <c r="Y223" i="1"/>
  <c r="Z223" i="1"/>
  <c r="AA223" i="1"/>
  <c r="AB223" i="1"/>
  <c r="AC223" i="1"/>
  <c r="AD223" i="1"/>
  <c r="Y224" i="1"/>
  <c r="Z224" i="1"/>
  <c r="AA224" i="1"/>
  <c r="AB224" i="1"/>
  <c r="AC224" i="1"/>
  <c r="AD224" i="1"/>
  <c r="Y225" i="1"/>
  <c r="Z225" i="1"/>
  <c r="AA225" i="1"/>
  <c r="AB225" i="1"/>
  <c r="AC225" i="1"/>
  <c r="AD225" i="1"/>
  <c r="Y226" i="1"/>
  <c r="Z226" i="1"/>
  <c r="AA226" i="1"/>
  <c r="AB226" i="1"/>
  <c r="AC226" i="1"/>
  <c r="AD226" i="1"/>
  <c r="Y227" i="1"/>
  <c r="Z227" i="1"/>
  <c r="AA227" i="1"/>
  <c r="AB227" i="1"/>
  <c r="AC227" i="1"/>
  <c r="AD227" i="1"/>
  <c r="Y228" i="1"/>
  <c r="Z228" i="1"/>
  <c r="AA228" i="1"/>
  <c r="AB228" i="1"/>
  <c r="AC228" i="1"/>
  <c r="AD228" i="1"/>
  <c r="Y229" i="1"/>
  <c r="Z229" i="1"/>
  <c r="AA229" i="1"/>
  <c r="AB229" i="1"/>
  <c r="AC229" i="1"/>
  <c r="AD229" i="1"/>
  <c r="Y230" i="1"/>
  <c r="Z230" i="1"/>
  <c r="AA230" i="1"/>
  <c r="AB230" i="1"/>
  <c r="AC230" i="1"/>
  <c r="AD230" i="1"/>
  <c r="Y231" i="1"/>
  <c r="Z231" i="1"/>
  <c r="AA231" i="1"/>
  <c r="AB231" i="1"/>
  <c r="AC231" i="1"/>
  <c r="AD231" i="1"/>
  <c r="Y232" i="1"/>
  <c r="Z232" i="1"/>
  <c r="AA232" i="1"/>
  <c r="AB232" i="1"/>
  <c r="AC232" i="1"/>
  <c r="AD232" i="1"/>
  <c r="Y233" i="1"/>
  <c r="Z233" i="1"/>
  <c r="AA233" i="1"/>
  <c r="AB233" i="1"/>
  <c r="AC233" i="1"/>
  <c r="AD233" i="1"/>
  <c r="Y234" i="1"/>
  <c r="Z234" i="1"/>
  <c r="AA234" i="1"/>
  <c r="AB234" i="1"/>
  <c r="AC234" i="1"/>
  <c r="AD234" i="1"/>
  <c r="Y235" i="1"/>
  <c r="Z235" i="1"/>
  <c r="AA235" i="1"/>
  <c r="AB235" i="1"/>
  <c r="AC235" i="1"/>
  <c r="AD235" i="1"/>
  <c r="Y236" i="1"/>
  <c r="Z236" i="1"/>
  <c r="AA236" i="1"/>
  <c r="AB236" i="1"/>
  <c r="AC236" i="1"/>
  <c r="AD236" i="1"/>
  <c r="Y237" i="1"/>
  <c r="Z237" i="1"/>
  <c r="AA237" i="1"/>
  <c r="AB237" i="1"/>
  <c r="AC237" i="1"/>
  <c r="AD237" i="1"/>
  <c r="Y238" i="1"/>
  <c r="Z238" i="1"/>
  <c r="AA238" i="1"/>
  <c r="AB238" i="1"/>
  <c r="AC238" i="1"/>
  <c r="AD238" i="1"/>
  <c r="Y239" i="1"/>
  <c r="Z239" i="1"/>
  <c r="AA239" i="1"/>
  <c r="AB239" i="1"/>
  <c r="AC239" i="1"/>
  <c r="AD239" i="1"/>
  <c r="Y240" i="1"/>
  <c r="Z240" i="1"/>
  <c r="AA240" i="1"/>
  <c r="AB240" i="1"/>
  <c r="AC240" i="1"/>
  <c r="AD240" i="1"/>
  <c r="Y241" i="1"/>
  <c r="Z241" i="1"/>
  <c r="AA241" i="1"/>
  <c r="AB241" i="1"/>
  <c r="AC241" i="1"/>
  <c r="AD241" i="1"/>
  <c r="Y242" i="1"/>
  <c r="Z242" i="1"/>
  <c r="AA242" i="1"/>
  <c r="AB242" i="1"/>
  <c r="AC242" i="1"/>
  <c r="AD242" i="1"/>
  <c r="Y243" i="1"/>
  <c r="Z243" i="1"/>
  <c r="AA243" i="1"/>
  <c r="AB243" i="1"/>
  <c r="AC243" i="1"/>
  <c r="AD243" i="1"/>
  <c r="Y244" i="1"/>
  <c r="Z244" i="1"/>
  <c r="AA244" i="1"/>
  <c r="AB244" i="1"/>
  <c r="AC244" i="1"/>
  <c r="AD244" i="1"/>
  <c r="Y245" i="1"/>
  <c r="Z245" i="1"/>
  <c r="AA245" i="1"/>
  <c r="AB245" i="1"/>
  <c r="AC245" i="1"/>
  <c r="AD245" i="1"/>
  <c r="Y246" i="1"/>
  <c r="Z246" i="1"/>
  <c r="AA246" i="1"/>
  <c r="AB246" i="1"/>
  <c r="AC246" i="1"/>
  <c r="AD246" i="1"/>
  <c r="Y247" i="1"/>
  <c r="Z247" i="1"/>
  <c r="AA247" i="1"/>
  <c r="AB247" i="1"/>
  <c r="AC247" i="1"/>
  <c r="AD247" i="1"/>
  <c r="AD2" i="1"/>
  <c r="AC2" i="1"/>
  <c r="AB2" i="1"/>
  <c r="AA2" i="1"/>
  <c r="Z2" i="1"/>
  <c r="Y2" i="1"/>
  <c r="E35" i="80" l="1"/>
  <c r="F35" i="8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565A1BED-F7A9-4EC3-AD7A-BFC7E6B664FB}">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998053B6-671A-42E9-A29D-55EDE95B21F7}">
      <text>
        <r>
          <rPr>
            <sz val="9"/>
            <color indexed="81"/>
            <rFont val="Tahoma"/>
            <family val="2"/>
          </rPr>
          <t>Model 4 (#vars=11, n=246, AdjRsq=0.935)
Dependent variable = PRICE.Ln 
Run time = 30/04/2018 14:37:27
File name = Decision_614_diamond_project_data.xlsx
Computer name = DESKTOP-A1N8O3F
Program file name = RegressItLogistic.xlam
Version number = 2018.03.01
Execution time = 00h:00m:06s</t>
        </r>
      </text>
    </comment>
    <comment ref="B9" authorId="0" shapeId="0" xr:uid="{3493F425-6326-4836-B294-EEAC0DD3EDCB}">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86E15CB8-121C-4A61-9DA9-6272BA81418C}">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8BE3FEC0-6148-495E-A3C0-D255F9AB738B}">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00CE9040-F7E8-4B80-9D9B-1B481F45E738}">
      <text>
        <r>
          <rPr>
            <sz val="9"/>
            <color indexed="81"/>
            <rFont val="Tahoma"/>
            <family val="2"/>
          </rPr>
          <t>This is the standard deviation of the dependent variable, which would
be the standard error of the regression in a constant-only model.</t>
        </r>
      </text>
    </comment>
    <comment ref="F9" authorId="0" shapeId="0" xr:uid="{738FEFF8-D49C-4284-A834-27D7ECF396C9}">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5985DF72-ADF7-4BC0-B55B-D98EC8BE4E08}">
      <text>
        <r>
          <rPr>
            <sz val="9"/>
            <color indexed="81"/>
            <rFont val="Tahoma"/>
            <family val="2"/>
          </rPr>
          <t>The number of missing values is the number of rows in which any of
the variables included in the model are missing or have non-numeric
values.</t>
        </r>
      </text>
    </comment>
    <comment ref="H9" authorId="0" shapeId="0" xr:uid="{85CEA1D9-D90E-48DB-8C51-B5B3D52F7BE9}">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8AB2161B-77FF-4E2F-A00C-130375966AE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39CFBFCD-1FED-4BB8-AC13-59823F58015C}">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887AAB45-691B-4A41-8E18-6BA534C6B97B}">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C966FEA5-9050-468C-9BDC-D42AB77879FF}">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BF9A2D22-A2D3-4967-AADC-4CA28012F6B7}">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D70D90AF-178F-4B3D-B273-3B7DBB6E0CB4}">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FEC3E4BC-0F05-45BB-9C88-58AEEBE67BF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3A2837DC-B360-4127-BB09-091442888D61}">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ACAA12A2-4F7E-4330-8E55-D6E5B43288BF}">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122A95C0-E5CC-4F5C-A1E2-9B4279A743B1}">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49385B7C-9F76-4DBF-ADF5-32093C2840C7}">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7" authorId="0" shapeId="0" xr:uid="{6B637A96-F42F-45DE-BC89-583A0965650E}">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8" authorId="0" shapeId="0" xr:uid="{F328EEE0-0110-441E-82FE-6ED153F3CEF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8" authorId="0" shapeId="0" xr:uid="{7C35F6F6-BB36-4CBE-95E5-E5178CDE9C06}">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4" authorId="0" shapeId="0" xr:uid="{E1835F14-6C8F-466F-AFD8-5B181BDB7C76}">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4" authorId="0" shapeId="0" xr:uid="{74840797-6C20-4D19-9731-D1F4B3D3F1E1}">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4" authorId="0" shapeId="0" xr:uid="{754874F4-4DE0-4645-8905-E97A9A5A41AE}">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4" authorId="0" shapeId="0" xr:uid="{7903ABC8-F409-4209-955B-1A9AB88744FD}">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4" authorId="0" shapeId="0" xr:uid="{6C5A2F4E-9F86-412F-8966-13E8FC757B7C}">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5" authorId="0" shapeId="0" xr:uid="{5645C228-BD80-49E4-B981-5782A421A7E7}">
      <text>
        <r>
          <rPr>
            <sz val="9"/>
            <color indexed="81"/>
            <rFont val="Tahoma"/>
            <family val="2"/>
          </rPr>
          <t>Jarque-Bera statistic = 4.071 (P=0.131)</t>
        </r>
      </text>
    </comment>
    <comment ref="A38" authorId="0" shapeId="0" xr:uid="{64553B1B-183C-46DE-8F7A-483BAFD744F8}">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39" authorId="0" shapeId="0" xr:uid="{FD6DF37B-8352-4535-AF8F-5E4D99A29B18}">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75" authorId="0" shapeId="0" xr:uid="{E86ED2DA-96B8-4A0C-9A2D-B602FBE385D6}">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6" authorId="0" shapeId="0" xr:uid="{7AC8FAB8-C990-4F18-BA69-104CA0F9BD88}">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8" authorId="0" shapeId="0" xr:uid="{1650AA0E-20D4-4B34-96AB-9B38BDD31F0B}">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9" authorId="0" shapeId="0" xr:uid="{99ECF5C7-80C2-465E-B013-235D2CD5EFE1}">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9" authorId="0" shapeId="0" xr:uid="{8C9994C2-76AE-4537-AB13-1808F6095895}">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20" authorId="0" shapeId="0" xr:uid="{5E0FCDC8-05CD-40A9-8B7A-9F146843B441}">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B3726D3D-0C66-4537-8185-EE546D767233}">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7C5EA07B-0E2E-4A0A-9D08-CEAF28A005F4}">
      <text>
        <r>
          <rPr>
            <sz val="9"/>
            <color indexed="81"/>
            <rFont val="Tahoma"/>
            <family val="2"/>
          </rPr>
          <t>Model 5 (#vars=13, n=246, AdjRsq=0.934)
Dependent variable = PRICE.Ln 
Run time = 30/04/2018 14:42:02
File name = Decision_614_diamond_project_data.xlsx
Computer name = DESKTOP-A1N8O3F
Program file name = RegressItLogistic.xlam
Version number = 2018.03.01
Execution time = 00h:00m:24s</t>
        </r>
      </text>
    </comment>
    <comment ref="B9" authorId="0" shapeId="0" xr:uid="{39CE7BAB-DBCB-416C-B846-2AAA68CE2FA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99E62C1C-6064-44BC-AD54-903B4896B64D}">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2D7C346A-851C-4F66-9B74-E714B30C76B2}">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A5478F6F-5631-44D2-87C9-9199558818F4}">
      <text>
        <r>
          <rPr>
            <sz val="9"/>
            <color indexed="81"/>
            <rFont val="Tahoma"/>
            <family val="2"/>
          </rPr>
          <t>This is the standard deviation of the dependent variable, which would
be the standard error of the regression in a constant-only model.</t>
        </r>
      </text>
    </comment>
    <comment ref="F9" authorId="0" shapeId="0" xr:uid="{79E64C72-20A3-44E5-BAEB-F02927B040E8}">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7BBD488E-AB25-40F6-B928-7304BBF49A6C}">
      <text>
        <r>
          <rPr>
            <sz val="9"/>
            <color indexed="81"/>
            <rFont val="Tahoma"/>
            <family val="2"/>
          </rPr>
          <t>The number of missing values is the number of rows in which any of
the variables included in the model are missing or have non-numeric
values.</t>
        </r>
      </text>
    </comment>
    <comment ref="H9" authorId="0" shapeId="0" xr:uid="{03A198E6-7769-4140-9C8A-8C17ABAF1C9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86D2F1FE-394A-48FC-97D5-901AABE52DB9}">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10B0F57E-CB6D-4985-9260-1D8A3909BC14}">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957044E5-C0D8-45E3-BBCD-7F82F589D4CE}">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8DACE8BA-9B24-4E59-BF64-074CD6A29AA4}">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C5E9CF57-47E5-4095-8238-4E29767D1359}">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690B51C8-95FD-489C-A171-D91AFF5828CA}">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F569BC05-AF26-43A9-AEFB-05DADE537406}">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B19DA6A7-EA68-454C-914D-776B4243ECDC}">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779A7A5C-BF3C-41A1-8B2C-495C1A80B773}">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DC5D8983-EADB-407F-8CA8-D4898441FFA7}">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8380A4F2-EF08-4AA7-947E-1014ACAE75FB}">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9" authorId="0" shapeId="0" xr:uid="{05F46325-4D50-4182-B8AA-4EFCED9EF848}">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0" authorId="0" shapeId="0" xr:uid="{50259EEA-AD62-4510-AD5D-3AE8F2F8B087}">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0" authorId="0" shapeId="0" xr:uid="{F791D7E9-9B28-4BF1-94DE-FBAA11076883}">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6" authorId="0" shapeId="0" xr:uid="{97447558-04A9-4E08-97FD-CFBAB7379526}">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6" authorId="0" shapeId="0" xr:uid="{C1F91C61-2BF5-4954-8E99-9549545A845B}">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6" authorId="0" shapeId="0" xr:uid="{847BC789-F747-4E75-8F45-330FB960B3DE}">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6" authorId="0" shapeId="0" xr:uid="{6C71CC7A-99CA-4F6C-A147-9AD3D8FE921C}">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6" authorId="0" shapeId="0" xr:uid="{A5D2435E-3B22-4B2C-9609-681E123BBFF2}">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7" authorId="0" shapeId="0" xr:uid="{9B10855D-858C-4226-9911-FE2E05E9BDD4}">
      <text>
        <r>
          <rPr>
            <sz val="9"/>
            <color indexed="81"/>
            <rFont val="Tahoma"/>
            <family val="2"/>
          </rPr>
          <t>Jarque-Bera statistic = 4.014 (P=0.134)</t>
        </r>
      </text>
    </comment>
    <comment ref="A40" authorId="0" shapeId="0" xr:uid="{57089DF8-93E7-4046-8193-471692027B38}">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1" authorId="0" shapeId="0" xr:uid="{49AF9DF5-722A-4353-B8C1-00BF5767131A}">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2" authorId="0" shapeId="0" xr:uid="{D1D83CE9-576A-45B1-BACC-4E04A25DE8C4}">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3" authorId="0" shapeId="0" xr:uid="{4363020E-9D1E-4BC9-9C19-0163E202400A}">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5" authorId="0" shapeId="0" xr:uid="{F489C7A4-C6BA-4BAC-B077-985F85BD03E7}">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6" authorId="0" shapeId="0" xr:uid="{0E85B78E-607A-45AE-80F2-712F73994FA4}">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26" authorId="0" shapeId="0" xr:uid="{0A24C8F4-96EE-4393-B219-76128CD877FA}">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7" authorId="0" shapeId="0" xr:uid="{68BFEDF6-1B28-4F56-9563-66D72D6368A4}">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48" authorId="0" shapeId="0" xr:uid="{7F403256-7DBF-48EA-9F57-40A02A59D4F5}">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49" authorId="0" shapeId="0" xr:uid="{90902564-C42B-451B-8B83-7F90EDE1802C}">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979AE8F8-3332-42AC-A4D8-5D373B98F89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1D0AB7A2-05EC-4371-9EA8-64174BB250A9}">
      <text>
        <r>
          <rPr>
            <sz val="9"/>
            <color indexed="81"/>
            <rFont val="Tahoma"/>
            <family val="2"/>
          </rPr>
          <t>Model 6 (#vars=17, n=246, AdjRsq=0.975)
Dependent variable = PRICE.Ln 
Run time = 30/04/2018 14:43:37
File name = Decision_614_diamond_project_data.xlsx
Computer name = DESKTOP-A1N8O3F
Program file name = RegressItLogistic.xlam
Version number = 2018.03.01
Execution time = 00h:00m:07s</t>
        </r>
      </text>
    </comment>
    <comment ref="B9" authorId="0" shapeId="0" xr:uid="{74C05121-A693-43EA-9105-EF9E6E8788A6}">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4BC423C4-9B8C-436F-A0D8-AB260C0ABE52}">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6F3AC633-D750-4E9B-81B3-4D7F7C4D4A8F}">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4C6C06DC-C106-435D-BA58-C9429AA36352}">
      <text>
        <r>
          <rPr>
            <sz val="9"/>
            <color indexed="81"/>
            <rFont val="Tahoma"/>
            <family val="2"/>
          </rPr>
          <t>This is the standard deviation of the dependent variable, which would
be the standard error of the regression in a constant-only model.</t>
        </r>
      </text>
    </comment>
    <comment ref="F9" authorId="0" shapeId="0" xr:uid="{88FF42E5-BE07-46E3-B51A-EF7E3A34326C}">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4B5B12F1-B948-43D4-AADF-E907C563CA7D}">
      <text>
        <r>
          <rPr>
            <sz val="9"/>
            <color indexed="81"/>
            <rFont val="Tahoma"/>
            <family val="2"/>
          </rPr>
          <t>The number of missing values is the number of rows in which any of
the variables included in the model are missing or have non-numeric
values.</t>
        </r>
      </text>
    </comment>
    <comment ref="H9" authorId="0" shapeId="0" xr:uid="{30CAD830-2532-4610-8A08-E44387E7769F}">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54319C6C-077D-47D8-AD26-BB1A18CB7353}">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8A6C0C56-3C9E-4328-8580-38B59352FDFD}">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54385531-D7E6-4C6F-8A8F-17040958C851}">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AEBFB5D1-8DA0-4EF3-8E79-F0CCB292FD2D}">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EA1F2932-88BF-4119-823F-3BE6F19D59A3}">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6681389A-1AB7-4DD9-ADE7-57472DD5BABE}">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535A8657-4D25-46FE-B490-020D8D18EC4E}">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A9E25F2B-C28E-4847-B69A-CC89AEE227C9}">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A0C7D453-2664-46CB-B215-45AF6AB3BD3E}">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BF5F8AE8-8F38-43DB-8D5F-1C13DFFDDAF4}">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51EAECE5-EE79-413F-B551-1BB6C8F3D83C}">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3" authorId="0" shapeId="0" xr:uid="{AF8FEA5E-79B8-4BEF-A3C7-BF37469F5E6D}">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4" authorId="0" shapeId="0" xr:uid="{D21E4D1A-8555-40A6-8542-7F3D6C9EFAF6}">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4" authorId="0" shapeId="0" xr:uid="{74EBC3DE-7146-45A7-91FC-F2B1B0023428}">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40" authorId="0" shapeId="0" xr:uid="{AA4F1262-0C6A-4334-971C-F2F5E21BC7BB}">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40" authorId="0" shapeId="0" xr:uid="{D776B236-B408-46B2-8901-8027BA76CF19}">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40" authorId="0" shapeId="0" xr:uid="{ED683A3C-D165-4B10-AA51-9E2116074F77}">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40" authorId="0" shapeId="0" xr:uid="{DB25E132-1D21-43D1-97BB-B6C2B382891D}">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40" authorId="0" shapeId="0" xr:uid="{D60ACC5C-7113-4729-93F5-F357D7451A85}">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41" authorId="0" shapeId="0" xr:uid="{24568F53-9F79-42B4-9BD5-8058C387E9EE}">
      <text>
        <r>
          <rPr>
            <sz val="9"/>
            <color indexed="81"/>
            <rFont val="Tahoma"/>
            <family val="2"/>
          </rPr>
          <t>Jarque-Bera statistic = 41.661 (P=0.000)</t>
        </r>
      </text>
    </comment>
    <comment ref="A44" authorId="0" shapeId="0" xr:uid="{582B1A3D-12BA-44DB-A438-6A4CF3D4CD60}">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5" authorId="0" shapeId="0" xr:uid="{3F61FEDE-571F-4A18-9285-6132C465CBA8}">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90" authorId="0" shapeId="0" xr:uid="{5ABD4966-C034-4CB9-A2A2-6D1D28E3F484}">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1" authorId="0" shapeId="0" xr:uid="{9D83A0D9-7947-400E-80B2-E7C04C0D7156}">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13" authorId="0" shapeId="0" xr:uid="{5D3CAE8F-6303-4DE5-8384-3296DC0B74B3}">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4" authorId="0" shapeId="0" xr:uid="{834A873C-9B76-4B7C-BC67-C440592B3FA7}">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34" authorId="0" shapeId="0" xr:uid="{559C3984-AA5A-47DB-9D8D-E2CBCFF3601A}">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5" authorId="0" shapeId="0" xr:uid="{A98EA364-BBBE-430A-B84C-113C4AA37B34}">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6" authorId="0" shapeId="0" xr:uid="{41B510A6-C93D-48CA-A832-54207F2E2362}">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7" authorId="0" shapeId="0" xr:uid="{A6235650-2010-4A74-9140-6D03D42423E4}">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D33A2AB3-C0C5-4665-BE1A-E961CCBFCCA8}">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B98D40F8-F28E-4CB1-A2BF-1D56C05B4C15}">
      <text>
        <r>
          <rPr>
            <sz val="9"/>
            <color indexed="81"/>
            <rFont val="Tahoma"/>
            <family val="2"/>
          </rPr>
          <t>Model 7 (#vars=15, n=246, AdjRsq=0.975)
Dependent variable = PRICE.Ln 
Run time = 30/04/2018 14:52:38
File name = Decision_614_diamond_project_data.xlsx
Computer name = DESKTOP-A1N8O3F
Program file name = RegressItLogistic.xlam
Version number = 2018.03.01
Execution time = 00h:00m:07s</t>
        </r>
      </text>
    </comment>
    <comment ref="B9" authorId="0" shapeId="0" xr:uid="{03053509-47F2-40FC-89AF-1A2965FE6468}">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045DBC5D-6B46-4D5C-97CD-4EB5F5150A8C}">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4CE07950-FCF9-40ED-B6BD-75A75B9AEB76}">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2DE5CCFB-E2BE-4E1A-9439-EFFBA9FDA18A}">
      <text>
        <r>
          <rPr>
            <sz val="9"/>
            <color indexed="81"/>
            <rFont val="Tahoma"/>
            <family val="2"/>
          </rPr>
          <t>This is the standard deviation of the dependent variable, which would
be the standard error of the regression in a constant-only model.</t>
        </r>
      </text>
    </comment>
    <comment ref="F9" authorId="0" shapeId="0" xr:uid="{1FBAFFFA-96FC-4648-A04A-241D1CDC65F2}">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8A7B5A60-ACE5-455A-8DEC-D5EFB155E3E8}">
      <text>
        <r>
          <rPr>
            <sz val="9"/>
            <color indexed="81"/>
            <rFont val="Tahoma"/>
            <family val="2"/>
          </rPr>
          <t>The number of missing values is the number of rows in which any of
the variables included in the model are missing or have non-numeric
values.</t>
        </r>
      </text>
    </comment>
    <comment ref="H9" authorId="0" shapeId="0" xr:uid="{1D5F67AD-AB57-4975-BD01-4B03113D58D1}">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C79938A6-C858-4B54-85E5-9C308533F9A3}">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59B110B7-39B7-47E7-89DB-CD1118A463F2}">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786BB92E-537B-40E0-B7E3-FC6E1686BCF3}">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73B20C02-5CB3-4A56-AACE-683D6932B57F}">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FC8B1CA8-4AAB-4A3E-928A-DAAB79882D55}">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6105A5BD-F544-414D-A144-48C26C893EDA}">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42BAB596-57D5-4821-BD55-D204243EE59C}">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34FDDA6F-9F87-4C50-9FBD-D0BC45BD6CCA}">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8FCA9FB0-1C9A-4F18-8AB8-F8572CFA97F6}">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3DECE71C-12F6-4E8E-97B0-D47CB553239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72D88CBE-B0B0-4C7D-9EAD-E369A9207A7C}">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1" authorId="0" shapeId="0" xr:uid="{E3D9608F-175A-4F4C-9344-D911F9CF0DFB}">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2" authorId="0" shapeId="0" xr:uid="{E7BC9245-9EC1-4A76-A207-94BE39DFBD51}">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2" authorId="0" shapeId="0" xr:uid="{1081FA98-C5F2-4D7A-BA73-59F72F837064}">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8" authorId="0" shapeId="0" xr:uid="{42A43802-5EA9-45FD-AF9B-BCC0A49B155E}">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8" authorId="0" shapeId="0" xr:uid="{6B9AE5BD-8E4A-4413-8D44-45615CF67043}">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8" authorId="0" shapeId="0" xr:uid="{7E7C62B1-6B17-4FD0-BC50-32920DE6C474}">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8" authorId="0" shapeId="0" xr:uid="{1A1450C9-FBC9-4790-90B6-8122D701BB11}">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8" authorId="0" shapeId="0" xr:uid="{D9C25CE2-354F-4511-AD25-F710498317AE}">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9" authorId="0" shapeId="0" xr:uid="{08E3920C-53B7-44C3-97AA-29C74C084DE9}">
      <text>
        <r>
          <rPr>
            <sz val="9"/>
            <color indexed="81"/>
            <rFont val="Tahoma"/>
            <family val="2"/>
          </rPr>
          <t>Jarque-Bera statistic = 40.299 (P=0.000)</t>
        </r>
      </text>
    </comment>
    <comment ref="A42" authorId="0" shapeId="0" xr:uid="{29596AF4-5B7A-4537-9ECC-D446BF61AF1F}">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3" authorId="0" shapeId="0" xr:uid="{4D805A34-1269-44A5-9487-BE5DFDE31414}">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6" authorId="0" shapeId="0" xr:uid="{70AE61A0-8F46-4EBA-9CA9-A1F71084A8C7}">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7" authorId="0" shapeId="0" xr:uid="{97DD8018-D116-46B6-9532-717B64BF2346}">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9" authorId="0" shapeId="0" xr:uid="{8C2F80FB-656E-4C09-9CED-8CD539C8074D}">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0" authorId="0" shapeId="0" xr:uid="{997B4C96-A91C-43C5-ADF3-DA808989F279}">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30" authorId="0" shapeId="0" xr:uid="{1CC1178D-0C09-4D67-A1EE-25D779590C5F}">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1" authorId="0" shapeId="0" xr:uid="{DA07CA27-8F2E-49E4-B3E0-FFBF88C612D5}">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2" authorId="0" shapeId="0" xr:uid="{0651016B-A4FD-457C-97C2-DBD7680CEDE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3" authorId="0" shapeId="0" xr:uid="{A1022983-E2A3-4F44-AC82-137619748E44}">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DE320BA5-675C-4819-806F-2FD02D970977}">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CA762D71-3985-405D-8C0F-7F98A64D17F2}">
      <text>
        <r>
          <rPr>
            <sz val="9"/>
            <color indexed="81"/>
            <rFont val="Tahoma"/>
            <family val="2"/>
          </rPr>
          <t>Model 1 (#vars=18, n=396, AdjRsq=0.963)
Dependent variable = PRICE.Ln 
Run time = 30/04/2018 00:16:08
File name = Decision_614_diamond_project_data.xlsx
Computer name = DESKTOP-A1N8O3F
Program file name = RegressItLogistic.xlam
Version number = 2018.03.01
Execution time = 00h:00m:07s</t>
        </r>
      </text>
    </comment>
    <comment ref="B9" authorId="0" shapeId="0" xr:uid="{38501797-E248-4913-93FA-AD6FD6FE1F38}">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08F8E808-E03E-4DE0-A5BA-C9DF22606CFF}">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2D452CF0-B856-4B79-B2D6-06B2A1805789}">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EA3A3782-A23E-4A1C-90E2-FC7A0094E72F}">
      <text>
        <r>
          <rPr>
            <sz val="9"/>
            <color indexed="81"/>
            <rFont val="Tahoma"/>
            <family val="2"/>
          </rPr>
          <t>This is the standard deviation of the dependent variable, which would
be the standard error of the regression in a constant-only model.</t>
        </r>
      </text>
    </comment>
    <comment ref="F9" authorId="0" shapeId="0" xr:uid="{90B9B899-6B3A-4274-A6BE-258BAE3B21FF}">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6D2AEF06-0776-41C6-979D-DE3CBEE25D3B}">
      <text>
        <r>
          <rPr>
            <sz val="9"/>
            <color indexed="81"/>
            <rFont val="Tahoma"/>
            <family val="2"/>
          </rPr>
          <t>The number of missing values is the number of rows in which any of
the variables included in the model are missing or have non-numeric
values.</t>
        </r>
      </text>
    </comment>
    <comment ref="H9" authorId="0" shapeId="0" xr:uid="{24012F2F-7A90-48DA-8E67-D3F5485BD195}">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82B96294-B780-425C-AFDC-98796B9B488C}">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7DCC4455-6076-460F-B4BA-F7C14D9DFA0F}">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F6B1133F-D591-4E4F-8B62-90D96C5DBA1D}">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83321B66-B794-4703-BE7B-F9935F4895F9}">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10B767A7-58C3-4861-BB7C-8CF29B29AD84}">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4E07D38C-3AE3-484D-9287-597636BA3194}">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B32BD9B4-1B2D-41BF-875D-E9C301585456}">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8947303B-8767-4E04-A992-C8B52F097277}">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2B740175-C373-4383-A136-41445EA009E8}">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2FA19CE7-9688-47F6-AAA2-C988B3F06DF8}">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CA35EE1F-BB70-4A41-B18D-7D642E468ABD}">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4" authorId="0" shapeId="0" xr:uid="{4B715990-AB93-4637-85D3-4ED6ACF6455B}">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5" authorId="0" shapeId="0" xr:uid="{B71DB8AF-AA1B-4D8C-AC1C-03435625FF69}">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5" authorId="0" shapeId="0" xr:uid="{83DEAF19-4AE7-43AC-BB34-9322BB448C8C}">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41" authorId="0" shapeId="0" xr:uid="{FAB13D6A-10C3-4E06-9F99-853B58CDD70F}">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41" authorId="0" shapeId="0" xr:uid="{0DB194DA-A1FC-4159-B512-AA2A673157E8}">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41" authorId="0" shapeId="0" xr:uid="{A58F048A-7C0F-48D2-A898-4D1563F3D13E}">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41" authorId="0" shapeId="0" xr:uid="{E76621DF-617F-4AD8-9B65-ADDBDA4E1A46}">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41" authorId="0" shapeId="0" xr:uid="{C0CB9E07-948A-4C2A-B7E1-655BC26AB4C2}">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42" authorId="0" shapeId="0" xr:uid="{79382C68-31DD-4F91-82DE-3EB97789C34F}">
      <text>
        <r>
          <rPr>
            <sz val="9"/>
            <color indexed="81"/>
            <rFont val="Tahoma"/>
            <family val="2"/>
          </rPr>
          <t>Jarque-Bera statistic = 721.136 (P=0.000)</t>
        </r>
      </text>
    </comment>
    <comment ref="A45" authorId="0" shapeId="0" xr:uid="{F7686FBE-4B4D-4640-B57A-5BF337302C7E}">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6" authorId="0" shapeId="0" xr:uid="{5B8B9BE3-29BF-4569-AD7F-9E1240E243A7}">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9" authorId="0" shapeId="0" xr:uid="{BC0B44DE-D947-450D-A5B2-83BB982E9357}">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0" authorId="0" shapeId="0" xr:uid="{DBA86413-56BB-4F58-B4D5-F07C3D0F02D9}">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12" authorId="0" shapeId="0" xr:uid="{59A315D3-2826-4CD1-9A14-6C54D78ED74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3" authorId="0" shapeId="0" xr:uid="{3F6913A3-B136-469E-BDDC-60FB08B455A6}">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33" authorId="0" shapeId="0" xr:uid="{900401D2-FE6B-4E69-B444-07B4AB96B595}">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4" authorId="0" shapeId="0" xr:uid="{49270468-DB1C-499B-8375-01B73BD4C5B2}">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5" authorId="0" shapeId="0" xr:uid="{8949186E-A239-4008-B323-3418541051DD}">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6" authorId="0" shapeId="0" xr:uid="{70245037-6AC9-4218-9D0E-9316D8C17C92}">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98FBEFE2-D090-4B2A-9442-8C4E55A2AE6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D4DD04CE-452E-4839-8C4A-87CD2890C8F8}">
      <text>
        <r>
          <rPr>
            <sz val="9"/>
            <color indexed="81"/>
            <rFont val="Tahoma"/>
            <family val="2"/>
          </rPr>
          <t>Model 2 (#vars=15, n=396, AdjRsq=0.962)
Dependent variable = PRICE.Ln 
Run time = 30/04/2018 00:18:37
File name = Decision_614_diamond_project_data.xlsx
Computer name = DESKTOP-A1N8O3F
Program file name = RegressItLogistic.xlam
Version number = 2018.03.01
Execution time = 00h:00m:07s</t>
        </r>
      </text>
    </comment>
    <comment ref="B9" authorId="0" shapeId="0" xr:uid="{1767B5E8-DB0D-4C73-AEB5-8E3AEE56DC74}">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37BCDF97-0585-4785-8B4B-B4B1829490CB}">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4C196FD7-5F4F-48F8-938C-FF853F3FE2AC}">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15894F93-6DE7-496F-9E17-5B0273276B42}">
      <text>
        <r>
          <rPr>
            <sz val="9"/>
            <color indexed="81"/>
            <rFont val="Tahoma"/>
            <family val="2"/>
          </rPr>
          <t>This is the standard deviation of the dependent variable, which would
be the standard error of the regression in a constant-only model.</t>
        </r>
      </text>
    </comment>
    <comment ref="F9" authorId="0" shapeId="0" xr:uid="{A7E407AC-C549-43DB-8631-2DBBA3BB341A}">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11165BDE-0BCD-4A1B-8749-3BEFDDDB04FE}">
      <text>
        <r>
          <rPr>
            <sz val="9"/>
            <color indexed="81"/>
            <rFont val="Tahoma"/>
            <family val="2"/>
          </rPr>
          <t>The number of missing values is the number of rows in which any of
the variables included in the model are missing or have non-numeric
values.</t>
        </r>
      </text>
    </comment>
    <comment ref="H9" authorId="0" shapeId="0" xr:uid="{EA8195BC-350D-43B9-ADAF-E8B68F3F180A}">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16CC327D-C3A3-4FFF-9F97-A154DC2809F6}">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CD2999A1-DEB8-4FE0-97DF-CB44220A5D2C}">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11A47687-0AC0-403D-B63A-86A8AF30971F}">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41F53429-76BD-4560-B2AF-5938BC959C8A}">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A8933646-1B35-4AE1-91D7-E1269301DC85}">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51773BA2-5723-49AC-8E15-4A1E3C5D477A}">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BF4BA123-A0A3-4BAA-9CFB-CDB78CAA661F}">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5DED886A-BF25-4C71-85ED-CF556F8B6E4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AD45F5F9-FADC-4585-89D4-CE6740B53A6F}">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55786C73-1322-4381-823B-CD8E1457F467}">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C85FAE46-8DD3-45C7-90F4-F8F21C2FB422}">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1" authorId="0" shapeId="0" xr:uid="{54AF3E83-8CAC-45D3-ABEF-45EE5C54BF9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2" authorId="0" shapeId="0" xr:uid="{A944BAEC-3450-4A8D-A9EB-1BFA4DE57C7F}">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2" authorId="0" shapeId="0" xr:uid="{FF03C413-1B96-4A55-BE43-57C07B457182}">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8" authorId="0" shapeId="0" xr:uid="{A476B65E-5571-4456-B2FF-E4C8ACA726D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8" authorId="0" shapeId="0" xr:uid="{EC786F96-475D-44ED-9911-CF9FEE4904DB}">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8" authorId="0" shapeId="0" xr:uid="{6D1354C2-5BBF-4418-8614-58606C05464F}">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8" authorId="0" shapeId="0" xr:uid="{C73BE52E-8F82-4F22-AED0-5690008E29A8}">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8" authorId="0" shapeId="0" xr:uid="{CB797778-94B4-4A99-A6E7-6690448E6E85}">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9" authorId="0" shapeId="0" xr:uid="{EE251239-E4B2-4EBF-91A5-E6F79550F12F}">
      <text>
        <r>
          <rPr>
            <sz val="9"/>
            <color indexed="81"/>
            <rFont val="Tahoma"/>
            <family val="2"/>
          </rPr>
          <t>Jarque-Bera statistic = 634.619 (P=0.000)</t>
        </r>
      </text>
    </comment>
    <comment ref="A42" authorId="0" shapeId="0" xr:uid="{074DFF82-3366-44AA-8E21-42A6E2544802}">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3" authorId="0" shapeId="0" xr:uid="{A20ABA0E-A3A4-44F0-9348-7521411BE0EC}">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3" authorId="0" shapeId="0" xr:uid="{C04B9161-03C9-4C49-A822-C0F06B58DDC6}">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4" authorId="0" shapeId="0" xr:uid="{2A076778-13B2-4033-9053-C0BEECF3B101}">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6" authorId="0" shapeId="0" xr:uid="{50EC4F3E-8BB4-41DD-B03A-E90631998BAA}">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7" authorId="0" shapeId="0" xr:uid="{500A4DD1-880F-4C5B-B521-FAA48FF560BF}">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27" authorId="0" shapeId="0" xr:uid="{8B3858A5-D12E-4EB7-BA9A-4F6212FBF081}">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8" authorId="0" shapeId="0" xr:uid="{8007FF33-8FA7-4A3F-AC5B-8B9382538A9C}">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49" authorId="0" shapeId="0" xr:uid="{5DE95F91-F9B7-4A0A-B5BB-845504BF68A6}">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0" authorId="0" shapeId="0" xr:uid="{5E8B5186-3DE8-4F62-9BC4-62DD16CA645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9E8CB8F8-EEDE-45CE-81E4-14E0043E5294}">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75D53863-16A8-420B-A573-E24DFBF33AE3}">
      <text>
        <r>
          <rPr>
            <sz val="9"/>
            <color indexed="81"/>
            <rFont val="Tahoma"/>
            <family val="2"/>
          </rPr>
          <t>Model 3 (#vars=15, n=246, AdjRsq=0.975)
Dependent variable = PRICE.Ln 
Run time = 30/04/2018 00:20:36
File name = Decision_614_diamond_project_data.xlsx
Computer name = DESKTOP-A1N8O3F
Program file name = RegressItLogistic.xlam
Version number = 2018.03.01
Execution time = 00h:00m:07s</t>
        </r>
      </text>
    </comment>
    <comment ref="B9" authorId="0" shapeId="0" xr:uid="{B87277CA-B9F4-4074-9E68-65D979126E07}">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643D4077-58A2-46D8-A99E-F1A0332C5A3D}">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33E65A99-81C2-475D-AA48-7BC66935FE38}">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F84B1F8F-2305-4C3A-9020-2D72C16490A6}">
      <text>
        <r>
          <rPr>
            <sz val="9"/>
            <color indexed="81"/>
            <rFont val="Tahoma"/>
            <family val="2"/>
          </rPr>
          <t>This is the standard deviation of the dependent variable, which would
be the standard error of the regression in a constant-only model.</t>
        </r>
      </text>
    </comment>
    <comment ref="F9" authorId="0" shapeId="0" xr:uid="{791FDF53-52ED-44D9-8166-DC2811FA5F86}">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3EE2166B-3174-4025-9237-261A7BBA129A}">
      <text>
        <r>
          <rPr>
            <sz val="9"/>
            <color indexed="81"/>
            <rFont val="Tahoma"/>
            <family val="2"/>
          </rPr>
          <t>The number of missing values is the number of rows in which any of
the variables included in the model are missing or have non-numeric
values.</t>
        </r>
      </text>
    </comment>
    <comment ref="H9" authorId="0" shapeId="0" xr:uid="{78DD885E-B40D-4089-87B7-74931889195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E3AEEB22-DD81-4EE3-B21D-6F80FF2E75B1}">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82FD9691-790A-4302-832F-B993D893B15E}">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268B9ACB-0938-40DB-AACE-624BBA782FE3}">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E31F86BF-1E62-45BD-B54A-C1D0B86D1446}">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D28C959A-71B4-4DAA-9EA1-973C11564B06}">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307BFC3D-7A5F-4451-9BF6-0819E8658E1A}">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3C0B93DF-4409-4FAF-BF0E-D36F8B4AC1E4}">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C505BC14-AC51-45BD-B38D-DFF063C3F0C2}">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D0854403-877E-4583-8CCC-193B28B25DE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1668C43D-55B4-43AF-BD5E-98549914CC44}">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74815C9D-DAEE-4345-A9B3-828AD628E887}">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1" authorId="0" shapeId="0" xr:uid="{0C4C4EC9-358B-45C0-9940-CC17669F0CD9}">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2" authorId="0" shapeId="0" xr:uid="{E6DB4415-9FF8-4E70-B855-F4AADD275102}">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2" authorId="0" shapeId="0" xr:uid="{89C4BFA6-266B-4907-BBCE-14B7BDB146D7}">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8" authorId="0" shapeId="0" xr:uid="{35AB87B9-06AC-4F70-9FB4-7B2A4AAC0D02}">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8" authorId="0" shapeId="0" xr:uid="{5DBD295E-AC8D-415C-BD24-2F07FC543105}">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8" authorId="0" shapeId="0" xr:uid="{F4FDFB10-4C20-492D-AF77-B215D43D9679}">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8" authorId="0" shapeId="0" xr:uid="{30E8D67F-1525-44D0-B810-9F9F0F3B51BD}">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8" authorId="0" shapeId="0" xr:uid="{A9B9F125-4D76-40FC-8041-03347C34A6DE}">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9" authorId="0" shapeId="0" xr:uid="{03A22F3E-7DB8-4E9C-988B-7A6A1F9D6AC2}">
      <text>
        <r>
          <rPr>
            <sz val="9"/>
            <color indexed="81"/>
            <rFont val="Tahoma"/>
            <family val="2"/>
          </rPr>
          <t>Jarque-Bera statistic = 47.038 (P=0.000)</t>
        </r>
      </text>
    </comment>
    <comment ref="A42" authorId="0" shapeId="0" xr:uid="{8F104612-9E3D-476F-97D1-FF84E412C34D}">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3" authorId="0" shapeId="0" xr:uid="{5FAF7D66-C5C4-4826-AE59-10178DF151AA}">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3" authorId="0" shapeId="0" xr:uid="{12F7B164-83F2-4E81-8C8D-7CDC976E630C}">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4" authorId="0" shapeId="0" xr:uid="{0D52F1D0-5C48-4B86-A767-B0B7C93C66BB}">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6" authorId="0" shapeId="0" xr:uid="{8A51CF90-E327-4911-ACA5-F3D67A5DC541}">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7" authorId="0" shapeId="0" xr:uid="{FDCDF5FE-C287-4C1E-B540-23210832DD45}">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27" authorId="0" shapeId="0" xr:uid="{F77D5A93-2A02-475D-B1D0-12A5B8111049}">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8" authorId="0" shapeId="0" xr:uid="{349EAD87-C50F-415B-A688-B151E435562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49" authorId="0" shapeId="0" xr:uid="{439F024B-496B-4A80-ADEE-DA70767489A7}">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0" authorId="0" shapeId="0" xr:uid="{4B0D00F5-59B1-4D83-9309-76E480300FD9}">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B4" authorId="0" shapeId="0" xr:uid="{B4443E9B-68C9-455C-B8DA-27739AA5ABB3}">
      <text>
        <r>
          <rPr>
            <sz val="9"/>
            <color indexed="81"/>
            <rFont val="Tahoma"/>
            <family val="2"/>
          </rPr>
          <t>Model 1 (#vars=18, n=396, AdjRsq=0.963)
Dependent variable = PRICE.Ln 
Run time = 30/04/2018 00:16:08
File name = Decision_614_diamond_project_data.xlsx
Computer name = DESKTOP-A1N8O3F
Program file name = RegressItLogistic.xlam
Version number = 2018.03.01
Execution time = 00h:00m:07s</t>
        </r>
      </text>
    </comment>
    <comment ref="C4" authorId="0" shapeId="0" xr:uid="{8B782DA1-11C7-4659-B071-B648A873D52B}">
      <text>
        <r>
          <rPr>
            <sz val="9"/>
            <color indexed="81"/>
            <rFont val="Tahoma"/>
            <family val="2"/>
          </rPr>
          <t>Model 2 (#vars=15, n=396, AdjRsq=0.962)
Dependent variable = PRICE.Ln 
Run time = 30/04/2018 00:18:37
File name = Decision_614_diamond_project_data.xlsx
Computer name = DESKTOP-A1N8O3F
Program file name = RegressItLogistic.xlam
Version number = 2018.03.01
Execution time = 00h:00m:07s</t>
        </r>
      </text>
    </comment>
    <comment ref="D4" authorId="0" shapeId="0" xr:uid="{82B00300-2A8A-44AC-948A-79DDB3DDFCF8}">
      <text>
        <r>
          <rPr>
            <sz val="9"/>
            <color indexed="81"/>
            <rFont val="Tahoma"/>
            <family val="2"/>
          </rPr>
          <t>Model 3 (#vars=15, n=246, AdjRsq=0.975)
Dependent variable = PRICE.Ln 
Run time = 30/04/2018 00:20:36
File name = Decision_614_diamond_project_data.xlsx
Computer name = DESKTOP-A1N8O3F
Program file name = RegressItLogistic.xlam
Version number = 2018.03.01
Execution time = 00h:00m:07s</t>
        </r>
      </text>
    </comment>
    <comment ref="E4" authorId="0" shapeId="0" xr:uid="{E40F7964-87F7-44C5-B393-15ED20E1C125}">
      <text>
        <r>
          <rPr>
            <sz val="9"/>
            <color indexed="81"/>
            <rFont val="Tahoma"/>
            <family val="2"/>
          </rPr>
          <t>Model 4 (#vars=11, n=246, AdjRsq=0.935)
Dependent variable = PRICE.Ln 
Run time = 30/04/2018 14:37:27
File name = Decision_614_diamond_project_data.xlsx
Computer name = DESKTOP-A1N8O3F
Program file name = RegressItLogistic.xlam
Version number = 2018.03.01
Execution time = 00h:00m:06s</t>
        </r>
      </text>
    </comment>
    <comment ref="F4" authorId="0" shapeId="0" xr:uid="{0755B330-C1C1-4599-B1DD-DD3F421D1761}">
      <text>
        <r>
          <rPr>
            <sz val="9"/>
            <color indexed="81"/>
            <rFont val="Tahoma"/>
            <family val="2"/>
          </rPr>
          <t>Model 5 (#vars=13, n=246, AdjRsq=0.934)
Dependent variable = PRICE.Ln 
Run time = 30/04/2018 14:42:02
File name = Decision_614_diamond_project_data.xlsx
Computer name = DESKTOP-A1N8O3F
Program file name = RegressItLogistic.xlam
Version number = 2018.03.01
Execution time = 00h:00m:24s</t>
        </r>
      </text>
    </comment>
    <comment ref="G4" authorId="0" shapeId="0" xr:uid="{E892D421-D5E0-4074-97DA-C238E3F67082}">
      <text>
        <r>
          <rPr>
            <sz val="9"/>
            <color indexed="81"/>
            <rFont val="Tahoma"/>
            <family val="2"/>
          </rPr>
          <t>Model 6 (#vars=17, n=246, AdjRsq=0.975)
Dependent variable = PRICE.Ln 
Run time = 30/04/2018 14:43:37
File name = Decision_614_diamond_project_data.xlsx
Computer name = DESKTOP-A1N8O3F
Program file name = RegressItLogistic.xlam
Version number = 2018.03.01
Execution time = 00h:00m:07s</t>
        </r>
      </text>
    </comment>
    <comment ref="H4" authorId="0" shapeId="0" xr:uid="{7619CA8A-B9B0-4D5C-90B1-385999A5C32A}">
      <text>
        <r>
          <rPr>
            <sz val="9"/>
            <color indexed="81"/>
            <rFont val="Tahoma"/>
            <family val="2"/>
          </rPr>
          <t>Model 7 (#vars=15, n=246, AdjRsq=0.975)
Dependent variable = PRICE.Ln 
Run time = 30/04/2018 14:52:38
File name = Decision_614_diamond_project_data.xlsx
Computer name = DESKTOP-A1N8O3F
Program file name = RegressItLogistic.xlam
Version number = 2018.03.01
Execution time = 00h:00m:07s</t>
        </r>
      </text>
    </comment>
    <comment ref="B14" authorId="0" shapeId="0" xr:uid="{5C7093DF-2B38-4ADA-97E9-85CD6FD6319A}">
      <text>
        <r>
          <rPr>
            <sz val="9"/>
            <color indexed="81"/>
            <rFont val="Tahoma"/>
            <family val="2"/>
          </rPr>
          <t>Jarque-Bera statistic = 721.136 (P=0.000)</t>
        </r>
      </text>
    </comment>
    <comment ref="C14" authorId="0" shapeId="0" xr:uid="{7F82FA99-C34F-4768-98D5-42326FBCDF6E}">
      <text>
        <r>
          <rPr>
            <sz val="9"/>
            <color indexed="81"/>
            <rFont val="Tahoma"/>
            <family val="2"/>
          </rPr>
          <t>Jarque-Bera statistic = 634.619 (P=0.000)</t>
        </r>
      </text>
    </comment>
    <comment ref="D14" authorId="0" shapeId="0" xr:uid="{21863EE3-9D93-495A-AEE2-21A0B59E624A}">
      <text>
        <r>
          <rPr>
            <sz val="9"/>
            <color indexed="81"/>
            <rFont val="Tahoma"/>
            <family val="2"/>
          </rPr>
          <t>Jarque-Bera statistic = 47.038 (P=0.000)</t>
        </r>
      </text>
    </comment>
    <comment ref="E14" authorId="0" shapeId="0" xr:uid="{1D5BA5C2-F42C-4E7A-A30E-C7E7D3CBFC4D}">
      <text>
        <r>
          <rPr>
            <sz val="9"/>
            <color indexed="81"/>
            <rFont val="Tahoma"/>
            <family val="2"/>
          </rPr>
          <t>Jarque-Bera statistic = 4.071 (P=0.131)</t>
        </r>
      </text>
    </comment>
    <comment ref="F14" authorId="0" shapeId="0" xr:uid="{9796BF7C-D374-42A8-B4BE-E681F718D9A9}">
      <text>
        <r>
          <rPr>
            <sz val="9"/>
            <color indexed="81"/>
            <rFont val="Tahoma"/>
            <family val="2"/>
          </rPr>
          <t>Jarque-Bera statistic = 4.014 (P=0.134)</t>
        </r>
      </text>
    </comment>
    <comment ref="G14" authorId="0" shapeId="0" xr:uid="{0B5C2B7C-A623-4F8A-88B5-F9C5B6194F71}">
      <text>
        <r>
          <rPr>
            <sz val="9"/>
            <color indexed="81"/>
            <rFont val="Tahoma"/>
            <family val="2"/>
          </rPr>
          <t>Jarque-Bera statistic = 41.661 (P=0.000)</t>
        </r>
      </text>
    </comment>
    <comment ref="H14" authorId="0" shapeId="0" xr:uid="{D813D195-486A-42C4-B217-40014282990A}">
      <text>
        <r>
          <rPr>
            <sz val="9"/>
            <color indexed="81"/>
            <rFont val="Tahoma"/>
            <family val="2"/>
          </rPr>
          <t>Jarque-Bera statistic = 40.299 (P=0.000)</t>
        </r>
      </text>
    </comment>
    <comment ref="B19" authorId="0" shapeId="0" xr:uid="{4FFBDE8E-4B56-4CD5-B29B-7716B61ADAB5}">
      <text>
        <r>
          <rPr>
            <sz val="9"/>
            <color indexed="81"/>
            <rFont val="Tahoma"/>
            <family val="2"/>
          </rPr>
          <t>Model = Model 1
Variable =  Constant
Coeff = 7.6554
StdErr = 0.0277316
t-stat = 276.054
P-value = 0
VIF = 0
StdCoeff = 0</t>
        </r>
      </text>
    </comment>
    <comment ref="C19" authorId="0" shapeId="0" xr:uid="{842710AB-0728-4CB5-AA00-4C9BA0855090}">
      <text>
        <r>
          <rPr>
            <sz val="9"/>
            <color indexed="81"/>
            <rFont val="Tahoma"/>
            <family val="2"/>
          </rPr>
          <t>Model = Model 2
Variable =  Constant
Coeff = 7.6685
StdErr = 0.0237267
t-stat = 323.2
P-value = 0
VIF = 0
StdCoeff = 0</t>
        </r>
      </text>
    </comment>
    <comment ref="D19" authorId="0" shapeId="0" xr:uid="{C08AD059-5420-467F-945C-4FB9901CB53D}">
      <text>
        <r>
          <rPr>
            <sz val="9"/>
            <color indexed="81"/>
            <rFont val="Tahoma"/>
            <family val="2"/>
          </rPr>
          <t>Model = Model 3
Variable =  Constant
Coeff = 7.6771
StdErr = 0.0247857
t-stat = 309.739
P-value = 0
VIF = 0
StdCoeff = 0</t>
        </r>
      </text>
    </comment>
    <comment ref="E19" authorId="0" shapeId="0" xr:uid="{E686E286-782B-4753-AD35-491C8D505637}">
      <text>
        <r>
          <rPr>
            <sz val="9"/>
            <color indexed="81"/>
            <rFont val="Tahoma"/>
            <family val="2"/>
          </rPr>
          <t>Model = Model 4
Variable =  Constant
Coeff = 7.9265
StdErr = 0.047878
t-stat = 165.556
P-value = 0
VIF = 0
StdCoeff = 0</t>
        </r>
      </text>
    </comment>
    <comment ref="F19" authorId="0" shapeId="0" xr:uid="{A5701A46-2E0E-4463-BE53-636042E08C48}">
      <text>
        <r>
          <rPr>
            <sz val="9"/>
            <color indexed="81"/>
            <rFont val="Tahoma"/>
            <family val="2"/>
          </rPr>
          <t>Model = Model 5
Variable =  Constant
Coeff = 8.1223
StdErr = 0.83089
t-stat = 9.775
P-value = 0
VIF = 0
StdCoeff = 0</t>
        </r>
      </text>
    </comment>
    <comment ref="G19" authorId="0" shapeId="0" xr:uid="{0EC52144-9EC9-400E-B67A-2606E9DC1F2F}">
      <text>
        <r>
          <rPr>
            <sz val="9"/>
            <color indexed="81"/>
            <rFont val="Tahoma"/>
            <family val="2"/>
          </rPr>
          <t>Model = Model 6
Variable =  Constant
Coeff = 8.6042
StdErr = 0.51802
t-stat = 16.61
P-value = 0
VIF = 0
StdCoeff = 0</t>
        </r>
      </text>
    </comment>
    <comment ref="H19" authorId="0" shapeId="0" xr:uid="{95013437-07B4-42F4-957C-1534B3A1BF15}">
      <text>
        <r>
          <rPr>
            <sz val="9"/>
            <color indexed="81"/>
            <rFont val="Tahoma"/>
            <family val="2"/>
          </rPr>
          <t>Model = Model 7
Variable =  Constant
Coeff = 8.2625
StdErr = 0.034873
t-stat = 236.928
P-value = 0
VIF = 0
StdCoeff = 0</t>
        </r>
      </text>
    </comment>
    <comment ref="B20" authorId="0" shapeId="0" xr:uid="{0B2115CE-41B6-499D-B217-7DB6F32A29ED}">
      <text>
        <r>
          <rPr>
            <sz val="9"/>
            <color indexed="81"/>
            <rFont val="Tahoma"/>
            <family val="2"/>
          </rPr>
          <t>Model = Model 1
Variable = CARAT
Coeff = 1.29139
StdErr = 0.0146733
t-stat = 88.009
P-value = 0
VIF = 1.163
StdCoeff = 0.91485</t>
        </r>
      </text>
    </comment>
    <comment ref="C20" authorId="0" shapeId="0" xr:uid="{0575CC52-8C72-4768-8CFB-88C0723169BA}">
      <text>
        <r>
          <rPr>
            <sz val="9"/>
            <color indexed="81"/>
            <rFont val="Tahoma"/>
            <family val="2"/>
          </rPr>
          <t>Model = Model 2
Variable = CARAT
Coeff = 1.29894
StdErr = 0.0146693
t-stat = 88.548
P-value = 0
VIF = 1.123
StdCoeff = 0.9202</t>
        </r>
      </text>
    </comment>
    <comment ref="D20" authorId="0" shapeId="0" xr:uid="{8F7783A4-7274-40BF-AE2B-AB14B8A6F2EA}">
      <text>
        <r>
          <rPr>
            <sz val="9"/>
            <color indexed="81"/>
            <rFont val="Tahoma"/>
            <family val="2"/>
          </rPr>
          <t>Model = Model 3
Variable = CARAT
Coeff = 1.31657
StdErr = 0.0155115
t-stat = 84.877
P-value = 0
VIF = 1.188
StdCoeff = 0.93441</t>
        </r>
      </text>
    </comment>
    <comment ref="E20" authorId="0" shapeId="0" xr:uid="{856F1863-7B98-4B83-8D90-308679D64E6E}">
      <text>
        <r>
          <rPr>
            <sz val="9"/>
            <color indexed="81"/>
            <rFont val="Tahoma"/>
            <family val="2"/>
          </rPr>
          <t>Model = Model 4
Variable = CARAT
Coeff = 1.25415
StdErr = 0.0240421
t-stat = 52.165
P-value = 0
VIF = 1.094
StdCoeff = 0.89011</t>
        </r>
      </text>
    </comment>
    <comment ref="F20" authorId="0" shapeId="0" xr:uid="{D4169084-0582-4F7F-9FBF-9D93D135E9DD}">
      <text>
        <r>
          <rPr>
            <sz val="9"/>
            <color indexed="81"/>
            <rFont val="Tahoma"/>
            <family val="2"/>
          </rPr>
          <t>Model = Model 5
Variable = CARAT
Coeff = 0.290269
StdErr = 1.73126
t-stat = 0.168
P-value = 0.867
VIF = 5636.975
StdCoeff = 0.20601</t>
        </r>
      </text>
    </comment>
    <comment ref="G20" authorId="0" shapeId="0" xr:uid="{D89BC289-02CA-418B-821B-82B4A1782029}">
      <text>
        <r>
          <rPr>
            <sz val="9"/>
            <color indexed="81"/>
            <rFont val="Tahoma"/>
            <family val="2"/>
          </rPr>
          <t>Model = Model 6
Variable = CARAT
Coeff = -0.70886
StdErr = 1.0781
t-stat = -0.658
P-value = 0.512
VIF = 5751.869
StdCoeff = -0.5031</t>
        </r>
      </text>
    </comment>
    <comment ref="F21" authorId="0" shapeId="0" xr:uid="{C8C0D1E0-8C01-437F-A55B-13A39A5E5907}">
      <text>
        <r>
          <rPr>
            <sz val="9"/>
            <color indexed="81"/>
            <rFont val="Tahoma"/>
            <family val="2"/>
          </rPr>
          <t>Model = Model 5
Variable = CARAT.Power.3
Coeff = -0.13088
StdErr = 0.258187
t-stat = -0.507
P-value = 0.613
VIF = 5429.795
StdCoeff = -0.61131</t>
        </r>
      </text>
    </comment>
    <comment ref="G21" authorId="0" shapeId="0" xr:uid="{6E37A6CD-4F12-4C01-A351-4F528E54ADB2}">
      <text>
        <r>
          <rPr>
            <sz val="9"/>
            <color indexed="81"/>
            <rFont val="Tahoma"/>
            <family val="2"/>
          </rPr>
          <t>Model = Model 6
Variable = CARAT.Power.3
Coeff = -0.32942
StdErr = 0.160662
t-stat = -2.05
P-value = 0.041
VIF = 5532.31
StdCoeff = -1.53865</t>
        </r>
      </text>
    </comment>
    <comment ref="H21" authorId="0" shapeId="0" xr:uid="{7F0D3EC7-6144-4C5E-BE4D-4D0DDDED9D97}">
      <text>
        <r>
          <rPr>
            <sz val="9"/>
            <color indexed="81"/>
            <rFont val="Tahoma"/>
            <family val="2"/>
          </rPr>
          <t>Model = Model 7
Variable = CARAT.Power.3
Coeff = -0.224711
StdErr = 0.020928
t-stat = -10.737
P-value = 0
VIF = 94.506
StdCoeff = -1.04957</t>
        </r>
      </text>
    </comment>
    <comment ref="F22" authorId="0" shapeId="0" xr:uid="{3D06A865-EB22-4707-B166-1CD1572A6ADD}">
      <text>
        <r>
          <rPr>
            <sz val="9"/>
            <color indexed="81"/>
            <rFont val="Tahoma"/>
            <family val="2"/>
          </rPr>
          <t>Model = Model 5
Variable = CARAT.Sqr
Coeff = 0.62541
StdErr = 1.17219
t-stat = 0.534
P-value = 0.594
VIF = 21778.903
StdCoeff = 1.28859</t>
        </r>
      </text>
    </comment>
    <comment ref="G22" authorId="0" shapeId="0" xr:uid="{64213EDA-1732-43EA-AA14-9AD6C0268228}">
      <text>
        <r>
          <rPr>
            <sz val="9"/>
            <color indexed="81"/>
            <rFont val="Tahoma"/>
            <family val="2"/>
          </rPr>
          <t>Model = Model 6
Variable = CARAT.Sqr
Coeff = 1.43634
StdErr = 0.72966
t-stat = 1.969
P-value = 0.05
VIF = 22204.697
StdCoeff = 2.95945</t>
        </r>
      </text>
    </comment>
    <comment ref="H22" authorId="0" shapeId="0" xr:uid="{B971C205-8EAF-4961-BDA6-642974385BC4}">
      <text>
        <r>
          <rPr>
            <sz val="9"/>
            <color indexed="81"/>
            <rFont val="Tahoma"/>
            <family val="2"/>
          </rPr>
          <t>Model = Model 7
Variable = CARAT.Sqr
Coeff = 0.95764
StdErr = 0.047615
t-stat = 20.112
P-value = 0
VIF = 95.195
StdCoeff = 1.97312</t>
        </r>
      </text>
    </comment>
    <comment ref="B23" authorId="0" shapeId="0" xr:uid="{8CF6D006-EA8A-49C0-9E22-DD6D960F1F9B}">
      <text>
        <r>
          <rPr>
            <sz val="9"/>
            <color indexed="81"/>
            <rFont val="Tahoma"/>
            <family val="2"/>
          </rPr>
          <t>Model = Model 1
Variable = CLARITY.Eq.FL
Coeff = 0.35448
StdErr = 0.079606
t-stat = 4.453
P-value = 0
VIF = 1.046
StdCoeff = 0.04391</t>
        </r>
      </text>
    </comment>
    <comment ref="C23" authorId="0" shapeId="0" xr:uid="{60844BD4-5ED4-4E25-A56E-E0DCCEAAA2FD}">
      <text>
        <r>
          <rPr>
            <sz val="9"/>
            <color indexed="81"/>
            <rFont val="Tahoma"/>
            <family val="2"/>
          </rPr>
          <t>Model = Model 2
Variable = CLARITY.Eq.FL
Coeff = 0.34383
StdErr = 0.080658
t-stat = 4.263
P-value = 0
VIF = 1.038
StdCoeff = 0.04259</t>
        </r>
      </text>
    </comment>
    <comment ref="D23" authorId="0" shapeId="0" xr:uid="{B23A7A60-63A9-4B90-BE7B-939DDEDC5CEE}">
      <text>
        <r>
          <rPr>
            <sz val="9"/>
            <color indexed="81"/>
            <rFont val="Tahoma"/>
            <family val="2"/>
          </rPr>
          <t>Model = Model 3
Variable = CLARITY.Eq.FL
Coeff = 0.33563
StdErr = 0.06382
t-stat = 5.259
P-value = 0
VIF = 1.063
StdCoeff = 0.05475</t>
        </r>
      </text>
    </comment>
    <comment ref="B24" authorId="0" shapeId="0" xr:uid="{D73C93EB-A822-4DC2-9C3C-9BDCBE61EBE2}">
      <text>
        <r>
          <rPr>
            <sz val="9"/>
            <color indexed="81"/>
            <rFont val="Tahoma"/>
            <family val="2"/>
          </rPr>
          <t>Model = Model 1
Variable = CLARITY.Eq.IF
Coeff = 0.213756
StdErr = 0.0206069
t-stat = 10.373
P-value = 0
VIF = 1.397
StdCoeff = 0.11821</t>
        </r>
      </text>
    </comment>
    <comment ref="C24" authorId="0" shapeId="0" xr:uid="{E387DF2C-DDEC-4C14-81F4-48D6450A4183}">
      <text>
        <r>
          <rPr>
            <sz val="9"/>
            <color indexed="81"/>
            <rFont val="Tahoma"/>
            <family val="2"/>
          </rPr>
          <t>Model = Model 2
Variable = CLARITY.Eq.IF
Coeff = 0.206711
StdErr = 0.0206444
t-stat = 10.013
P-value = 0
VIF = 1.356
StdCoeff = 0.11432</t>
        </r>
      </text>
    </comment>
    <comment ref="D24" authorId="0" shapeId="0" xr:uid="{3F152599-F1BF-43B6-B7FB-384399D979A9}">
      <text>
        <r>
          <rPr>
            <sz val="9"/>
            <color indexed="81"/>
            <rFont val="Tahoma"/>
            <family val="2"/>
          </rPr>
          <t>Model = Model 3
Variable = CLARITY.Eq.IF
Coeff = 0.220742
StdErr = 0.0199549
t-stat = 11.062
P-value = 0
VIF = 1.377
StdCoeff = 0.13111</t>
        </r>
      </text>
    </comment>
    <comment ref="B25" authorId="0" shapeId="0" xr:uid="{A8D46105-7FBB-4D26-9866-EB5F05C6A76B}">
      <text>
        <r>
          <rPr>
            <sz val="9"/>
            <color indexed="81"/>
            <rFont val="Tahoma"/>
            <family val="2"/>
          </rPr>
          <t>Model = Model 1
Variable = CLARITY.Eq.VS1
Coeff = -0.078851
StdErr = 0.0136535
t-stat = -5.775
P-value = 0
VIF = 2.53
StdCoeff = -0.08856</t>
        </r>
      </text>
    </comment>
    <comment ref="C25" authorId="0" shapeId="0" xr:uid="{B51CD8F8-8C2C-4EA1-93E6-B137B362C35E}">
      <text>
        <r>
          <rPr>
            <sz val="9"/>
            <color indexed="81"/>
            <rFont val="Tahoma"/>
            <family val="2"/>
          </rPr>
          <t>Model = Model 2
Variable = CLARITY.Eq.VS1
Coeff = -0.075071
StdErr = 0.0135632
t-stat = -5.535
P-value = 0
VIF = 2.413
StdCoeff = -0.08432</t>
        </r>
      </text>
    </comment>
    <comment ref="D25" authorId="0" shapeId="0" xr:uid="{225848D3-E17A-4BF4-9A21-9512C2A2C1B2}">
      <text>
        <r>
          <rPr>
            <sz val="9"/>
            <color indexed="81"/>
            <rFont val="Tahoma"/>
            <family val="2"/>
          </rPr>
          <t>Model = Model 3
Variable = CLARITY.Eq.VS1
Coeff = -0.085352
StdErr = 0.0134199
t-stat = -6.36
P-value = 0
VIF = 2.495
StdCoeff = -0.10147</t>
        </r>
      </text>
    </comment>
    <comment ref="G25" authorId="0" shapeId="0" xr:uid="{9236F986-713D-4455-A6FE-A98551B3AD9F}">
      <text>
        <r>
          <rPr>
            <sz val="9"/>
            <color indexed="81"/>
            <rFont val="Tahoma"/>
            <family val="2"/>
          </rPr>
          <t>Model = Model 6
Variable = CLARITY.Eq.VS1
Coeff = -0.085436
StdErr = 0.0135596
t-stat = -6.301
P-value = 0
VIF = 2.553
StdCoeff = -0.10157</t>
        </r>
      </text>
    </comment>
    <comment ref="H25" authorId="0" shapeId="0" xr:uid="{D046F2E7-912C-474D-986E-B824F8951475}">
      <text>
        <r>
          <rPr>
            <sz val="9"/>
            <color indexed="81"/>
            <rFont val="Tahoma"/>
            <family val="2"/>
          </rPr>
          <t>Model = Model 7
Variable = CLARITY.Eq.VS1
Coeff = -0.086353
StdErr = 0.013446
t-stat = -6.422
P-value = 0
VIF = 2.527
StdCoeff = -0.10266</t>
        </r>
      </text>
    </comment>
    <comment ref="B26" authorId="0" shapeId="0" xr:uid="{F604D827-B09D-4F91-9695-E9348EEE1538}">
      <text>
        <r>
          <rPr>
            <sz val="9"/>
            <color indexed="81"/>
            <rFont val="Tahoma"/>
            <family val="2"/>
          </rPr>
          <t>Model = Model 1
Variable = CLARITY.Eq.VS2
Coeff = -0.146049
StdErr = 0.014406
t-stat = -10.138
P-value = 0
VIF = 3.217
StdCoeff = -0.17528</t>
        </r>
      </text>
    </comment>
    <comment ref="C26" authorId="0" shapeId="0" xr:uid="{14202097-B4BB-4DE0-A22F-44627336D3F9}">
      <text>
        <r>
          <rPr>
            <sz val="9"/>
            <color indexed="81"/>
            <rFont val="Tahoma"/>
            <family val="2"/>
          </rPr>
          <t>Model = Model 2
Variable = CLARITY.Eq.VS2
Coeff = -0.142293
StdErr = 0.0135399
t-stat = -10.509
P-value = 0
VIF = 2.746
StdCoeff = -0.17078</t>
        </r>
      </text>
    </comment>
    <comment ref="D26" authorId="0" shapeId="0" xr:uid="{19413905-B5ED-4BCE-AB41-5935D5271F48}">
      <text>
        <r>
          <rPr>
            <sz val="9"/>
            <color indexed="81"/>
            <rFont val="Tahoma"/>
            <family val="2"/>
          </rPr>
          <t>Model = Model 3
Variable = CLARITY.Eq.VS2
Coeff = -0.165799
StdErr = 0.0133089
t-stat = -12.458
P-value = 0
VIF = 2.552
StdCoeff = -0.20098</t>
        </r>
      </text>
    </comment>
    <comment ref="G26" authorId="0" shapeId="0" xr:uid="{1E978CAA-0306-4A31-AB2E-1728EA3AB224}">
      <text>
        <r>
          <rPr>
            <sz val="9"/>
            <color indexed="81"/>
            <rFont val="Tahoma"/>
            <family val="2"/>
          </rPr>
          <t>Model = Model 6
Variable = CLARITY.Eq.VS2
Coeff = -0.16817
StdErr = 0.0134017
t-stat = -12.548
P-value = 0
VIF = 2.593
StdCoeff = -0.20385</t>
        </r>
      </text>
    </comment>
    <comment ref="H26" authorId="0" shapeId="0" xr:uid="{6FCF3A7B-9CB5-47DC-8943-01E3E455D3B9}">
      <text>
        <r>
          <rPr>
            <sz val="9"/>
            <color indexed="81"/>
            <rFont val="Tahoma"/>
            <family val="2"/>
          </rPr>
          <t>Model = Model 7
Variable = CLARITY.Eq.VS2
Coeff = -0.168323
StdErr = 0.0133545
t-stat = -12.604
P-value = 0
VIF = 2.592
StdCoeff = -0.20404</t>
        </r>
      </text>
    </comment>
    <comment ref="B27" authorId="0" shapeId="0" xr:uid="{1751B643-121C-4A7C-B95B-6F81208F2389}">
      <text>
        <r>
          <rPr>
            <sz val="9"/>
            <color indexed="81"/>
            <rFont val="Tahoma"/>
            <family val="2"/>
          </rPr>
          <t>Model = Model 1
Variable = CLARITY.Eq.VVS1
Coeff = 0.107308
StdErr = 0.0156779
t-stat = 6.845
P-value = 0
VIF = 1.777
StdCoeff = 0.08796</t>
        </r>
      </text>
    </comment>
    <comment ref="C27" authorId="0" shapeId="0" xr:uid="{55061ADF-0E1C-49B8-A507-0B92E2B151D5}">
      <text>
        <r>
          <rPr>
            <sz val="9"/>
            <color indexed="81"/>
            <rFont val="Tahoma"/>
            <family val="2"/>
          </rPr>
          <t>Model = Model 2
Variable = CLARITY.Eq.VVS1
Coeff = 0.103997
StdErr = 0.0156
t-stat = 6.666
P-value = 0
VIF = 1.701
StdCoeff = 0.08525</t>
        </r>
      </text>
    </comment>
    <comment ref="D27" authorId="0" shapeId="0" xr:uid="{9F107DBE-A547-4235-BD58-841D87A79822}">
      <text>
        <r>
          <rPr>
            <sz val="9"/>
            <color indexed="81"/>
            <rFont val="Tahoma"/>
            <family val="2"/>
          </rPr>
          <t>Model = Model 3
Variable = CLARITY.Eq.VVS1
Coeff = 0.098283
StdErr = 0.0148769
t-stat = 6.606
P-value = 0
VIF = 1.657
StdCoeff = 0.08587</t>
        </r>
      </text>
    </comment>
    <comment ref="G27" authorId="0" shapeId="0" xr:uid="{FCF8AE53-0213-495F-84EB-DFB7A289AEDE}">
      <text>
        <r>
          <rPr>
            <sz val="9"/>
            <color indexed="81"/>
            <rFont val="Tahoma"/>
            <family val="2"/>
          </rPr>
          <t>Model = Model 6
Variable = CLARITY.Eq.VVS1
Coeff = 0.099412
StdErr = 0.0149117
t-stat = 6.667
P-value = 0
VIF = 1.668
StdCoeff = 0.08686</t>
        </r>
      </text>
    </comment>
    <comment ref="H27" authorId="0" shapeId="0" xr:uid="{A05D0944-F026-4D6D-B225-6523B5F8C7B0}">
      <text>
        <r>
          <rPr>
            <sz val="9"/>
            <color indexed="81"/>
            <rFont val="Tahoma"/>
            <family val="2"/>
          </rPr>
          <t>Model = Model 7
Variable = CLARITY.Eq.VVS1
Coeff = 0.098744
StdErr = 0.0148226
t-stat = 6.662
P-value = 0
VIF = 1.659
StdCoeff = 0.08628</t>
        </r>
      </text>
    </comment>
    <comment ref="B28" authorId="0" shapeId="0" xr:uid="{88088F8F-4A59-45DD-B814-9932DB2C9E1D}">
      <text>
        <r>
          <rPr>
            <sz val="9"/>
            <color indexed="81"/>
            <rFont val="Tahoma"/>
            <family val="2"/>
          </rPr>
          <t>Model = Model 1
Variable = COLOR.Eq.D
Coeff = 0.51086
StdErr = 0.0134688
t-stat = 37.929
P-value = 0
VIF = 1.422
StdCoeff = 0.436</t>
        </r>
      </text>
    </comment>
    <comment ref="C28" authorId="0" shapeId="0" xr:uid="{9F3EFB25-3341-4310-929F-4CEA93C58F7A}">
      <text>
        <r>
          <rPr>
            <sz val="9"/>
            <color indexed="81"/>
            <rFont val="Tahoma"/>
            <family val="2"/>
          </rPr>
          <t>Model = Model 2
Variable = COLOR.Eq.D
Coeff = 0.50733
StdErr = 0.0136407
t-stat = 37.192
P-value = 0
VIF = 1.41
StdCoeff = 0.43299</t>
        </r>
      </text>
    </comment>
    <comment ref="D28" authorId="0" shapeId="0" xr:uid="{702CCC49-17B1-40C9-9ED7-AD4492B6D3D0}">
      <text>
        <r>
          <rPr>
            <sz val="9"/>
            <color indexed="81"/>
            <rFont val="Tahoma"/>
            <family val="2"/>
          </rPr>
          <t>Model = Model 3
Variable = COLOR.Eq.D
Coeff = 0.52498
StdErr = 0.01413
t-stat = 37.154
P-value = 0
VIF = 1.456
StdCoeff = 0.45276</t>
        </r>
      </text>
    </comment>
    <comment ref="E28" authorId="0" shapeId="0" xr:uid="{6CC36F33-CB87-4BD6-8CE1-25CE4646A401}">
      <text>
        <r>
          <rPr>
            <sz val="9"/>
            <color indexed="81"/>
            <rFont val="Tahoma"/>
            <family val="2"/>
          </rPr>
          <t>Model = Model 4
Variable = COLOR.Eq.D
Coeff = 0.54902
StdErr = 0.02269
t-stat = 24.196
P-value = 0
VIF = 1.439
StdCoeff = 0.47348</t>
        </r>
      </text>
    </comment>
    <comment ref="F28" authorId="0" shapeId="0" xr:uid="{EBC700EF-11A8-4399-923B-A5398A800BAC}">
      <text>
        <r>
          <rPr>
            <sz val="9"/>
            <color indexed="81"/>
            <rFont val="Tahoma"/>
            <family val="2"/>
          </rPr>
          <t>Model = Model 5
Variable = COLOR.Eq.D
Coeff = 0.54846
StdErr = 0.0227927
t-stat = 24.063
P-value = 0
VIF = 1.443
StdCoeff = 0.47301</t>
        </r>
      </text>
    </comment>
    <comment ref="G28" authorId="0" shapeId="0" xr:uid="{C05C1E35-8791-4E87-9BFD-1A492B5EB7B2}">
      <text>
        <r>
          <rPr>
            <sz val="9"/>
            <color indexed="81"/>
            <rFont val="Tahoma"/>
            <family val="2"/>
          </rPr>
          <t>Model = Model 6
Variable = COLOR.Eq.D
Coeff = 0.52341
StdErr = 0.0141458
t-stat = 37.001
P-value = 0
VIF = 1.462
StdCoeff = 0.4514</t>
        </r>
      </text>
    </comment>
    <comment ref="H28" authorId="0" shapeId="0" xr:uid="{4422356D-17DA-44DC-922E-8A7B54BA20C3}">
      <text>
        <r>
          <rPr>
            <sz val="9"/>
            <color indexed="81"/>
            <rFont val="Tahoma"/>
            <family val="2"/>
          </rPr>
          <t>Model = Model 7
Variable = COLOR.Eq.D
Coeff = 0.52374
StdErr = 0.0140698
t-stat = 37.225
P-value = 0
VIF = 1.456
StdCoeff = 0.45169</t>
        </r>
      </text>
    </comment>
    <comment ref="B29" authorId="0" shapeId="0" xr:uid="{A5951BCF-083F-48C0-9D87-8B6896C61FCE}">
      <text>
        <r>
          <rPr>
            <sz val="9"/>
            <color indexed="81"/>
            <rFont val="Tahoma"/>
            <family val="2"/>
          </rPr>
          <t>Model = Model 1
Variable = COLOR.Eq.E
Coeff = 0.36838
StdErr = 0.0132342
t-stat = 27.836
P-value = 0
VIF = 1.352
StdCoeff = 0.31198</t>
        </r>
      </text>
    </comment>
    <comment ref="C29" authorId="0" shapeId="0" xr:uid="{A4845375-E64B-4690-A098-A8E95A3A50C5}">
      <text>
        <r>
          <rPr>
            <sz val="9"/>
            <color indexed="81"/>
            <rFont val="Tahoma"/>
            <family val="2"/>
          </rPr>
          <t>Model = Model 2
Variable = COLOR.Eq.E
Coeff = 0.36247
StdErr = 0.0131679
t-stat = 27.526
P-value = 0
VIF = 1.293
StdCoeff = 0.30698</t>
        </r>
      </text>
    </comment>
    <comment ref="D29" authorId="0" shapeId="0" xr:uid="{EFE31684-1FEA-4645-8CEB-1A0CD0D6FF88}">
      <text>
        <r>
          <rPr>
            <sz val="9"/>
            <color indexed="81"/>
            <rFont val="Tahoma"/>
            <family val="2"/>
          </rPr>
          <t>Model = Model 3
Variable = COLOR.Eq.E
Coeff = 0.36154
StdErr = 0.0132613
t-stat = 27.263
P-value = 0
VIF = 1.383
StdCoeff = 0.32379</t>
        </r>
      </text>
    </comment>
    <comment ref="E29" authorId="0" shapeId="0" xr:uid="{221D6C66-6565-4757-A53E-7C247E4DF8DB}">
      <text>
        <r>
          <rPr>
            <sz val="9"/>
            <color indexed="81"/>
            <rFont val="Tahoma"/>
            <family val="2"/>
          </rPr>
          <t>Model = Model 4
Variable = COLOR.Eq.E
Coeff = 0.35313
StdErr = 0.0212304
t-stat = 16.633
P-value = 0
VIF = 1.359
StdCoeff = 0.31627</t>
        </r>
      </text>
    </comment>
    <comment ref="F29" authorId="0" shapeId="0" xr:uid="{9FCA74CB-6240-4FAA-8C65-94105059FA61}">
      <text>
        <r>
          <rPr>
            <sz val="9"/>
            <color indexed="81"/>
            <rFont val="Tahoma"/>
            <family val="2"/>
          </rPr>
          <t>Model = Model 5
Variable = COLOR.Eq.E
Coeff = 0.3518
StdErr = 0.0214452
t-stat = 16.405
P-value = 0
VIF = 1.377
StdCoeff = 0.31507</t>
        </r>
      </text>
    </comment>
    <comment ref="G29" authorId="0" shapeId="0" xr:uid="{E7D64368-6BBA-4885-9CAF-F0C94E2A84B0}">
      <text>
        <r>
          <rPr>
            <sz val="9"/>
            <color indexed="81"/>
            <rFont val="Tahoma"/>
            <family val="2"/>
          </rPr>
          <t>Model = Model 6
Variable = COLOR.Eq.E
Coeff = 0.35848
StdErr = 0.0134171
t-stat = 26.718
P-value = 0
VIF = 1.419
StdCoeff = 0.32105</t>
        </r>
      </text>
    </comment>
    <comment ref="H29" authorId="0" shapeId="0" xr:uid="{2B29BF15-E5A6-4F4A-A0AD-CE98359F1010}">
      <text>
        <r>
          <rPr>
            <sz val="9"/>
            <color indexed="81"/>
            <rFont val="Tahoma"/>
            <family val="2"/>
          </rPr>
          <t>Model = Model 7
Variable = COLOR.Eq.E
Coeff = 0.35983
StdErr = 0.0131998
t-stat = 27.261
P-value = 0
VIF = 1.382
StdCoeff = 0.32227</t>
        </r>
      </text>
    </comment>
    <comment ref="B30" authorId="0" shapeId="0" xr:uid="{3119971A-DEC9-447F-9666-1FDD3153FC74}">
      <text>
        <r>
          <rPr>
            <sz val="9"/>
            <color indexed="81"/>
            <rFont val="Tahoma"/>
            <family val="2"/>
          </rPr>
          <t>Model = Model 1
Variable = COLOR.Eq.F
Coeff = 0.25454
StdErr = 0.0124833
t-stat = 20.39
P-value = 0
VIF = 1.401
StdCoeff = 0.23268</t>
        </r>
      </text>
    </comment>
    <comment ref="C30" authorId="0" shapeId="0" xr:uid="{3A65AEEE-D402-436D-991E-CD4C1A084AFE}">
      <text>
        <r>
          <rPr>
            <sz val="9"/>
            <color indexed="81"/>
            <rFont val="Tahoma"/>
            <family val="2"/>
          </rPr>
          <t>Model = Model 2
Variable = COLOR.Eq.F
Coeff = 0.253608
StdErr = 0.0126342
t-stat = 20.073
P-value = 0
VIF = 1.387
StdCoeff = 0.23183</t>
        </r>
      </text>
    </comment>
    <comment ref="D30" authorId="0" shapeId="0" xr:uid="{F4A66EB2-1A81-434A-9B44-03D573C5CAE6}">
      <text>
        <r>
          <rPr>
            <sz val="9"/>
            <color indexed="81"/>
            <rFont val="Tahoma"/>
            <family val="2"/>
          </rPr>
          <t>Model = Model 3
Variable = COLOR.Eq.F
Coeff = 0.251337
StdErr = 0.012438
t-stat = 20.207
P-value = 0
VIF = 1.464
StdCoeff = 0.24694</t>
        </r>
      </text>
    </comment>
    <comment ref="E30" authorId="0" shapeId="0" xr:uid="{561B4DF6-612C-40A7-B8BA-EF0F008E5BAC}">
      <text>
        <r>
          <rPr>
            <sz val="9"/>
            <color indexed="81"/>
            <rFont val="Tahoma"/>
            <family val="2"/>
          </rPr>
          <t>Model = Model 4
Variable = COLOR.Eq.F
Coeff = 0.256289
StdErr = 0.0198335
t-stat = 12.922
P-value = 0
VIF = 1.427
StdCoeff = 0.25181</t>
        </r>
      </text>
    </comment>
    <comment ref="F30" authorId="0" shapeId="0" xr:uid="{2516C01E-EA18-4695-B6F1-DFBD0EA5ABE1}">
      <text>
        <r>
          <rPr>
            <sz val="9"/>
            <color indexed="81"/>
            <rFont val="Tahoma"/>
            <family val="2"/>
          </rPr>
          <t>Model = Model 5
Variable = COLOR.Eq.F
Coeff = 0.256548
StdErr = 0.0199596
t-stat = 12.853
P-value = 0
VIF = 1.436
StdCoeff = 0.25206</t>
        </r>
      </text>
    </comment>
    <comment ref="G30" authorId="0" shapeId="0" xr:uid="{B77608E3-C3F8-4138-A6F1-07F3ECE33508}">
      <text>
        <r>
          <rPr>
            <sz val="9"/>
            <color indexed="81"/>
            <rFont val="Tahoma"/>
            <family val="2"/>
          </rPr>
          <t>Model = Model 6
Variable = COLOR.Eq.F
Coeff = 0.252608
StdErr = 0.0123439
t-stat = 20.464
P-value = 0
VIF = 1.445
StdCoeff = 0.24819</t>
        </r>
      </text>
    </comment>
    <comment ref="H30" authorId="0" shapeId="0" xr:uid="{98A3B0EE-CCE1-42F3-A427-8CD14E20D47D}">
      <text>
        <r>
          <rPr>
            <sz val="9"/>
            <color indexed="81"/>
            <rFont val="Tahoma"/>
            <family val="2"/>
          </rPr>
          <t>Model = Model 7
Variable = COLOR.Eq.F
Coeff = 0.252886
StdErr = 0.0122856
t-stat = 20.584
P-value = 0
VIF = 1.441
StdCoeff = 0.24846</t>
        </r>
      </text>
    </comment>
    <comment ref="B31" authorId="0" shapeId="0" xr:uid="{7FE3648D-AB68-4939-BE03-369265E3C7D3}">
      <text>
        <r>
          <rPr>
            <sz val="9"/>
            <color indexed="81"/>
            <rFont val="Tahoma"/>
            <family val="2"/>
          </rPr>
          <t>Model = Model 1
Variable = COLOR.Eq.G
Coeff = 0.121769
StdErr = 0.0106566
t-stat = 11.427
P-value = 0
VIF = 1.485
StdCoeff = 0.13422</t>
        </r>
      </text>
    </comment>
    <comment ref="C31" authorId="0" shapeId="0" xr:uid="{8A8594D8-CC57-4BBC-9905-5DA3C1E4C23F}">
      <text>
        <r>
          <rPr>
            <sz val="9"/>
            <color indexed="81"/>
            <rFont val="Tahoma"/>
            <family val="2"/>
          </rPr>
          <t>Model = Model 2
Variable = COLOR.Eq.G
Coeff = 0.122972
StdErr = 0.0108282
t-stat = 11.357
P-value = 0
VIF = 1.482
StdCoeff = 0.13555</t>
        </r>
      </text>
    </comment>
    <comment ref="D31" authorId="0" shapeId="0" xr:uid="{45221F00-B799-400E-8E9D-989BB044074A}">
      <text>
        <r>
          <rPr>
            <sz val="9"/>
            <color indexed="81"/>
            <rFont val="Tahoma"/>
            <family val="2"/>
          </rPr>
          <t>Model = Model 3
Variable = COLOR.Eq.G
Coeff = 0.119908
StdErr = 0.0109213
t-stat = 10.979
P-value = 0
VIF = 1.591
StdCoeff = 0.13987</t>
        </r>
      </text>
    </comment>
    <comment ref="E31" authorId="0" shapeId="0" xr:uid="{D2D9E27A-C74E-40E8-917A-1E253EC28BB3}">
      <text>
        <r>
          <rPr>
            <sz val="9"/>
            <color indexed="81"/>
            <rFont val="Tahoma"/>
            <family val="2"/>
          </rPr>
          <t>Model = Model 4
Variable = COLOR.Eq.G
Coeff = 0.146444
StdErr = 0.017468
t-stat = 8.384
P-value = 0
VIF = 1.561
StdCoeff = 0.17082</t>
        </r>
      </text>
    </comment>
    <comment ref="F31" authorId="0" shapeId="0" xr:uid="{16DA2D74-686F-40DA-B0B1-ABCD7E9D3ABA}">
      <text>
        <r>
          <rPr>
            <sz val="9"/>
            <color indexed="81"/>
            <rFont val="Tahoma"/>
            <family val="2"/>
          </rPr>
          <t>Model = Model 5
Variable = COLOR.Eq.G
Coeff = 0.146276
StdErr = 0.0175322
t-stat = 8.343
P-value = 0
VIF = 1.562
StdCoeff = 0.17063</t>
        </r>
      </text>
    </comment>
    <comment ref="G31" authorId="0" shapeId="0" xr:uid="{E325E214-90EF-474E-A5E4-EE2299C922D4}">
      <text>
        <r>
          <rPr>
            <sz val="9"/>
            <color indexed="81"/>
            <rFont val="Tahoma"/>
            <family val="2"/>
          </rPr>
          <t>Model = Model 6
Variable = COLOR.Eq.G
Coeff = 0.119717
StdErr = 0.0109194
t-stat = 10.964
P-value = 0
VIF = 1.594
StdCoeff = 0.13965</t>
        </r>
      </text>
    </comment>
    <comment ref="H31" authorId="0" shapeId="0" xr:uid="{68283017-07C9-46D5-9609-588C78ADB0BF}">
      <text>
        <r>
          <rPr>
            <sz val="9"/>
            <color indexed="81"/>
            <rFont val="Tahoma"/>
            <family val="2"/>
          </rPr>
          <t>Model = Model 7
Variable = COLOR.Eq.G
Coeff = 0.119801
StdErr = 0.0108716
t-stat = 11.02
P-value = 0
VIF = 1.591
StdCoeff = 0.13975</t>
        </r>
      </text>
    </comment>
    <comment ref="E32" authorId="0" shapeId="0" xr:uid="{D3470F23-DD9D-45C0-8056-016BFA22D763}">
      <text>
        <r>
          <rPr>
            <sz val="9"/>
            <color indexed="81"/>
            <rFont val="Tahoma"/>
            <family val="2"/>
          </rPr>
          <t>Model = Model 4
Variable = Dummy_excluding_IF_FL
Coeff = -0.282389
StdErr = 0.0278284
t-stat = -10.148
P-value = 0
VIF = 1.095
StdCoeff = -0.17324</t>
        </r>
      </text>
    </comment>
    <comment ref="F33" authorId="0" shapeId="0" xr:uid="{0BAE9E9A-F9F0-4563-BD81-B06F9D63D2CE}">
      <text>
        <r>
          <rPr>
            <sz val="9"/>
            <color indexed="81"/>
            <rFont val="Tahoma"/>
            <family val="2"/>
          </rPr>
          <t>Model = Model 5
Variable = Dummy_for_FL_IF
Coeff = 0.282415
StdErr = 0.0279262
t-stat = 10.113
P-value = 0
VIF = 1.096
StdCoeff = 0.17325</t>
        </r>
      </text>
    </comment>
    <comment ref="G33" authorId="0" shapeId="0" xr:uid="{A41F563B-01C3-4C96-A901-2F87A1B95723}">
      <text>
        <r>
          <rPr>
            <sz val="9"/>
            <color indexed="81"/>
            <rFont val="Tahoma"/>
            <family val="2"/>
          </rPr>
          <t>Model = Model 6
Variable = Dummy_for_FL_IF
Coeff = 0.227801
StdErr = 0.019461
t-stat = 11.706
P-value = 0
VIF = 1.4
StdCoeff = 0.13975</t>
        </r>
      </text>
    </comment>
    <comment ref="H33" authorId="0" shapeId="0" xr:uid="{BD576B0D-7884-4BCE-8B49-0B8E504D756D}">
      <text>
        <r>
          <rPr>
            <sz val="9"/>
            <color indexed="81"/>
            <rFont val="Tahoma"/>
            <family val="2"/>
          </rPr>
          <t>Model = Model 7
Variable = Dummy_for_FL_IF
Coeff = 0.227464
StdErr = 0.0193875
t-stat = 11.732
P-value = 0
VIF = 1.399
StdCoeff = 0.13954</t>
        </r>
      </text>
    </comment>
    <comment ref="B34" authorId="0" shapeId="0" xr:uid="{BA2F284E-6339-4901-85AD-74EA46B7CE18}">
      <text>
        <r>
          <rPr>
            <sz val="9"/>
            <color indexed="81"/>
            <rFont val="Tahoma"/>
            <family val="2"/>
          </rPr>
          <t>Model = Model 1
Variable = HeartsXArrows
Coeff = -0.0050375
StdErr = 0.011245
t-stat = -0.448
P-value = 0.654
VIF = 1.385
StdCoeff = -0.00508</t>
        </r>
      </text>
    </comment>
    <comment ref="B35" authorId="0" shapeId="0" xr:uid="{363B2899-1E84-4897-95D0-E581CC69E699}">
      <text>
        <r>
          <rPr>
            <sz val="9"/>
            <color indexed="81"/>
            <rFont val="Tahoma"/>
            <family val="2"/>
          </rPr>
          <t>Model = Model 1
Variable = HxA_True
Coeff = 0.04563
StdErr = 0.0114756
t-stat = 3.976
P-value = 0
VIF = 2.151
StdCoeff = 0.05622</t>
        </r>
      </text>
    </comment>
    <comment ref="G35" authorId="0" shapeId="0" xr:uid="{0F7A2FE9-A7D4-4078-9E78-92097F0E3469}">
      <text>
        <r>
          <rPr>
            <sz val="9"/>
            <color indexed="81"/>
            <rFont val="Tahoma"/>
            <family val="2"/>
          </rPr>
          <t>Model = Model 6
Variable = HxA_True
Coeff = -0.00269283
StdErr = 0.0142968
t-stat = -0.188
P-value = 0.851
VIF = 3.299
StdCoeff = -0.00345</t>
        </r>
      </text>
    </comment>
    <comment ref="B36" authorId="0" shapeId="0" xr:uid="{4EA87B18-D7D1-421A-88FC-86B7D201B2B1}">
      <text>
        <r>
          <rPr>
            <sz val="9"/>
            <color indexed="81"/>
            <rFont val="Tahoma"/>
            <family val="2"/>
          </rPr>
          <t>Model = Model 1
Variable = TableClarity
Coeff = -0.0017027
StdErr = 0.0100128
t-stat = -0.17
P-value = 0.865
VIF = 1.641
StdCoeff = -0.0021</t>
        </r>
      </text>
    </comment>
    <comment ref="B37" authorId="0" shapeId="0" xr:uid="{89132D61-522B-40B2-AAE4-522039D6DB75}">
      <text>
        <r>
          <rPr>
            <sz val="9"/>
            <color indexed="81"/>
            <rFont val="Tahoma"/>
            <family val="2"/>
          </rPr>
          <t>Model = Model 1
Variable = Vendor.Eq.BlueNile
Coeff = -0.00274319
StdErr = 0.0119232
t-stat = -0.23
P-value = 0.818
VIF = 2.198
StdCoeff = -0.00329</t>
        </r>
      </text>
    </comment>
    <comment ref="C37" authorId="0" shapeId="0" xr:uid="{6D720852-AC65-41BB-8962-07002F7A8B0E}">
      <text>
        <r>
          <rPr>
            <sz val="9"/>
            <color indexed="81"/>
            <rFont val="Tahoma"/>
            <family val="2"/>
          </rPr>
          <t>Model = Model 2
Variable = Vendor.Eq.BlueNile
Coeff = -0.0238565
StdErr = 0.0105125
t-stat = -2.269
P-value = 0.024
VIF = 1.651
StdCoeff = -0.0286</t>
        </r>
      </text>
    </comment>
    <comment ref="D37" authorId="0" shapeId="0" xr:uid="{D8E7DB3F-6C70-4B51-8138-0257512DC4AE}">
      <text>
        <r>
          <rPr>
            <sz val="9"/>
            <color indexed="81"/>
            <rFont val="Tahoma"/>
            <family val="2"/>
          </rPr>
          <t>Model = Model 3
Variable = Vendor.Eq.BlueNile
Coeff = -0.05219
StdErr = 0.0118988
t-stat = -4.386
P-value = 0
VIF = 2.232
StdCoeff = -0.06618</t>
        </r>
      </text>
    </comment>
    <comment ref="E37" authorId="0" shapeId="0" xr:uid="{2D51CEEA-5A9F-4E21-A703-08F5E52C98DD}">
      <text>
        <r>
          <rPr>
            <sz val="9"/>
            <color indexed="81"/>
            <rFont val="Tahoma"/>
            <family val="2"/>
          </rPr>
          <t>Model = Model 4
Variable = Vendor.Eq.BlueNile
Coeff = 0.0163932
StdErr = 0.018339
t-stat = 0.894
P-value = 0.372
VIF = 2.033
StdCoeff = 0.02079</t>
        </r>
      </text>
    </comment>
    <comment ref="F37" authorId="0" shapeId="0" xr:uid="{6EA9F59F-5BBF-4675-8CE2-422E72BD4D6C}">
      <text>
        <r>
          <rPr>
            <sz val="9"/>
            <color indexed="81"/>
            <rFont val="Tahoma"/>
            <family val="2"/>
          </rPr>
          <t>Model = Model 5
Variable = Vendor.Eq.BlueNile
Coeff = 0.0158572
StdErr = 0.0184337
t-stat = 0.86
P-value = 0.391
VIF = 2.04
StdCoeff = 0.02011</t>
        </r>
      </text>
    </comment>
    <comment ref="G37" authorId="0" shapeId="0" xr:uid="{1DB177CC-512B-4622-A64B-EC4700C22FAF}">
      <text>
        <r>
          <rPr>
            <sz val="9"/>
            <color indexed="81"/>
            <rFont val="Tahoma"/>
            <family val="2"/>
          </rPr>
          <t>Model = Model 6
Variable = Vendor.Eq.BlueNile
Coeff = -0.053995
StdErr = 0.0168541
t-stat = -3.204
P-value = 0.002
VIF = 4.487
StdCoeff = -0.06847</t>
        </r>
      </text>
    </comment>
    <comment ref="H37" authorId="0" shapeId="0" xr:uid="{D42EC993-4E54-4D78-AA55-A88C6B8F5E1C}">
      <text>
        <r>
          <rPr>
            <sz val="9"/>
            <color indexed="81"/>
            <rFont val="Tahoma"/>
            <family val="2"/>
          </rPr>
          <t>Model = Model 7
Variable = Vendor.Eq.BlueNile
Coeff = -0.051509
StdErr = 0.0118424
t-stat = -4.35
P-value = 0
VIF = 2.23
StdCoeff = -0.06532</t>
        </r>
      </text>
    </comment>
    <comment ref="B38" authorId="0" shapeId="0" xr:uid="{45399CB3-25A8-45E1-983B-97702599D821}">
      <text>
        <r>
          <rPr>
            <sz val="9"/>
            <color indexed="81"/>
            <rFont val="Tahoma"/>
            <family val="2"/>
          </rPr>
          <t>Model = Model 1
Variable = Vendor.Eq.BrianGavin
Coeff = 0.078199
StdErr = 0.0155973
t-stat = 5.014
P-value = 0
VIF = 1.251
StdCoeff = 0.05407</t>
        </r>
      </text>
    </comment>
    <comment ref="C38" authorId="0" shapeId="0" xr:uid="{E37E9884-7DFD-46BC-A51A-C8ADDBEF15C8}">
      <text>
        <r>
          <rPr>
            <sz val="9"/>
            <color indexed="81"/>
            <rFont val="Tahoma"/>
            <family val="2"/>
          </rPr>
          <t>Model = Model 2
Variable = Vendor.Eq.BrianGavin
Coeff = 0.0855
StdErr = 0.0156979
t-stat = 5.447
P-value = 0
VIF = 1.225
StdCoeff = 0.05911</t>
        </r>
      </text>
    </comment>
    <comment ref="D38" authorId="0" shapeId="0" xr:uid="{C81F6DEF-8F68-46CD-96A0-C891CA86F333}">
      <text>
        <r>
          <rPr>
            <sz val="9"/>
            <color indexed="81"/>
            <rFont val="Tahoma"/>
            <family val="2"/>
          </rPr>
          <t>Model = Model 3
Variable = Vendor.Eq.BrianGavin
Coeff = 0.063691
StdErr = 0.0162262
t-stat = 3.925
P-value = 0
VIF = 1.438
StdCoeff = 0.04754</t>
        </r>
      </text>
    </comment>
    <comment ref="E38" authorId="0" shapeId="0" xr:uid="{56172EF0-444F-4B56-B014-80BFECADFDE2}">
      <text>
        <r>
          <rPr>
            <sz val="9"/>
            <color indexed="81"/>
            <rFont val="Tahoma"/>
            <family val="2"/>
          </rPr>
          <t>Model = Model 4
Variable = Vendor.Eq.BrianGavin
Coeff = 0.051539
StdErr = 0.0259605
t-stat = 1.985
P-value = 0.048
VIF = 1.411
StdCoeff = 0.03847</t>
        </r>
      </text>
    </comment>
    <comment ref="F38" authorId="0" shapeId="0" xr:uid="{49037B5F-9F0B-4612-9649-15CFE5D2FAD6}">
      <text>
        <r>
          <rPr>
            <sz val="9"/>
            <color indexed="81"/>
            <rFont val="Tahoma"/>
            <family val="2"/>
          </rPr>
          <t>Model = Model 5
Variable = Vendor.Eq.BrianGavin
Coeff = 0.051752
StdErr = 0.02605
t-stat = 1.987
P-value = 0.048
VIF = 1.411
StdCoeff = 0.03863</t>
        </r>
      </text>
    </comment>
    <comment ref="G38" authorId="0" shapeId="0" xr:uid="{0D3F80CE-22EE-4119-A4E3-1E8CD0A33BDE}">
      <text>
        <r>
          <rPr>
            <sz val="9"/>
            <color indexed="81"/>
            <rFont val="Tahoma"/>
            <family val="2"/>
          </rPr>
          <t>Model = Model 6
Variable = Vendor.Eq.BrianGavin
Coeff = 0.063699
StdErr = 0.0162462
t-stat = 3.921
P-value = 0
VIF = 1.444
StdCoeff = 0.04754</t>
        </r>
      </text>
    </comment>
    <comment ref="H38" authorId="0" shapeId="0" xr:uid="{E2F2F5CD-95DC-4AA0-9524-B17EA659718C}">
      <text>
        <r>
          <rPr>
            <sz val="9"/>
            <color indexed="81"/>
            <rFont val="Tahoma"/>
            <family val="2"/>
          </rPr>
          <t>Model = Model 7
Variable = Vendor.Eq.BrianGavin
Coeff = 0.063923
StdErr = 0.0161545
t-stat = 3.957
P-value = 0
VIF = 1.438
StdCoeff = 0.04771</t>
        </r>
      </text>
    </comment>
    <comment ref="B39" authorId="0" shapeId="0" xr:uid="{A8485644-4A4A-4085-AE45-FD2E1BB6C10F}">
      <text>
        <r>
          <rPr>
            <sz val="9"/>
            <color indexed="81"/>
            <rFont val="Tahoma"/>
            <family val="2"/>
          </rPr>
          <t>Model = Model 1
Variable = Vendor.Eq.CraftedByInfinity
Coeff = 0.125346
StdErr = 0.0135148
t-stat = 9.275
P-value = 0
VIF = 1.518
StdCoeff = 0.11015</t>
        </r>
      </text>
    </comment>
    <comment ref="C39" authorId="0" shapeId="0" xr:uid="{FDF4F75B-1299-44BA-B2AF-3EBC259932AD}">
      <text>
        <r>
          <rPr>
            <sz val="9"/>
            <color indexed="81"/>
            <rFont val="Tahoma"/>
            <family val="2"/>
          </rPr>
          <t>Model = Model 2
Variable = Vendor.Eq.CraftedByInfinity
Coeff = 0.134924
StdErr = 0.0131603
t-stat = 10.252
P-value = 0
VIF = 1.391
StdCoeff = 0.11857</t>
        </r>
      </text>
    </comment>
    <comment ref="D39" authorId="0" shapeId="0" xr:uid="{0DA96CBC-BA45-4740-B71B-F069C63B0303}">
      <text>
        <r>
          <rPr>
            <sz val="9"/>
            <color indexed="81"/>
            <rFont val="Tahoma"/>
            <family val="2"/>
          </rPr>
          <t>Model = Model 3
Variable = Vendor.Eq.CraftedByInfinity
Coeff = 0.122878
StdErr = 0.0136496
t-stat = 9.002
P-value = 0
VIF = 1.763
StdCoeff = 0.12073</t>
        </r>
      </text>
    </comment>
    <comment ref="E39" authorId="0" shapeId="0" xr:uid="{99C8FC65-BF1C-4D67-8ECA-3ED1C3485FB2}">
      <text>
        <r>
          <rPr>
            <sz val="9"/>
            <color indexed="81"/>
            <rFont val="Tahoma"/>
            <family val="2"/>
          </rPr>
          <t>Model = Model 4
Variable = Vendor.Eq.CraftedByInfinity
Coeff = 0.125221
StdErr = 0.0216245
t-stat = 5.791
P-value = 0
VIF = 1.697
StdCoeff = 0.12303</t>
        </r>
      </text>
    </comment>
    <comment ref="F39" authorId="0" shapeId="0" xr:uid="{29673D3D-2323-4531-A60A-F2CA364AEDA3}">
      <text>
        <r>
          <rPr>
            <sz val="9"/>
            <color indexed="81"/>
            <rFont val="Tahoma"/>
            <family val="2"/>
          </rPr>
          <t>Model = Model 5
Variable = Vendor.Eq.CraftedByInfinity
Coeff = 0.1258
StdErr = 0.0221375
t-stat = 5.683
P-value = 0
VIF = 1.766
StdCoeff = 0.1236</t>
        </r>
      </text>
    </comment>
    <comment ref="G39" authorId="0" shapeId="0" xr:uid="{9C436FC7-A7C0-49C7-BCAA-C518F37E7FD0}">
      <text>
        <r>
          <rPr>
            <sz val="9"/>
            <color indexed="81"/>
            <rFont val="Tahoma"/>
            <family val="2"/>
          </rPr>
          <t>Model = Model 6
Variable = Vendor.Eq.CraftedByInfinity
Coeff = 0.129065
StdErr = 0.0138844
t-stat = 9.296
P-value = 0
VIF = 1.828
StdCoeff = 0.12681</t>
        </r>
      </text>
    </comment>
    <comment ref="H39" authorId="0" shapeId="0" xr:uid="{EB13BEF0-F6D1-4F23-B02F-11EBC877179E}">
      <text>
        <r>
          <rPr>
            <sz val="9"/>
            <color indexed="81"/>
            <rFont val="Tahoma"/>
            <family val="2"/>
          </rPr>
          <t>Model = Model 7
Variable = Vendor.Eq.CraftedByInfinity
Coeff = 0.128035
StdErr = 0.013745
t-stat = 9.315
P-value = 0
VIF = 1.804
StdCoeff = 0.1258</t>
        </r>
      </text>
    </comment>
    <comment ref="B40" authorId="0" shapeId="0" xr:uid="{F7FE38AD-076A-499A-B232-FF466FA45817}">
      <text>
        <r>
          <rPr>
            <sz val="9"/>
            <color indexed="81"/>
            <rFont val="Tahoma"/>
            <family val="2"/>
          </rPr>
          <t>Model = Model 1
Variable = Vendor.Eq.EnchantedDiamonds
Coeff = -0.178055
StdErr = 0.0195746
t-stat = -9.096
P-value = 0
VIF = 1.485
StdCoeff = -0.10687</t>
        </r>
      </text>
    </comment>
    <comment ref="C40" authorId="0" shapeId="0" xr:uid="{301F534A-F8F9-4998-93BD-1FEB53433166}">
      <text>
        <r>
          <rPr>
            <sz val="9"/>
            <color indexed="81"/>
            <rFont val="Tahoma"/>
            <family val="2"/>
          </rPr>
          <t>Model = Model 2
Variable = Vendor.Eq.EnchantedDiamonds
Coeff = -0.199096
StdErr = 0.0182312
t-stat = -10.921
P-value = 0
VIF = 1.245
StdCoeff = -0.11949</t>
        </r>
      </text>
    </comment>
    <comment ref="D40" authorId="0" shapeId="0" xr:uid="{1A095B28-9DF4-4CDB-AF98-983776E10285}">
      <text>
        <r>
          <rPr>
            <sz val="9"/>
            <color indexed="81"/>
            <rFont val="Tahoma"/>
            <family val="2"/>
          </rPr>
          <t>Model = Model 3
Variable = Vendor.Eq.EnchantedDiamonds
Coeff = -0.223274
StdErr = 0.0184273
t-stat = -12.117
P-value = 0
VIF = 1.484
StdCoeff = -0.14907</t>
        </r>
      </text>
    </comment>
    <comment ref="E40" authorId="0" shapeId="0" xr:uid="{B58F92E8-C396-451E-8862-B0F34639D6D7}">
      <text>
        <r>
          <rPr>
            <sz val="9"/>
            <color indexed="81"/>
            <rFont val="Tahoma"/>
            <family val="2"/>
          </rPr>
          <t>Model = Model 4
Variable = Vendor.Eq.EnchantedDiamonds
Coeff = -0.170133
StdErr = 0.0292169
t-stat = -5.823
P-value = 0
VIF = 1.43
StdCoeff = -0.11359</t>
        </r>
      </text>
    </comment>
    <comment ref="F40" authorId="0" shapeId="0" xr:uid="{4D5B38E7-D78C-4A24-A5B3-B682CA68B533}">
      <text>
        <r>
          <rPr>
            <sz val="9"/>
            <color indexed="81"/>
            <rFont val="Tahoma"/>
            <family val="2"/>
          </rPr>
          <t>Model = Model 5
Variable = Vendor.Eq.EnchantedDiamonds
Coeff = -0.168782
StdErr = 0.0294146
t-stat = -5.738
P-value = 0
VIF = 1.44
StdCoeff = -0.11268</t>
        </r>
      </text>
    </comment>
    <comment ref="G40" authorId="0" shapeId="0" xr:uid="{AA19D856-933A-4C56-8C6D-147CD8D7DF4E}">
      <text>
        <r>
          <rPr>
            <sz val="9"/>
            <color indexed="81"/>
            <rFont val="Tahoma"/>
            <family val="2"/>
          </rPr>
          <t>Model = Model 6
Variable = Vendor.Eq.EnchantedDiamonds
Coeff = -0.225058
StdErr = 0.0219891
t-stat = -10.235
P-value = 0
VIF = 2.117
StdCoeff = -0.15026</t>
        </r>
      </text>
    </comment>
    <comment ref="H40" authorId="0" shapeId="0" xr:uid="{9EF7780E-125E-4DCF-8F51-6758B2B90529}">
      <text>
        <r>
          <rPr>
            <sz val="9"/>
            <color indexed="81"/>
            <rFont val="Tahoma"/>
            <family val="2"/>
          </rPr>
          <t>Model = Model 7
Variable = Vendor.Eq.EnchantedDiamonds
Coeff = -0.22374
StdErr = 0.0183269
t-stat = -12.208
P-value = 0
VIF = 1.481
StdCoeff = -0.14938</t>
        </r>
      </text>
    </comment>
    <comment ref="B41" authorId="0" shapeId="0" xr:uid="{28671088-C9BF-4FC5-9F90-AC2EC7741BBA}">
      <text>
        <r>
          <rPr>
            <sz val="9"/>
            <color indexed="81"/>
            <rFont val="Tahoma"/>
            <family val="2"/>
          </rPr>
          <t>Model = Model 1
Variable = Vendor.Eq.JamesAllen
Coeff = -0.128653
StdErr = 0.0201771
t-stat = -6.376
P-value = 0
VIF = 1.158
StdCoeff = -0.06613</t>
        </r>
      </text>
    </comment>
    <comment ref="C41" authorId="0" shapeId="0" xr:uid="{062F3FCF-2DD2-4C13-9F96-C74D168E0577}">
      <text>
        <r>
          <rPr>
            <sz val="9"/>
            <color indexed="81"/>
            <rFont val="Tahoma"/>
            <family val="2"/>
          </rPr>
          <t>Model = Model 2
Variable = Vendor.Eq.JamesAllen
Coeff = -0.119043
StdErr = 0.0202382
t-stat = -5.882
P-value = 0
VIF = 1.126
StdCoeff = -0.06119</t>
        </r>
      </text>
    </comment>
    <comment ref="D41" authorId="0" shapeId="0" xr:uid="{14C10209-1597-4B2D-96A3-366AEAD98A6F}">
      <text>
        <r>
          <rPr>
            <sz val="9"/>
            <color indexed="81"/>
            <rFont val="Tahoma"/>
            <family val="2"/>
          </rPr>
          <t>Model = Model 3
Variable = Vendor.Eq.JamesAllen
Coeff = -0.116357
StdErr = 0.0196717
t-stat = -5.915
P-value = 0
VIF = 1.248
StdCoeff = -0.06674</t>
        </r>
      </text>
    </comment>
    <comment ref="E41" authorId="0" shapeId="0" xr:uid="{83D84A3B-7872-4B59-AEBD-5ECE2B649FB5}">
      <text>
        <r>
          <rPr>
            <sz val="9"/>
            <color indexed="81"/>
            <rFont val="Tahoma"/>
            <family val="2"/>
          </rPr>
          <t>Model = Model 4
Variable = Vendor.Eq.JamesAllen
Coeff = -0.127832
StdErr = 0.03168
t-stat = -4.035
P-value = 0
VIF = 1.241
StdCoeff = -0.07332</t>
        </r>
      </text>
    </comment>
    <comment ref="F41" authorId="0" shapeId="0" xr:uid="{38B47B60-9038-4E1A-B477-B104C3D722CC}">
      <text>
        <r>
          <rPr>
            <sz val="9"/>
            <color indexed="81"/>
            <rFont val="Tahoma"/>
            <family val="2"/>
          </rPr>
          <t>Model = Model 5
Variable = Vendor.Eq.JamesAllen
Coeff = -0.12875
StdErr = 0.031819
t-stat = -4.046
P-value = 0
VIF = 1.244
StdCoeff = -0.07385</t>
        </r>
      </text>
    </comment>
    <comment ref="G41" authorId="0" shapeId="0" xr:uid="{72E4073B-A1D9-440B-87AF-583705563033}">
      <text>
        <r>
          <rPr>
            <sz val="9"/>
            <color indexed="81"/>
            <rFont val="Tahoma"/>
            <family val="2"/>
          </rPr>
          <t>Model = Model 6
Variable = Vendor.Eq.JamesAllen
Coeff = -0.117332
StdErr = 0.0196807
t-stat = -5.962
P-value = 0
VIF = 1.252
StdCoeff = -0.0673</t>
        </r>
      </text>
    </comment>
    <comment ref="H41" authorId="0" shapeId="0" xr:uid="{FCD55D98-BA35-47C9-A1FD-66FEF05989B6}">
      <text>
        <r>
          <rPr>
            <sz val="9"/>
            <color indexed="81"/>
            <rFont val="Tahoma"/>
            <family val="2"/>
          </rPr>
          <t>Model = Model 7
Variable = Vendor.Eq.JamesAllen
Coeff = -0.116671
StdErr = 0.0195902
t-stat = -5.956
P-value = 0
VIF = 1.249
StdCoeff = -0.06692</t>
        </r>
      </text>
    </comment>
  </commentList>
</comments>
</file>

<file path=xl/sharedStrings.xml><?xml version="1.0" encoding="utf-8"?>
<sst xmlns="http://schemas.openxmlformats.org/spreadsheetml/2006/main" count="6039" uniqueCount="402">
  <si>
    <t>Vendor</t>
  </si>
  <si>
    <t>CARAT</t>
  </si>
  <si>
    <t>COLOR</t>
  </si>
  <si>
    <t>CLARITY</t>
  </si>
  <si>
    <t>PRICE</t>
  </si>
  <si>
    <t>Girdle</t>
  </si>
  <si>
    <t>HeartsXArrows</t>
  </si>
  <si>
    <t>ASETIdealscopeAssetTest</t>
  </si>
  <si>
    <t>TableClarity</t>
  </si>
  <si>
    <t>HxA_True</t>
  </si>
  <si>
    <t>Super_Ideal_Diamonds</t>
  </si>
  <si>
    <t>Count</t>
  </si>
  <si>
    <t>WhiteFlash</t>
  </si>
  <si>
    <t>Round</t>
  </si>
  <si>
    <t>Ideal</t>
  </si>
  <si>
    <t>F</t>
  </si>
  <si>
    <t>VS2</t>
  </si>
  <si>
    <t>AGS</t>
  </si>
  <si>
    <t>ThinToSlightThick</t>
  </si>
  <si>
    <t>BlueNile</t>
  </si>
  <si>
    <t>Sig Ideal</t>
  </si>
  <si>
    <t>H</t>
  </si>
  <si>
    <t>GIA</t>
  </si>
  <si>
    <t>MedToSlightThick</t>
  </si>
  <si>
    <t>VS1</t>
  </si>
  <si>
    <t>BrianGavin</t>
  </si>
  <si>
    <t>AGS - Ideal</t>
  </si>
  <si>
    <t>D</t>
  </si>
  <si>
    <t>ThinToMedium</t>
  </si>
  <si>
    <t>CraftedByInfinity</t>
  </si>
  <si>
    <t> Round Brilliant</t>
  </si>
  <si>
    <t>G</t>
  </si>
  <si>
    <t>VVS1</t>
  </si>
  <si>
    <t>Medium</t>
  </si>
  <si>
    <t>VVS2</t>
  </si>
  <si>
    <t>EnchantedDiamonds</t>
  </si>
  <si>
    <t>Excellent</t>
  </si>
  <si>
    <t>IF</t>
  </si>
  <si>
    <t>JamesAllen</t>
  </si>
  <si>
    <t>TrueHearts</t>
  </si>
  <si>
    <t>E</t>
  </si>
  <si>
    <t>SlightlyThick</t>
  </si>
  <si>
    <t>FL</t>
  </si>
  <si>
    <t>xDEPTH</t>
  </si>
  <si>
    <t>xTABLE</t>
  </si>
  <si>
    <t>xCrownAngle</t>
  </si>
  <si>
    <t>xPavillionAngle</t>
  </si>
  <si>
    <t>xStarAngle</t>
  </si>
  <si>
    <t>xLowerGirdleAngle</t>
  </si>
  <si>
    <t>xGRADINGLAB</t>
  </si>
  <si>
    <t>xSHAPE</t>
  </si>
  <si>
    <t>xCUT</t>
  </si>
  <si>
    <t>HxA_PavillionAngle_406to409</t>
  </si>
  <si>
    <t>HxA_CrownAngle_34to35</t>
  </si>
  <si>
    <t>HxA_LowerGirdle_76to78</t>
  </si>
  <si>
    <t>HxA_TableSize_54to57</t>
  </si>
  <si>
    <t>HxA_StarFacets_45to50</t>
  </si>
  <si>
    <t>CLARITY.Eq.FL</t>
  </si>
  <si>
    <t>CLARITY.Eq.IF</t>
  </si>
  <si>
    <t>CLARITY.Eq.VS1</t>
  </si>
  <si>
    <t>CLARITY.Eq.VS2</t>
  </si>
  <si>
    <t>CLARITY.Eq.VVS1</t>
  </si>
  <si>
    <t>CLARITY.Eq.VVS2</t>
  </si>
  <si>
    <t>COLOR.Eq.D</t>
  </si>
  <si>
    <t>COLOR.Eq.E</t>
  </si>
  <si>
    <t>COLOR.Eq.F</t>
  </si>
  <si>
    <t>COLOR.Eq.G</t>
  </si>
  <si>
    <t>COLOR.Eq.H</t>
  </si>
  <si>
    <t>Vendor.Eq.BlueNile</t>
  </si>
  <si>
    <t>Vendor.Eq.BrianGavin</t>
  </si>
  <si>
    <t>Vendor.Eq.CraftedByInfinity</t>
  </si>
  <si>
    <t>Vendor.Eq.EnchantedDiamonds</t>
  </si>
  <si>
    <t>Vendor.Eq.JamesAllen</t>
  </si>
  <si>
    <t>Vendor.Eq.WhiteFlash</t>
  </si>
  <si>
    <t>PRICE.Ln</t>
  </si>
  <si>
    <t>Hi-res picture</t>
  </si>
  <si>
    <t>Model:</t>
  </si>
  <si>
    <t>Model 1</t>
  </si>
  <si>
    <t>RunTime: Apr  30, 2018  12:16 AM</t>
  </si>
  <si>
    <t>4/30/18 12:16 AM on DESKTOP-A1N8O3F - Model 1 - Decision_614_diamond_project_data.xlsx - RegressItLogistic.xlam - Version 2018.03.01</t>
  </si>
  <si>
    <t>Dependent Variable:</t>
  </si>
  <si>
    <t>Independent Variables:</t>
  </si>
  <si>
    <t>CARAT, CLARITY.Eq.FL, CLARITY.Eq.IF, CLARITY.Eq.VS1, CLARITY.Eq.VS2, CLARITY.Eq.VVS1, COLOR.Eq.D, COLOR.Eq.E, COLOR.Eq.F, COLOR.Eq.G, HeartsXArrows, HxA_True, TableClarity, Vendor.Eq.BlueNile, Vendor.Eq.BrianGavin, Vendor.Eq.CraftedByInfinity, Vendor.Eq.EnchantedDiamonds, Vendor.Eq.JamesAllen</t>
  </si>
  <si>
    <t>Equation:</t>
  </si>
  <si>
    <t>Predicted PRICE.Ln = 7.655 + 1.291*CARAT + 0.354*CLARITY.Eq.FL + 0.214*CLARITY.Eq.IF - 0.079*CLARITY.Eq.VS1 - 0.146*CLARITY.Eq.VS2 + 0.107*CLARITY.Eq.VVS1 + 0.511*COLOR.Eq.D + 0.368*COLOR.Eq.E + 0.255*COLOR.Eq.F + 0.122*COLOR.Eq.G - 0.005037*HeartsXArrows + 0.046*HxA_True - 0.001703*TableClarity - 0.002743*Vendor.Eq.BlueNile + 0.078*Vendor.Eq.BrianGavin + 0.125*Vendor.Eq.CraftedByInfinity - 0.178*Vendor.Eq.EnchantedDiamonds - 0.129*Vendor.Eq.JamesAllen</t>
  </si>
  <si>
    <t>Regression Statistics:    Model 1 for PRICE.Ln    (18 variables, n=396)</t>
  </si>
  <si>
    <t>R-Squared</t>
  </si>
  <si>
    <t>Adj.R-Sqr.</t>
  </si>
  <si>
    <t>Std.Err.Reg.</t>
  </si>
  <si>
    <t>Std. Dev.</t>
  </si>
  <si>
    <t># Fitted</t>
  </si>
  <si>
    <t># Missing</t>
  </si>
  <si>
    <t>Conf. level</t>
  </si>
  <si>
    <t>Coefficient Estimates:    Model 1 for PRICE.Ln    (18 variables, n=396)</t>
  </si>
  <si>
    <t>Variable</t>
  </si>
  <si>
    <t>Coefficient</t>
  </si>
  <si>
    <t>Std.Err.</t>
  </si>
  <si>
    <t>t-statistic</t>
  </si>
  <si>
    <t>P-value</t>
  </si>
  <si>
    <t>Std. Coeff.</t>
  </si>
  <si>
    <t>VIF</t>
  </si>
  <si>
    <t xml:space="preserve"> Constant</t>
  </si>
  <si>
    <t>Notes</t>
  </si>
  <si>
    <t>Analysis of Variance:    Model 1 for PRICE.Ln    (18 variables, n=396)</t>
  </si>
  <si>
    <t>Source</t>
  </si>
  <si>
    <t>Regression</t>
  </si>
  <si>
    <t>Residual</t>
  </si>
  <si>
    <t>Total</t>
  </si>
  <si>
    <t>Deg.Freedom</t>
  </si>
  <si>
    <t>Sum Squares</t>
  </si>
  <si>
    <t>Mean Square</t>
  </si>
  <si>
    <t>F-statistic</t>
  </si>
  <si>
    <t>Mean</t>
  </si>
  <si>
    <t>Error Distribution Statistics:    Model 1 for PRICE.Ln    (18 variables, n=396)</t>
  </si>
  <si>
    <t>MAPE</t>
  </si>
  <si>
    <t>Fitted (n=396)</t>
  </si>
  <si>
    <t>Mean Error</t>
  </si>
  <si>
    <t>RMSE</t>
  </si>
  <si>
    <t>MAE</t>
  </si>
  <si>
    <t>Minimum</t>
  </si>
  <si>
    <t>Maximum</t>
  </si>
  <si>
    <t>Normality</t>
  </si>
  <si>
    <t>* * *  (JB)</t>
  </si>
  <si>
    <t>Correlation Matrix of Coefficient Estimates : Model 1 for PRICE.Ln    (18 variables, n=396)</t>
  </si>
  <si>
    <t xml:space="preserve">       Constant</t>
  </si>
  <si>
    <t xml:space="preserve">         CARAT</t>
  </si>
  <si>
    <t xml:space="preserve">      CLARITY.Eq.FL</t>
  </si>
  <si>
    <t xml:space="preserve">      CLARITY.Eq.IF</t>
  </si>
  <si>
    <t xml:space="preserve">      CLARITY.Eq.VS1</t>
  </si>
  <si>
    <t xml:space="preserve">      CLARITY.Eq.VS2</t>
  </si>
  <si>
    <t xml:space="preserve">      CLARITY.Eq.VVS1</t>
  </si>
  <si>
    <t xml:space="preserve">      COLOR.Eq.D</t>
  </si>
  <si>
    <t xml:space="preserve">      COLOR.Eq.E</t>
  </si>
  <si>
    <t xml:space="preserve">      COLOR.Eq.F</t>
  </si>
  <si>
    <t xml:space="preserve">      COLOR.Eq.G</t>
  </si>
  <si>
    <t xml:space="preserve">      HeartsXArrows</t>
  </si>
  <si>
    <t xml:space="preserve">      HxA_True</t>
  </si>
  <si>
    <t xml:space="preserve">      TableClarity</t>
  </si>
  <si>
    <t xml:space="preserve">      Vendor.Eq.BlueNile</t>
  </si>
  <si>
    <t xml:space="preserve">      Vendor.Eq.BrianGavin</t>
  </si>
  <si>
    <t xml:space="preserve">      Vendor.Eq.CraftedByInfinity</t>
  </si>
  <si>
    <t xml:space="preserve">      Vendor.Eq.EnchantedDiamonds</t>
  </si>
  <si>
    <t xml:space="preserve">      Vendor.Eq.JamesAllen</t>
  </si>
  <si>
    <t>Actual and predicted -vs- Observation #</t>
  </si>
  <si>
    <t>Actual and predicted -vs- Observation #
Model 1 for PRICE.Ln    (18 variables, n=396)</t>
  </si>
  <si>
    <t>Residual -vs- Observation #</t>
  </si>
  <si>
    <t>Residual -vs- Predicted</t>
  </si>
  <si>
    <t>Histogram of Residuals</t>
  </si>
  <si>
    <t>Normal Quantile Plot</t>
  </si>
  <si>
    <t>End of Output</t>
  </si>
  <si>
    <t>Summary of Regression Model Results</t>
  </si>
  <si>
    <t>Dependent Variable: PRICE.Ln</t>
  </si>
  <si>
    <t>Model</t>
  </si>
  <si>
    <t>Run Time</t>
  </si>
  <si>
    <t>Regression Statistics</t>
  </si>
  <si>
    <t>Model Size</t>
  </si>
  <si>
    <t>Standard Deviation</t>
  </si>
  <si>
    <t>R-squared</t>
  </si>
  <si>
    <t>Adjusted R-squared</t>
  </si>
  <si>
    <t>Maximum VIF</t>
  </si>
  <si>
    <t>Standard Error of Regression</t>
  </si>
  <si>
    <t>Coefficient estimates</t>
  </si>
  <si>
    <t>Coefficient type</t>
  </si>
  <si>
    <t>Linear Regression</t>
  </si>
  <si>
    <t>PRICE.Ln vs. CARAT, CLARITY.Eq.FL, CLARITY.Eq.IF, CLARITY.Eq.VS1, CLARITY.Eq.VS2, CLARITY.Eq.VVS1, COLOR.Eq.D, COLOR.Eq.E, COLOR.Eq.F, COLOR.Eq.G, HeartsXArrows, HxA_True, TableClarity, Vendor.Eq.BlueNile, Vendor.Eq.BrianGavin, Vendor.Eq.CraftedByInfinity, Vendor.Eq.EnchantedDiamonds, Vendor.Eq.JamesAllen</t>
  </si>
  <si>
    <t>#var=18, n=396</t>
  </si>
  <si>
    <t>Linear</t>
  </si>
  <si>
    <t>7.655  (0.000)</t>
  </si>
  <si>
    <t>1.291  (0.000)</t>
  </si>
  <si>
    <t>0.354  (0.000)</t>
  </si>
  <si>
    <t>0.214  (0.000)</t>
  </si>
  <si>
    <t>-0.079  (0.000)</t>
  </si>
  <si>
    <t>-0.146  (0.000)</t>
  </si>
  <si>
    <t>0.107  (0.000)</t>
  </si>
  <si>
    <t>0.511  (0.000)</t>
  </si>
  <si>
    <t>0.368  (0.000)</t>
  </si>
  <si>
    <t>0.255  (0.000)</t>
  </si>
  <si>
    <t>0.122  (0.000)</t>
  </si>
  <si>
    <t>-0.005  (0.654)</t>
  </si>
  <si>
    <t>0.046  (0.000)</t>
  </si>
  <si>
    <t>-0.002  (0.865)</t>
  </si>
  <si>
    <t>-0.003  (0.818)</t>
  </si>
  <si>
    <t>0.078  (0.000)</t>
  </si>
  <si>
    <t>0.125  (0.000)</t>
  </si>
  <si>
    <t>-0.178  (0.000)</t>
  </si>
  <si>
    <t>-0.129  (0.000)</t>
  </si>
  <si>
    <t>Color</t>
  </si>
  <si>
    <t>White</t>
  </si>
  <si>
    <t>No Font</t>
  </si>
  <si>
    <t>Model 1 (#vars=18, n=396, AdjRsq=0.963): PRICE.Ln &lt;&lt; CARAT, CLARITY.Eq.FL, CLARITY.Eq.IF, CLARITY.Eq.VS1, CLARITY.Eq.VS2, CLARITY.Eq.VVS1, COLOR.Eq.D, COLOR.Eq.E, COLOR.Eq.F, COLOR.Eq.G, HeartsXArrows, HxA_True, TableClarity, Vendor.Eq.BlueNile, Vendor.Eq.BrianGavin, Vendor.Eq.CraftedByInfinity, Vendor.Eq.EnchantedDiamonds, Vendor.Eq.JamesAllen</t>
  </si>
  <si>
    <t>No following model in this sequence.</t>
  </si>
  <si>
    <t>No preceding model in this sequence.</t>
  </si>
  <si>
    <t>R code:</t>
  </si>
  <si>
    <t>Model.1 &lt;- lm(PRICE.Ln ~ CARAT +  CLARITY.Eq.FL +  CLARITY.Eq.IF +  CLARITY.Eq.VS1 +  CLARITY.Eq.VS2 +  CLARITY.Eq.VVS1 +  COLOR.Eq.D +  COLOR.Eq.E +  COLOR.Eq.F +  COLOR.Eq.G +  HeartsXArrows +  HxA_True +  TableClarity +  Vendor.Eq.BlueNile +  Vendor.Eq.BrianGavin +  Vendor.Eq.CraftedByInfinity +  Vendor.Eq.EnchantedDiamonds +  Vendor.Eq.JamesAllen, data = Sheet1)</t>
  </si>
  <si>
    <t>NoHeaders</t>
  </si>
  <si>
    <t>No Comment</t>
  </si>
  <si>
    <t>Model 2</t>
  </si>
  <si>
    <t>RunTime: Apr  30, 2018  12:18 AM</t>
  </si>
  <si>
    <t>4/30/18 12:18 AM on DESKTOP-A1N8O3F - Model 2 - Decision_614_diamond_project_data.xlsx - RegressItLogistic.xlam - Version 2018.03.01</t>
  </si>
  <si>
    <t>CARAT, CLARITY.Eq.FL, CLARITY.Eq.IF, CLARITY.Eq.VS1, CLARITY.Eq.VS2, CLARITY.Eq.VVS1, COLOR.Eq.D, COLOR.Eq.E, COLOR.Eq.F, COLOR.Eq.G, Vendor.Eq.BlueNile, Vendor.Eq.BrianGavin, Vendor.Eq.CraftedByInfinity, Vendor.Eq.EnchantedDiamonds, Vendor.Eq.JamesAllen</t>
  </si>
  <si>
    <t>Predicted PRICE.Ln = 7.668 + 1.299*CARAT + 0.344*CLARITY.Eq.FL + 0.207*CLARITY.Eq.IF - 0.075*CLARITY.Eq.VS1 - 0.142*CLARITY.Eq.VS2 + 0.104*CLARITY.Eq.VVS1 + 0.507*COLOR.Eq.D + 0.362*COLOR.Eq.E + 0.254*COLOR.Eq.F + 0.123*COLOR.Eq.G - 0.024*Vendor.Eq.BlueNile + 0.085*Vendor.Eq.BrianGavin + 0.135*Vendor.Eq.CraftedByInfinity - 0.199*Vendor.Eq.EnchantedDiamonds - 0.119*Vendor.Eq.JamesAllen</t>
  </si>
  <si>
    <t>Regression Statistics:    Model 2 for PRICE.Ln    (15 variables, n=396)</t>
  </si>
  <si>
    <t>Coefficient Estimates:    Model 2 for PRICE.Ln    (15 variables, n=396)</t>
  </si>
  <si>
    <t>Analysis of Variance:    Model 2 for PRICE.Ln    (15 variables, n=396)</t>
  </si>
  <si>
    <t>Error Distribution Statistics:    Model 2 for PRICE.Ln    (15 variables, n=396)</t>
  </si>
  <si>
    <t>Correlation Matrix of Coefficient Estimates : Model 2 for PRICE.Ln    (15 variables, n=396)</t>
  </si>
  <si>
    <t>Actual and predicted -vs- Observation #
Model 2 for PRICE.Ln    (15 variables, n=396)</t>
  </si>
  <si>
    <t>PRICE.Ln vs. CARAT, CLARITY.Eq.FL, CLARITY.Eq.IF, CLARITY.Eq.VS1, CLARITY.Eq.VS2, CLARITY.Eq.VVS1, COLOR.Eq.D, COLOR.Eq.E, COLOR.Eq.F, COLOR.Eq.G, Vendor.Eq.BlueNile, Vendor.Eq.BrianGavin, Vendor.Eq.CraftedByInfinity, Vendor.Eq.EnchantedDiamonds, Vendor.Eq.JamesAllen</t>
  </si>
  <si>
    <t>#var=15, n=396</t>
  </si>
  <si>
    <t>7.668  (0.000)</t>
  </si>
  <si>
    <t>1.299  (0.000)</t>
  </si>
  <si>
    <t>0.344  (0.000)</t>
  </si>
  <si>
    <t>0.207  (0.000)</t>
  </si>
  <si>
    <t>-0.075  (0.000)</t>
  </si>
  <si>
    <t>-0.142  (0.000)</t>
  </si>
  <si>
    <t>0.104  (0.000)</t>
  </si>
  <si>
    <t>0.507  (0.000)</t>
  </si>
  <si>
    <t>0.362  (0.000)</t>
  </si>
  <si>
    <t>0.254  (0.000)</t>
  </si>
  <si>
    <t>0.123  (0.000)</t>
  </si>
  <si>
    <t>-0.024  (0.024)</t>
  </si>
  <si>
    <t>0.085  (0.000)</t>
  </si>
  <si>
    <t>0.135  (0.000)</t>
  </si>
  <si>
    <t>-0.199  (0.000)</t>
  </si>
  <si>
    <t>-0.119  (0.000)</t>
  </si>
  <si>
    <t>Model 2 (#vars=15, n=396, AdjRsq=0.962): PRICE.Ln &lt;&lt; CARAT, CLARITY.Eq.FL, CLARITY.Eq.IF, CLARITY.Eq.VS1, CLARITY.Eq.VS2, CLARITY.Eq.VVS1, COLOR.Eq.D, COLOR.Eq.E, COLOR.Eq.F, COLOR.Eq.G, Vendor.Eq.BlueNile, Vendor.Eq.BrianGavin, Vendor.Eq.CraftedByInfinity, Vendor.Eq.EnchantedDiamonds, Vendor.Eq.JamesAllen</t>
  </si>
  <si>
    <t>Model 2 preceding model was Model 1 (#vars=18, n=396, AdjRsq=0.963): PRICE.Ln &lt;&lt; CARAT, CLARITY.Eq.FL, CLARITY.Eq.IF, CLARITY.Eq.VS1, CLARITY.Eq.VS2, CLARITY.Eq.VVS1, COLOR.Eq.D, COLOR.Eq.E, COLOR.Eq.F, COLOR.Eq.G, HeartsXArrows, HxA_True, TableClarity, Vendor.Eq.BlueNile, Vendor.Eq.BrianGavin, Vendor.Eq.CraftedByInfinity, Vendor.Eq.EnchantedDiamonds, Vendor.Eq.JamesAllen</t>
  </si>
  <si>
    <t>Model.2 &lt;- lm(PRICE.Ln ~ CARAT +  CLARITY.Eq.FL +  CLARITY.Eq.IF +  CLARITY.Eq.VS1 +  CLARITY.Eq.VS2 +  CLARITY.Eq.VVS1 +  COLOR.Eq.D +  COLOR.Eq.E +  COLOR.Eq.F +  COLOR.Eq.G +  Vendor.Eq.BlueNile +  Vendor.Eq.BrianGavin +  Vendor.Eq.CraftedByInfinity +  Vendor.Eq.EnchantedDiamonds +  Vendor.Eq.JamesAllen, data = Sheet1)</t>
  </si>
  <si>
    <t>Model 1 last follower visited was Model 2 (#vars=15, n=396, AdjRsq=0.962): PRICE.Ln &lt;&lt; CARAT, CLARITY.Eq.FL, CLARITY.Eq.IF, CLARITY.Eq.VS1, CLARITY.Eq.VS2, CLARITY.Eq.VVS1, COLOR.Eq.D, COLOR.Eq.E, COLOR.Eq.F, COLOR.Eq.G, Vendor.Eq.BlueNile, Vendor.Eq.BrianGavin, Vendor.Eq.CraftedByInfinity, Vendor.Eq.EnchantedDiamonds, Vendor.Eq.JamesAllen</t>
  </si>
  <si>
    <t>Model 1 following model is Model 2 (#vars=15, n=396, AdjRsq=0.962): PRICE.Ln &lt;&lt; CARAT, CLARITY.Eq.FL, CLARITY.Eq.IF, CLARITY.Eq.VS1, CLARITY.Eq.VS2, CLARITY.Eq.VVS1, COLOR.Eq.D, COLOR.Eq.E, COLOR.Eq.F, COLOR.Eq.G, Vendor.Eq.BlueNile, Vendor.Eq.BrianGavin, Vendor.Eq.CraftedByInfinity, Vendor.Eq.EnchantedDiamonds, Vendor.Eq.JamesAllen</t>
  </si>
  <si>
    <t>Model 3</t>
  </si>
  <si>
    <t>RunTime: Apr  30, 2018  12:20 AM</t>
  </si>
  <si>
    <t>4/30/18 12:20 AM on DESKTOP-A1N8O3F - Model 3 - Decision_614_diamond_project_data.xlsx - RegressItLogistic.xlam - Version 2018.03.01</t>
  </si>
  <si>
    <t>Predicted PRICE.Ln = 7.677 + 1.317*CARAT + 0.336*CLARITY.Eq.FL + 0.221*CLARITY.Eq.IF - 0.085*CLARITY.Eq.VS1 - 0.166*CLARITY.Eq.VS2 + 0.098*CLARITY.Eq.VVS1 + 0.525*COLOR.Eq.D + 0.362*COLOR.Eq.E + 0.251*COLOR.Eq.F + 0.12*COLOR.Eq.G - 0.052*Vendor.Eq.BlueNile + 0.064*Vendor.Eq.BrianGavin + 0.123*Vendor.Eq.CraftedByInfinity - 0.223*Vendor.Eq.EnchantedDiamonds - 0.116*Vendor.Eq.JamesAllen</t>
  </si>
  <si>
    <t>Regression Statistics:    Model 3 for PRICE.Ln    (15 variables, n=246)</t>
  </si>
  <si>
    <t>Coefficient Estimates:    Model 3 for PRICE.Ln    (15 variables, n=246)</t>
  </si>
  <si>
    <t>Analysis of Variance:    Model 3 for PRICE.Ln    (15 variables, n=246)</t>
  </si>
  <si>
    <t>Error Distribution Statistics:    Model 3 for PRICE.Ln    (15 variables, n=246)</t>
  </si>
  <si>
    <t>Fitted (n=246)</t>
  </si>
  <si>
    <t>Correlation Matrix of Coefficient Estimates : Model 3 for PRICE.Ln    (15 variables, n=246)</t>
  </si>
  <si>
    <t>Actual and predicted -vs- Observation #
Model 3 for PRICE.Ln    (15 variables, n=246)</t>
  </si>
  <si>
    <t>#var=15, n=246</t>
  </si>
  <si>
    <t>7.677  (0.000)</t>
  </si>
  <si>
    <t>1.317  (0.000)</t>
  </si>
  <si>
    <t>0.336  (0.000)</t>
  </si>
  <si>
    <t>0.221  (0.000)</t>
  </si>
  <si>
    <t>-0.085  (0.000)</t>
  </si>
  <si>
    <t>-0.166  (0.000)</t>
  </si>
  <si>
    <t>0.098  (0.000)</t>
  </si>
  <si>
    <t>0.525  (0.000)</t>
  </si>
  <si>
    <t>0.251  (0.000)</t>
  </si>
  <si>
    <t>0.12  (0.000)</t>
  </si>
  <si>
    <t>-0.052  (0.000)</t>
  </si>
  <si>
    <t>0.064  (0.000)</t>
  </si>
  <si>
    <t>-0.223  (0.000)</t>
  </si>
  <si>
    <t>-0.116  (0.000)</t>
  </si>
  <si>
    <t>Model 3 (#vars=15, n=246, AdjRsq=0.975): PRICE.Ln &lt;&lt; CARAT, CLARITY.Eq.FL, CLARITY.Eq.IF, CLARITY.Eq.VS1, CLARITY.Eq.VS2, CLARITY.Eq.VVS1, COLOR.Eq.D, COLOR.Eq.E, COLOR.Eq.F, COLOR.Eq.G, Vendor.Eq.BlueNile, Vendor.Eq.BrianGavin, Vendor.Eq.CraftedByInfinity, Vendor.Eq.EnchantedDiamonds, Vendor.Eq.JamesAllen</t>
  </si>
  <si>
    <t>Model 3 preceding model was Model 2 (#vars=15, n=396, AdjRsq=0.962): PRICE.Ln &lt;&lt; CARAT, CLARITY.Eq.FL, CLARITY.Eq.IF, CLARITY.Eq.VS1, CLARITY.Eq.VS2, CLARITY.Eq.VVS1, COLOR.Eq.D, COLOR.Eq.E, COLOR.Eq.F, COLOR.Eq.G, Vendor.Eq.BlueNile, Vendor.Eq.BrianGavin, Vendor.Eq.CraftedByInfinity, Vendor.Eq.EnchantedDiamonds, Vendor.Eq.JamesAllen</t>
  </si>
  <si>
    <t>Model.3 &lt;- lm(PRICE.Ln ~ CARAT +  CLARITY.Eq.FL +  CLARITY.Eq.IF +  CLARITY.Eq.VS1 +  CLARITY.Eq.VS2 +  CLARITY.Eq.VVS1 +  COLOR.Eq.D +  COLOR.Eq.E +  COLOR.Eq.F +  COLOR.Eq.G +  Vendor.Eq.BlueNile +  Vendor.Eq.BrianGavin +  Vendor.Eq.CraftedByInfinity +  Vendor.Eq.EnchantedDiamonds +  Vendor.Eq.JamesAllen, data = Sheet1)</t>
  </si>
  <si>
    <t>Model 2 last follower visited was Model 3 (#vars=15, n=246, AdjRsq=0.975): PRICE.Ln &lt;&lt; CARAT, CLARITY.Eq.FL, CLARITY.Eq.IF, CLARITY.Eq.VS1, CLARITY.Eq.VS2, CLARITY.Eq.VVS1, COLOR.Eq.D, COLOR.Eq.E, COLOR.Eq.F, COLOR.Eq.G, Vendor.Eq.BlueNile, Vendor.Eq.BrianGavin, Vendor.Eq.CraftedByInfinity, Vendor.Eq.EnchantedDiamonds, Vendor.Eq.JamesAllen</t>
  </si>
  <si>
    <t>Model 2 following model is Model 3 (#vars=15, n=246, AdjRsq=0.975): PRICE.Ln &lt;&lt; CARAT, CLARITY.Eq.FL, CLARITY.Eq.IF, CLARITY.Eq.VS1, CLARITY.Eq.VS2, CLARITY.Eq.VVS1, COLOR.Eq.D, COLOR.Eq.E, COLOR.Eq.F, COLOR.Eq.G, Vendor.Eq.BlueNile, Vendor.Eq.BrianGavin, Vendor.Eq.CraftedByInfinity, Vendor.Eq.EnchantedDiamonds, Vendor.Eq.JamesAllen</t>
  </si>
  <si>
    <t>Descriptive Statistics</t>
  </si>
  <si>
    <t xml:space="preserve">Variable      </t>
  </si>
  <si>
    <t>Median</t>
  </si>
  <si>
    <t>Std.Dev.</t>
  </si>
  <si>
    <t>Root.M.Sqr.</t>
  </si>
  <si>
    <t>Std.Err.Mean</t>
  </si>
  <si>
    <t>Scatterplots</t>
  </si>
  <si>
    <t>Correlation</t>
  </si>
  <si>
    <t>Squared</t>
  </si>
  <si>
    <t>Correlations and Squared Correlations -vs- PRICE.Ln (n=246)</t>
  </si>
  <si>
    <t>.</t>
  </si>
  <si>
    <t>4/30/18 1:58 PM on DESKTOP-A1N8O3F - Variables in Model 3 - Decision_614_diamond_project_data.xlsx - RegressItLogistic.xlam - Version 2018.03.01</t>
  </si>
  <si>
    <t>Variables in Model 3</t>
  </si>
  <si>
    <t>Observation #</t>
  </si>
  <si>
    <t>4/30/18 1:58 PM on DESKTOP-A1N8O3F - Stats 2 - Decision_614_diamond_project_data.xlsx - RegressItLogistic.xlam - Version 2018.03.01</t>
  </si>
  <si>
    <t>Stats 2</t>
  </si>
  <si>
    <t>Dummy for FL,IF</t>
  </si>
  <si>
    <t>Dummy excluding IF,FL</t>
  </si>
  <si>
    <t>Model 4</t>
  </si>
  <si>
    <t>RunTime: Apr  30, 2018  2:37 PM</t>
  </si>
  <si>
    <t>4/30/18 2:37 PM on DESKTOP-A1N8O3F - Model 4 - Decision_614_diamond_project_data.xlsx - RegressItLogistic.xlam - Version 2018.03.01</t>
  </si>
  <si>
    <t>CARAT, COLOR.Eq.D, COLOR.Eq.E, COLOR.Eq.F, COLOR.Eq.G, Dummy_excluding_IF_FL, Vendor.Eq.BlueNile, Vendor.Eq.BrianGavin, Vendor.Eq.CraftedByInfinity, Vendor.Eq.EnchantedDiamonds, Vendor.Eq.JamesAllen</t>
  </si>
  <si>
    <t>Predicted PRICE.Ln = 7.926 + 1.254*CARAT + 0.549*COLOR.Eq.D + 0.353*COLOR.Eq.E + 0.256*COLOR.Eq.F + 0.146*COLOR.Eq.G - 0.282*Dummy_excluding_IF_FL + 0.016*Vendor.Eq.BlueNile + 0.052*Vendor.Eq.BrianGavin + 0.125*Vendor.Eq.CraftedByInfinity - 0.17*Vendor.Eq.EnchantedDiamonds - 0.128*Vendor.Eq.JamesAllen</t>
  </si>
  <si>
    <t>Regression Statistics:    Model 4 for PRICE.Ln    (11 variables, n=246)</t>
  </si>
  <si>
    <t>Coefficient Estimates:    Model 4 for PRICE.Ln    (11 variables, n=246)</t>
  </si>
  <si>
    <t>Dummy_excluding_IF_FL</t>
  </si>
  <si>
    <t>Analysis of Variance:    Model 4 for PRICE.Ln    (11 variables, n=246)</t>
  </si>
  <si>
    <t>Error Distribution Statistics:    Model 4 for PRICE.Ln    (11 variables, n=246)</t>
  </si>
  <si>
    <t>-  (JB)</t>
  </si>
  <si>
    <t>Correlation Matrix of Coefficient Estimates : Model 4 for PRICE.Ln    (11 variables, n=246)</t>
  </si>
  <si>
    <t xml:space="preserve">      Dummy_excluding_IF_FL</t>
  </si>
  <si>
    <t>Actual and predicted -vs- Observation #
Model 4 for PRICE.Ln    (11 variables, n=246)</t>
  </si>
  <si>
    <t>PRICE.Ln vs. CARAT, COLOR.Eq.D, COLOR.Eq.E, COLOR.Eq.F, COLOR.Eq.G, Dummy_excluding_IF_FL, Vendor.Eq.BlueNile, Vendor.Eq.BrianGavin, Vendor.Eq.CraftedByInfinity, Vendor.Eq.EnchantedDiamonds, Vendor.Eq.JamesAllen</t>
  </si>
  <si>
    <t>#var=11, n=246</t>
  </si>
  <si>
    <t>7.926  (0.000)</t>
  </si>
  <si>
    <t>1.254  (0.000)</t>
  </si>
  <si>
    <t>0.549  (0.000)</t>
  </si>
  <si>
    <t>0.353  (0.000)</t>
  </si>
  <si>
    <t>0.256  (0.000)</t>
  </si>
  <si>
    <t>0.146  (0.000)</t>
  </si>
  <si>
    <t>-0.282  (0.000)</t>
  </si>
  <si>
    <t>0.016  (0.372)</t>
  </si>
  <si>
    <t>0.052  (0.048)</t>
  </si>
  <si>
    <t>-0.17  (0.000)</t>
  </si>
  <si>
    <t>-0.128  (0.000)</t>
  </si>
  <si>
    <t>Model 4 (#vars=11, n=246, AdjRsq=0.935): PRICE.Ln &lt;&lt; CARAT, COLOR.Eq.D, COLOR.Eq.E, COLOR.Eq.F, COLOR.Eq.G, Dummy_excluding_IF_FL, Vendor.Eq.BlueNile, Vendor.Eq.BrianGavin, Vendor.Eq.CraftedByInfinity, Vendor.Eq.EnchantedDiamonds, Vendor.Eq.JamesAllen</t>
  </si>
  <si>
    <t>Model.4 &lt;- lm(PRICE.Ln ~ CARAT +  COLOR.Eq.D +  COLOR.Eq.E +  COLOR.Eq.F +  COLOR.Eq.G +  Dummy_excluding_IF_FL +  Vendor.Eq.BlueNile +  Vendor.Eq.BrianGavin +  Vendor.Eq.CraftedByInfinity +  Vendor.Eq.EnchantedDiamonds +  Vendor.Eq.JamesAllen, data = Sheet1)</t>
  </si>
  <si>
    <t>CARAT.Sqr</t>
  </si>
  <si>
    <t>CARAT.Power.3</t>
  </si>
  <si>
    <t>Model 5</t>
  </si>
  <si>
    <t>RunTime: Apr  30, 2018  2:42 PM</t>
  </si>
  <si>
    <t>4/30/18 2:42 PM on DESKTOP-A1N8O3F - Model 5 - Decision_614_diamond_project_data.xlsx - RegressItLogistic.xlam - Version 2018.03.01</t>
  </si>
  <si>
    <t>CARAT, CARAT.Power.3, CARAT.Sqr, COLOR.Eq.D, COLOR.Eq.E, COLOR.Eq.F, COLOR.Eq.G, Dummy_for_FL_IF, Vendor.Eq.BlueNile, Vendor.Eq.BrianGavin, Vendor.Eq.CraftedByInfinity, Vendor.Eq.EnchantedDiamonds, Vendor.Eq.JamesAllen</t>
  </si>
  <si>
    <t>Predicted PRICE.Ln = 8.122 + 0.29*CARAT - 0.131*CARAT.Power.3 + 0.625*CARAT.Sqr + 0.548*COLOR.Eq.D + 0.352*COLOR.Eq.E + 0.257*COLOR.Eq.F + 0.146*COLOR.Eq.G + 0.282*Dummy_for_FL_IF + 0.016*Vendor.Eq.BlueNile + 0.052*Vendor.Eq.BrianGavin + 0.126*Vendor.Eq.CraftedByInfinity - 0.169*Vendor.Eq.EnchantedDiamonds - 0.129*Vendor.Eq.JamesAllen</t>
  </si>
  <si>
    <t>Regression Statistics:    Model 5 for PRICE.Ln    (13 variables, n=246)</t>
  </si>
  <si>
    <t>Coefficient Estimates:    Model 5 for PRICE.Ln    (13 variables, n=246)</t>
  </si>
  <si>
    <t>Dummy_for_FL_IF</t>
  </si>
  <si>
    <t>Analysis of Variance:    Model 5 for PRICE.Ln    (13 variables, n=246)</t>
  </si>
  <si>
    <t>Error Distribution Statistics:    Model 5 for PRICE.Ln    (13 variables, n=246)</t>
  </si>
  <si>
    <t>Correlation Matrix of Coefficient Estimates : Model 5 for PRICE.Ln    (13 variables, n=246)</t>
  </si>
  <si>
    <t xml:space="preserve">      CARAT.Power.3</t>
  </si>
  <si>
    <t xml:space="preserve">      CARAT.Sqr</t>
  </si>
  <si>
    <t xml:space="preserve">      Dummy_for_FL_IF</t>
  </si>
  <si>
    <t>Some correlations between coefficient estimates are greater than 0.9 in magnitude, a strong indication of multicollinearity (redundancy).</t>
  </si>
  <si>
    <t>It may be advisable to remove one out of a pair of independent variables whose coefficient estimates are very highly correlated.</t>
  </si>
  <si>
    <t>See the VIF's and correlation matrix of variables for more information about potential redundancy among the independent variables.</t>
  </si>
  <si>
    <t>Actual and predicted -vs- Observation #
Model 5 for PRICE.Ln    (13 variables, n=246)</t>
  </si>
  <si>
    <t>PRICE.Ln vs. CARAT, CARAT.Power.3, CARAT.Sqr, COLOR.Eq.D, COLOR.Eq.E, COLOR.Eq.F, COLOR.Eq.G, Dummy_for_FL_IF, Vendor.Eq.BlueNile, Vendor.Eq.BrianGavin, Vendor.Eq.CraftedByInfinity, Vendor.Eq.EnchantedDiamonds, Vendor.Eq.JamesAllen</t>
  </si>
  <si>
    <t>#var=13, n=246</t>
  </si>
  <si>
    <t>8.122  (0.000)</t>
  </si>
  <si>
    <t>0.29  (0.867)</t>
  </si>
  <si>
    <t>-0.131  (0.613)</t>
  </si>
  <si>
    <t>0.625  (0.594)</t>
  </si>
  <si>
    <t>0.548  (0.000)</t>
  </si>
  <si>
    <t>0.352  (0.000)</t>
  </si>
  <si>
    <t>0.257  (0.000)</t>
  </si>
  <si>
    <t>0.282  (0.000)</t>
  </si>
  <si>
    <t>0.016  (0.391)</t>
  </si>
  <si>
    <t>0.126  (0.000)</t>
  </si>
  <si>
    <t>-0.169  (0.000)</t>
  </si>
  <si>
    <t>Model 5 (#vars=13, n=246, AdjRsq=0.934): PRICE.Ln &lt;&lt; CARAT, CARAT.Power.3, CARAT.Sqr, COLOR.Eq.D, COLOR.Eq.E, COLOR.Eq.F, COLOR.Eq.G, Dummy_for_FL_IF, Vendor.Eq.BlueNile, Vendor.Eq.BrianGavin, Vendor.Eq.CraftedByInfinity, Vendor.Eq.EnchantedDiamonds, Vendor.Eq.JamesAllen</t>
  </si>
  <si>
    <t>Model.5 &lt;- lm(PRICE.Ln ~ CARAT +  CARAT.Power.3 +  CARAT.Sqr +  COLOR.Eq.D +  COLOR.Eq.E +  COLOR.Eq.F +  COLOR.Eq.G +  Dummy_for_FL_IF +  Vendor.Eq.BlueNile +  Vendor.Eq.BrianGavin +  Vendor.Eq.CraftedByInfinity +  Vendor.Eq.EnchantedDiamonds +  Vendor.Eq.JamesAllen, data = Sheet1)</t>
  </si>
  <si>
    <t>Model 6</t>
  </si>
  <si>
    <t>RunTime: Apr  30, 2018  2:43 PM</t>
  </si>
  <si>
    <t>4/30/18 2:43 PM on DESKTOP-A1N8O3F - Model 6 - Decision_614_diamond_project_data.xlsx - RegressItLogistic.xlam - Version 2018.03.01</t>
  </si>
  <si>
    <t>CARAT, CARAT.Power.3, CARAT.Sqr, CLARITY.Eq.VS1, CLARITY.Eq.VS2, CLARITY.Eq.VVS1, COLOR.Eq.D, COLOR.Eq.E, COLOR.Eq.F, COLOR.Eq.G, Dummy_for_FL_IF, HxA_True, Vendor.Eq.BlueNile, Vendor.Eq.BrianGavin, Vendor.Eq.CraftedByInfinity, Vendor.Eq.EnchantedDiamonds, Vendor.Eq.JamesAllen</t>
  </si>
  <si>
    <t>Predicted PRICE.Ln = 8.604 - 0.709*CARAT - 0.329*CARAT.Power.3 + 1.436*CARAT.Sqr - 0.085*CLARITY.Eq.VS1 - 0.168*CLARITY.Eq.VS2 + 0.099*CLARITY.Eq.VVS1 + 0.523*COLOR.Eq.D + 0.358*COLOR.Eq.E + 0.253*COLOR.Eq.F + 0.12*COLOR.Eq.G + 0.228*Dummy_for_FL_IF - 0.002693*HxA_True - 0.054*Vendor.Eq.BlueNile + 0.064*Vendor.Eq.BrianGavin + 0.129*Vendor.Eq.CraftedByInfinity - 0.225*Vendor.Eq.EnchantedDiamonds - 0.117*Vendor.Eq.JamesAllen</t>
  </si>
  <si>
    <t>Regression Statistics:    Model 6 for PRICE.Ln    (17 variables, n=246)</t>
  </si>
  <si>
    <t>Coefficient Estimates:    Model 6 for PRICE.Ln    (17 variables, n=246)</t>
  </si>
  <si>
    <t>Analysis of Variance:    Model 6 for PRICE.Ln    (17 variables, n=246)</t>
  </si>
  <si>
    <t>Error Distribution Statistics:    Model 6 for PRICE.Ln    (17 variables, n=246)</t>
  </si>
  <si>
    <t>Correlation Matrix of Coefficient Estimates : Model 6 for PRICE.Ln    (17 variables, n=246)</t>
  </si>
  <si>
    <t>Actual and predicted -vs- Observation #
Model 6 for PRICE.Ln    (17 variables, n=246)</t>
  </si>
  <si>
    <t>PRICE.Ln vs. CARAT, CARAT.Power.3, CARAT.Sqr, CLARITY.Eq.VS1, CLARITY.Eq.VS2, CLARITY.Eq.VVS1, COLOR.Eq.D, COLOR.Eq.E, COLOR.Eq.F, COLOR.Eq.G, Dummy_for_FL_IF, HxA_True, Vendor.Eq.BlueNile, Vendor.Eq.BrianGavin, Vendor.Eq.CraftedByInfinity, Vendor.Eq.EnchantedDiamonds, Vendor.Eq.JamesAllen</t>
  </si>
  <si>
    <t>#var=17, n=246</t>
  </si>
  <si>
    <t>8.604  (0.000)</t>
  </si>
  <si>
    <t>-0.709  (0.512)</t>
  </si>
  <si>
    <t>-0.329  (0.041)</t>
  </si>
  <si>
    <t>1.436  (0.050)</t>
  </si>
  <si>
    <t>-0.168  (0.000)</t>
  </si>
  <si>
    <t>0.099  (0.000)</t>
  </si>
  <si>
    <t>0.523  (0.000)</t>
  </si>
  <si>
    <t>0.358  (0.000)</t>
  </si>
  <si>
    <t>0.253  (0.000)</t>
  </si>
  <si>
    <t>0.228  (0.000)</t>
  </si>
  <si>
    <t>-0.003  (0.851)</t>
  </si>
  <si>
    <t>-0.054  (0.002)</t>
  </si>
  <si>
    <t>0.129  (0.000)</t>
  </si>
  <si>
    <t>-0.225  (0.000)</t>
  </si>
  <si>
    <t>-0.117  (0.000)</t>
  </si>
  <si>
    <t>Model 6 (#vars=17, n=246, AdjRsq=0.975): PRICE.Ln &lt;&lt; CARAT, CARAT.Power.3, CARAT.Sqr, CLARITY.Eq.VS1, CLARITY.Eq.VS2, CLARITY.Eq.VVS1, COLOR.Eq.D, COLOR.Eq.E, COLOR.Eq.F, COLOR.Eq.G, Dummy_for_FL_IF, HxA_True, Vendor.Eq.BlueNile, Vendor.Eq.BrianGavin, Vendor.Eq.CraftedByInfinity, Vendor.Eq.EnchantedDiamonds, Vendor.Eq.JamesAllen</t>
  </si>
  <si>
    <t>Model 6 preceding model was Model 5 (#vars=13, n=246, AdjRsq=0.934): PRICE.Ln &lt;&lt; CARAT, CARAT.Power.3, CARAT.Sqr, COLOR.Eq.D, COLOR.Eq.E, COLOR.Eq.F, COLOR.Eq.G, Dummy_for_FL_IF, Vendor.Eq.BlueNile, Vendor.Eq.BrianGavin, Vendor.Eq.CraftedByInfinity, Vendor.Eq.EnchantedDiamonds, Vendor.Eq.JamesAllen</t>
  </si>
  <si>
    <t>Model.6 &lt;- lm(PRICE.Ln ~ CARAT +  CARAT.Power.3 +  CARAT.Sqr +  CLARITY.Eq.VS1 +  CLARITY.Eq.VS2 +  CLARITY.Eq.VVS1 +  COLOR.Eq.D +  COLOR.Eq.E +  COLOR.Eq.F +  COLOR.Eq.G +  Dummy_for_FL_IF +  HxA_True +  Vendor.Eq.BlueNile +  Vendor.Eq.BrianGavin +  Vendor.Eq.CraftedByInfinity +  Vendor.Eq.EnchantedDiamonds +  Vendor.Eq.JamesAllen, data = Sheet1)</t>
  </si>
  <si>
    <t>Model 5 last follower visited was Model 6 (#vars=17, n=246, AdjRsq=0.975): PRICE.Ln &lt;&lt; CARAT, CARAT.Power.3, CARAT.Sqr, CLARITY.Eq.VS1, CLARITY.Eq.VS2, CLARITY.Eq.VVS1, COLOR.Eq.D, COLOR.Eq.E, COLOR.Eq.F, COLOR.Eq.G, Dummy_for_FL_IF, HxA_True, Vendor.Eq.BlueNile, Vendor.Eq.BrianGavin, Vendor.Eq.CraftedByInfinity, Vendor.Eq.EnchantedDiamonds, Vendor.Eq.JamesAllen</t>
  </si>
  <si>
    <t>Model 5 following model is Model 6 (#vars=17, n=246, AdjRsq=0.975): PRICE.Ln &lt;&lt; CARAT, CARAT.Power.3, CARAT.Sqr, CLARITY.Eq.VS1, CLARITY.Eq.VS2, CLARITY.Eq.VVS1, COLOR.Eq.D, COLOR.Eq.E, COLOR.Eq.F, COLOR.Eq.G, Dummy_for_FL_IF, HxA_True, Vendor.Eq.BlueNile, Vendor.Eq.BrianGavin, Vendor.Eq.CraftedByInfinity, Vendor.Eq.EnchantedDiamonds, Vendor.Eq.JamesAllen</t>
  </si>
  <si>
    <t>Model 7</t>
  </si>
  <si>
    <t>RunTime: Apr  30, 2018  2:52 PM</t>
  </si>
  <si>
    <t>4/30/18 2:52 PM on DESKTOP-A1N8O3F - Model 7 - Decision_614_diamond_project_data.xlsx - RegressItLogistic.xlam - Version 2018.03.01</t>
  </si>
  <si>
    <t>CARAT.Power.3, CARAT.Sqr, CLARITY.Eq.VS1, CLARITY.Eq.VS2, CLARITY.Eq.VVS1, COLOR.Eq.D, COLOR.Eq.E, COLOR.Eq.F, COLOR.Eq.G, Dummy_for_FL_IF, Vendor.Eq.BlueNile, Vendor.Eq.BrianGavin, Vendor.Eq.CraftedByInfinity, Vendor.Eq.EnchantedDiamonds, Vendor.Eq.JamesAllen</t>
  </si>
  <si>
    <t>Predicted PRICE.Ln = 8.262 - 0.225*CARAT.Power.3 + 0.958*CARAT.Sqr - 0.086*CLARITY.Eq.VS1 - 0.168*CLARITY.Eq.VS2 + 0.099*CLARITY.Eq.VVS1 + 0.524*COLOR.Eq.D + 0.36*COLOR.Eq.E + 0.253*COLOR.Eq.F + 0.12*COLOR.Eq.G + 0.227*Dummy_for_FL_IF - 0.052*Vendor.Eq.BlueNile + 0.064*Vendor.Eq.BrianGavin + 0.128*Vendor.Eq.CraftedByInfinity - 0.224*Vendor.Eq.EnchantedDiamonds - 0.117*Vendor.Eq.JamesAllen</t>
  </si>
  <si>
    <t>Regression Statistics:    Model 7 for PRICE.Ln    (15 variables, n=246)</t>
  </si>
  <si>
    <t>Coefficient Estimates:    Model 7 for PRICE.Ln    (15 variables, n=246)</t>
  </si>
  <si>
    <t>Analysis of Variance:    Model 7 for PRICE.Ln    (15 variables, n=246)</t>
  </si>
  <si>
    <t>Error Distribution Statistics:    Model 7 for PRICE.Ln    (15 variables, n=246)</t>
  </si>
  <si>
    <t>Correlation Matrix of Coefficient Estimates : Model 7 for PRICE.Ln    (15 variables, n=246)</t>
  </si>
  <si>
    <t>Actual and predicted -vs- Observation #
Model 7 for PRICE.Ln    (15 variables, n=246)</t>
  </si>
  <si>
    <t>PRICE.Ln vs. CARAT.Power.3, CARAT.Sqr, CLARITY.Eq.VS1, CLARITY.Eq.VS2, CLARITY.Eq.VVS1, COLOR.Eq.D, COLOR.Eq.E, COLOR.Eq.F, COLOR.Eq.G, Dummy_for_FL_IF, Vendor.Eq.BlueNile, Vendor.Eq.BrianGavin, Vendor.Eq.CraftedByInfinity, Vendor.Eq.EnchantedDiamonds, Vendor.Eq.JamesAllen</t>
  </si>
  <si>
    <t>8.262  (0.000)</t>
  </si>
  <si>
    <t>0.958  (0.000)</t>
  </si>
  <si>
    <t>-0.086  (0.000)</t>
  </si>
  <si>
    <t>0.524  (0.000)</t>
  </si>
  <si>
    <t>0.36  (0.000)</t>
  </si>
  <si>
    <t>0.227  (0.000)</t>
  </si>
  <si>
    <t>0.128  (0.000)</t>
  </si>
  <si>
    <t>-0.224  (0.000)</t>
  </si>
  <si>
    <t>Model 7 (#vars=15, n=246, AdjRsq=0.975): PRICE.Ln &lt;&lt; CARAT.Power.3, CARAT.Sqr, CLARITY.Eq.VS1, CLARITY.Eq.VS2, CLARITY.Eq.VVS1, COLOR.Eq.D, COLOR.Eq.E, COLOR.Eq.F, COLOR.Eq.G, Dummy_for_FL_IF, Vendor.Eq.BlueNile, Vendor.Eq.BrianGavin, Vendor.Eq.CraftedByInfinity, Vendor.Eq.EnchantedDiamonds, Vendor.Eq.JamesAllen</t>
  </si>
  <si>
    <t>Model 7 preceding model was Model 6 (#vars=17, n=246, AdjRsq=0.975): PRICE.Ln &lt;&lt; CARAT, CARAT.Power.3, CARAT.Sqr, CLARITY.Eq.VS1, CLARITY.Eq.VS2, CLARITY.Eq.VVS1, COLOR.Eq.D, COLOR.Eq.E, COLOR.Eq.F, COLOR.Eq.G, Dummy_for_FL_IF, HxA_True, Vendor.Eq.BlueNile, Vendor.Eq.BrianGavin, Vendor.Eq.CraftedByInfinity, Vendor.Eq.EnchantedDiamonds, Vendor.Eq.JamesAllen</t>
  </si>
  <si>
    <t>Model.7 &lt;- lm(PRICE.Ln ~ CARAT.Power.3 +  CARAT.Sqr +  CLARITY.Eq.VS1 +  CLARITY.Eq.VS2 +  CLARITY.Eq.VVS1 +  COLOR.Eq.D +  COLOR.Eq.E +  COLOR.Eq.F +  COLOR.Eq.G +  Dummy_for_FL_IF +  Vendor.Eq.BlueNile +  Vendor.Eq.BrianGavin +  Vendor.Eq.CraftedByInfinity +  Vendor.Eq.EnchantedDiamonds +  Vendor.Eq.JamesAllen, data = Sheet1)</t>
  </si>
  <si>
    <t>Model 6 last follower visited was Model 7 (#vars=15, n=246, AdjRsq=0.975): PRICE.Ln &lt;&lt; CARAT.Power.3, CARAT.Sqr, CLARITY.Eq.VS1, CLARITY.Eq.VS2, CLARITY.Eq.VVS1, COLOR.Eq.D, COLOR.Eq.E, COLOR.Eq.F, COLOR.Eq.G, Dummy_for_FL_IF, Vendor.Eq.BlueNile, Vendor.Eq.BrianGavin, Vendor.Eq.CraftedByInfinity, Vendor.Eq.EnchantedDiamonds, Vendor.Eq.JamesAllen</t>
  </si>
  <si>
    <t>Model 6 following model is Model 7 (#vars=15, n=246, AdjRsq=0.975): PRICE.Ln &lt;&lt; CARAT.Power.3, CARAT.Sqr, CLARITY.Eq.VS1, CLARITY.Eq.VS2, CLARITY.Eq.VVS1, COLOR.Eq.D, COLOR.Eq.E, COLOR.Eq.F, COLOR.Eq.G, Dummy_for_FL_IF, Vendor.Eq.BlueNile, Vendor.Eq.BrianGavin, Vendor.Eq.CraftedByInfinity, Vendor.Eq.EnchantedDiamonds, Vendor.Eq.JamesAllen</t>
  </si>
  <si>
    <t>Cut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</si>
</sst>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
    <numFmt numFmtId="166" formatCode="0.0%"/>
    <numFmt numFmtId="167" formatCode="0.000000"/>
    <numFmt numFmtId="168" formatCode="[$-409]m/d/yy\ h:mm\ AM/PM;@"/>
    <numFmt numFmtId="169" formatCode="#,###"/>
  </numFmts>
  <fonts count="15" x14ac:knownFonts="1">
    <font>
      <sz val="11"/>
      <color theme="1"/>
      <name val="Calibri"/>
      <family val="2"/>
      <scheme val="minor"/>
    </font>
    <font>
      <sz val="8"/>
      <color theme="1"/>
      <name val="Arial"/>
      <family val="2"/>
    </font>
    <font>
      <sz val="8"/>
      <color rgb="FFFFFFFF"/>
      <name val="Arial"/>
      <family val="2"/>
    </font>
    <font>
      <b/>
      <sz val="8"/>
      <color theme="1"/>
      <name val="Arial"/>
      <family val="2"/>
    </font>
    <font>
      <sz val="9"/>
      <color indexed="81"/>
      <name val="Tahoma"/>
      <family val="2"/>
    </font>
    <font>
      <i/>
      <sz val="8"/>
      <color theme="1"/>
      <name val="Arial"/>
      <family val="2"/>
    </font>
    <font>
      <i/>
      <sz val="8"/>
      <color rgb="FFFFFFFF"/>
      <name val="Arial"/>
      <family val="2"/>
    </font>
    <font>
      <b/>
      <u/>
      <sz val="8"/>
      <color theme="1"/>
      <name val="Arial"/>
      <family val="2"/>
    </font>
    <font>
      <b/>
      <sz val="7"/>
      <color theme="1"/>
      <name val="Arial"/>
      <family val="2"/>
    </font>
    <font>
      <sz val="8"/>
      <color rgb="FFB2B2B2"/>
      <name val="Arial"/>
      <family val="2"/>
    </font>
    <font>
      <sz val="8"/>
      <color rgb="FF010101"/>
      <name val="Arial"/>
      <family val="2"/>
    </font>
    <font>
      <sz val="8"/>
      <color theme="0"/>
      <name val="Arial"/>
      <family val="2"/>
    </font>
    <font>
      <sz val="8"/>
      <color rgb="FF000000"/>
      <name val="Arial"/>
      <family val="2"/>
    </font>
    <font>
      <sz val="8"/>
      <color rgb="FF020202"/>
      <name val="Arial"/>
      <family val="2"/>
    </font>
    <font>
      <sz val="8"/>
      <color rgb="FFA6A6A6"/>
      <name val="Arial"/>
      <family val="2"/>
    </font>
  </fonts>
  <fills count="148">
    <fill>
      <patternFill patternType="none"/>
    </fill>
    <fill>
      <patternFill patternType="gray125"/>
    </fill>
    <fill>
      <patternFill patternType="solid">
        <fgColor theme="7" tint="0.59999389629810485"/>
        <bgColor indexed="64"/>
      </patternFill>
    </fill>
    <fill>
      <patternFill patternType="solid">
        <fgColor rgb="FFE6E6E6"/>
        <bgColor indexed="64"/>
      </patternFill>
    </fill>
    <fill>
      <patternFill patternType="solid">
        <fgColor rgb="FF3737FF"/>
        <bgColor indexed="64"/>
      </patternFill>
    </fill>
    <fill>
      <patternFill patternType="solid">
        <fgColor rgb="FF8989FF"/>
        <bgColor indexed="64"/>
      </patternFill>
    </fill>
    <fill>
      <patternFill patternType="solid">
        <fgColor rgb="FFF1F1FF"/>
        <bgColor indexed="64"/>
      </patternFill>
    </fill>
    <fill>
      <patternFill patternType="solid">
        <fgColor rgb="FFD8D8FF"/>
        <bgColor indexed="64"/>
      </patternFill>
    </fill>
    <fill>
      <patternFill patternType="solid">
        <fgColor rgb="FFFF6464"/>
        <bgColor indexed="64"/>
      </patternFill>
    </fill>
    <fill>
      <patternFill patternType="solid">
        <fgColor rgb="FFFFE1E1"/>
        <bgColor indexed="64"/>
      </patternFill>
    </fill>
    <fill>
      <patternFill patternType="solid">
        <fgColor rgb="FFFF3737"/>
        <bgColor indexed="64"/>
      </patternFill>
    </fill>
    <fill>
      <patternFill patternType="solid">
        <fgColor rgb="FFFFC4C4"/>
        <bgColor indexed="64"/>
      </patternFill>
    </fill>
    <fill>
      <patternFill patternType="solid">
        <fgColor rgb="FF4949FF"/>
        <bgColor indexed="64"/>
      </patternFill>
    </fill>
    <fill>
      <patternFill patternType="solid">
        <fgColor rgb="FFE2E2FF"/>
        <bgColor indexed="64"/>
      </patternFill>
    </fill>
    <fill>
      <patternFill patternType="solid">
        <fgColor rgb="FF6E6EFF"/>
        <bgColor indexed="64"/>
      </patternFill>
    </fill>
    <fill>
      <patternFill patternType="solid">
        <fgColor rgb="FF9898FF"/>
        <bgColor indexed="64"/>
      </patternFill>
    </fill>
    <fill>
      <patternFill patternType="solid">
        <fgColor rgb="FFB2B2FF"/>
        <bgColor indexed="64"/>
      </patternFill>
    </fill>
    <fill>
      <patternFill patternType="solid">
        <fgColor rgb="FFD3D3FF"/>
        <bgColor indexed="64"/>
      </patternFill>
    </fill>
    <fill>
      <patternFill patternType="solid">
        <fgColor rgb="FFFFF3F3"/>
        <bgColor indexed="64"/>
      </patternFill>
    </fill>
    <fill>
      <patternFill patternType="solid">
        <fgColor rgb="FFFFFDFD"/>
        <bgColor indexed="64"/>
      </patternFill>
    </fill>
    <fill>
      <patternFill patternType="solid">
        <fgColor rgb="FF9595FF"/>
        <bgColor indexed="64"/>
      </patternFill>
    </fill>
    <fill>
      <patternFill patternType="solid">
        <fgColor rgb="FFEDEDFF"/>
        <bgColor indexed="64"/>
      </patternFill>
    </fill>
    <fill>
      <patternFill patternType="solid">
        <fgColor rgb="FFFFFAFA"/>
        <bgColor indexed="64"/>
      </patternFill>
    </fill>
    <fill>
      <patternFill patternType="solid">
        <fgColor rgb="FFFFFEFE"/>
        <bgColor indexed="64"/>
      </patternFill>
    </fill>
    <fill>
      <patternFill patternType="solid">
        <fgColor rgb="FFFFF8F8"/>
        <bgColor indexed="64"/>
      </patternFill>
    </fill>
    <fill>
      <patternFill patternType="solid">
        <fgColor rgb="FF7A7AFF"/>
        <bgColor indexed="64"/>
      </patternFill>
    </fill>
    <fill>
      <patternFill patternType="solid">
        <fgColor rgb="FFDBDBFF"/>
        <bgColor indexed="64"/>
      </patternFill>
    </fill>
    <fill>
      <patternFill patternType="solid">
        <fgColor rgb="FFFFDBDB"/>
        <bgColor indexed="64"/>
      </patternFill>
    </fill>
    <fill>
      <patternFill patternType="solid">
        <fgColor rgb="FFFF5454"/>
        <bgColor indexed="64"/>
      </patternFill>
    </fill>
    <fill>
      <patternFill patternType="solid">
        <fgColor rgb="FFFFE8E8"/>
        <bgColor indexed="64"/>
      </patternFill>
    </fill>
    <fill>
      <patternFill patternType="solid">
        <fgColor rgb="FFFFF2F2"/>
        <bgColor indexed="64"/>
      </patternFill>
    </fill>
    <fill>
      <patternFill patternType="solid">
        <fgColor rgb="FFFFF6F6"/>
        <bgColor indexed="64"/>
      </patternFill>
    </fill>
    <fill>
      <patternFill patternType="solid">
        <fgColor rgb="FFF8F8FF"/>
        <bgColor indexed="64"/>
      </patternFill>
    </fill>
    <fill>
      <patternFill patternType="solid">
        <fgColor rgb="FFF6F6FF"/>
        <bgColor indexed="64"/>
      </patternFill>
    </fill>
    <fill>
      <patternFill patternType="solid">
        <fgColor rgb="FFD0D0FF"/>
        <bgColor indexed="64"/>
      </patternFill>
    </fill>
    <fill>
      <patternFill patternType="solid">
        <fgColor rgb="FFFFF1F1"/>
        <bgColor indexed="64"/>
      </patternFill>
    </fill>
    <fill>
      <patternFill patternType="solid">
        <fgColor rgb="FFD5D5FF"/>
        <bgColor indexed="64"/>
      </patternFill>
    </fill>
    <fill>
      <patternFill patternType="solid">
        <fgColor rgb="FF8F8FFF"/>
        <bgColor indexed="64"/>
      </patternFill>
    </fill>
    <fill>
      <patternFill patternType="solid">
        <fgColor rgb="FFFFFBFB"/>
        <bgColor indexed="64"/>
      </patternFill>
    </fill>
    <fill>
      <patternFill patternType="solid">
        <fgColor rgb="FFF5F5FF"/>
        <bgColor indexed="64"/>
      </patternFill>
    </fill>
    <fill>
      <patternFill patternType="solid">
        <fgColor rgb="FFD1D1FF"/>
        <bgColor indexed="64"/>
      </patternFill>
    </fill>
    <fill>
      <patternFill patternType="solid">
        <fgColor rgb="FFC2C2FF"/>
        <bgColor indexed="64"/>
      </patternFill>
    </fill>
    <fill>
      <patternFill patternType="solid">
        <fgColor rgb="FFCACAFF"/>
        <bgColor indexed="64"/>
      </patternFill>
    </fill>
    <fill>
      <patternFill patternType="solid">
        <fgColor rgb="FFFCFCFF"/>
        <bgColor indexed="64"/>
      </patternFill>
    </fill>
    <fill>
      <patternFill patternType="solid">
        <fgColor rgb="FFFEFEFF"/>
        <bgColor indexed="64"/>
      </patternFill>
    </fill>
    <fill>
      <patternFill patternType="solid">
        <fgColor rgb="FFF9F9FF"/>
        <bgColor indexed="64"/>
      </patternFill>
    </fill>
    <fill>
      <patternFill patternType="solid">
        <fgColor rgb="FFF3F3FF"/>
        <bgColor indexed="64"/>
      </patternFill>
    </fill>
    <fill>
      <patternFill patternType="solid">
        <fgColor rgb="FFFDFDFF"/>
        <bgColor indexed="64"/>
      </patternFill>
    </fill>
    <fill>
      <patternFill patternType="solid">
        <fgColor rgb="FFF7F7FF"/>
        <bgColor indexed="64"/>
      </patternFill>
    </fill>
    <fill>
      <patternFill patternType="solid">
        <fgColor rgb="FFD6D6FF"/>
        <bgColor indexed="64"/>
      </patternFill>
    </fill>
    <fill>
      <patternFill patternType="solid">
        <fgColor rgb="FFFBFBFF"/>
        <bgColor indexed="64"/>
      </patternFill>
    </fill>
    <fill>
      <patternFill patternType="solid">
        <fgColor rgb="FFFFF5F5"/>
        <bgColor indexed="64"/>
      </patternFill>
    </fill>
    <fill>
      <patternFill patternType="solid">
        <fgColor rgb="FFF0F0FF"/>
        <bgColor indexed="64"/>
      </patternFill>
    </fill>
    <fill>
      <patternFill patternType="solid">
        <fgColor rgb="FFF4F4FF"/>
        <bgColor indexed="64"/>
      </patternFill>
    </fill>
    <fill>
      <patternFill patternType="solid">
        <fgColor rgb="FFD4D4FF"/>
        <bgColor indexed="64"/>
      </patternFill>
    </fill>
    <fill>
      <patternFill patternType="solid">
        <fgColor rgb="FFFFFFFF"/>
        <bgColor indexed="64"/>
      </patternFill>
    </fill>
    <fill>
      <patternFill patternType="solid">
        <fgColor rgb="FFCCCCFF"/>
        <bgColor indexed="64"/>
      </patternFill>
    </fill>
    <fill>
      <patternFill patternType="solid">
        <fgColor rgb="FFCECEFF"/>
        <bgColor indexed="64"/>
      </patternFill>
    </fill>
    <fill>
      <patternFill patternType="solid">
        <fgColor rgb="FFF2F2FF"/>
        <bgColor indexed="64"/>
      </patternFill>
    </fill>
    <fill>
      <patternFill patternType="solid">
        <fgColor rgb="FFFFF9F9"/>
        <bgColor indexed="64"/>
      </patternFill>
    </fill>
    <fill>
      <patternFill patternType="solid">
        <fgColor rgb="FFFFF0F0"/>
        <bgColor indexed="64"/>
      </patternFill>
    </fill>
    <fill>
      <patternFill patternType="solid">
        <fgColor rgb="FFFFE4E4"/>
        <bgColor indexed="64"/>
      </patternFill>
    </fill>
    <fill>
      <patternFill patternType="solid">
        <fgColor rgb="FFFFF7F7"/>
        <bgColor indexed="64"/>
      </patternFill>
    </fill>
    <fill>
      <patternFill patternType="solid">
        <fgColor rgb="FFFFEDED"/>
        <bgColor indexed="64"/>
      </patternFill>
    </fill>
    <fill>
      <patternFill patternType="solid">
        <fgColor rgb="FFE8E8FF"/>
        <bgColor indexed="64"/>
      </patternFill>
    </fill>
    <fill>
      <patternFill patternType="solid">
        <fgColor rgb="FFD2D2FF"/>
        <bgColor indexed="64"/>
      </patternFill>
    </fill>
    <fill>
      <patternFill patternType="solid">
        <fgColor rgb="FFFFE9E9"/>
        <bgColor indexed="64"/>
      </patternFill>
    </fill>
    <fill>
      <patternFill patternType="solid">
        <fgColor rgb="FFFFEBEB"/>
        <bgColor indexed="64"/>
      </patternFill>
    </fill>
    <fill>
      <patternFill patternType="solid">
        <fgColor rgb="FFFAFAFF"/>
        <bgColor indexed="64"/>
      </patternFill>
    </fill>
    <fill>
      <patternFill patternType="solid">
        <fgColor rgb="FFE6E6FF"/>
        <bgColor indexed="64"/>
      </patternFill>
    </fill>
    <fill>
      <patternFill patternType="solid">
        <fgColor rgb="FFC9C9FF"/>
        <bgColor indexed="64"/>
      </patternFill>
    </fill>
    <fill>
      <patternFill patternType="solid">
        <fgColor rgb="FFE7E7FF"/>
        <bgColor indexed="64"/>
      </patternFill>
    </fill>
    <fill>
      <patternFill patternType="solid">
        <fgColor rgb="FFFFF4F4"/>
        <bgColor indexed="64"/>
      </patternFill>
    </fill>
    <fill>
      <patternFill patternType="solid">
        <fgColor rgb="FFFFEAEA"/>
        <bgColor indexed="64"/>
      </patternFill>
    </fill>
    <fill>
      <patternFill patternType="solid">
        <fgColor rgb="FFFFE7E7"/>
        <bgColor indexed="64"/>
      </patternFill>
    </fill>
    <fill>
      <patternFill patternType="solid">
        <fgColor rgb="FFDADAFF"/>
        <bgColor indexed="64"/>
      </patternFill>
    </fill>
    <fill>
      <patternFill patternType="solid">
        <fgColor rgb="FFFFECEC"/>
        <bgColor indexed="64"/>
      </patternFill>
    </fill>
    <fill>
      <patternFill patternType="solid">
        <fgColor rgb="FFFFFCFC"/>
        <bgColor indexed="64"/>
      </patternFill>
    </fill>
    <fill>
      <patternFill patternType="solid">
        <fgColor rgb="FFE0E0FF"/>
        <bgColor indexed="64"/>
      </patternFill>
    </fill>
    <fill>
      <patternFill patternType="solid">
        <fgColor rgb="FFE4E4FF"/>
        <bgColor indexed="64"/>
      </patternFill>
    </fill>
    <fill>
      <patternFill patternType="solid">
        <fgColor rgb="FFC6C6FF"/>
        <bgColor indexed="64"/>
      </patternFill>
    </fill>
    <fill>
      <patternFill patternType="solid">
        <fgColor rgb="FFEFEFFF"/>
        <bgColor indexed="64"/>
      </patternFill>
    </fill>
    <fill>
      <patternFill patternType="solid">
        <fgColor rgb="FFE1E1FF"/>
        <bgColor indexed="64"/>
      </patternFill>
    </fill>
    <fill>
      <patternFill patternType="solid">
        <fgColor rgb="FF8E8EFF"/>
        <bgColor indexed="64"/>
      </patternFill>
    </fill>
    <fill>
      <patternFill patternType="solid">
        <fgColor rgb="FFD9D9FF"/>
        <bgColor indexed="64"/>
      </patternFill>
    </fill>
    <fill>
      <patternFill patternType="solid">
        <fgColor rgb="FFFF6B6B"/>
        <bgColor indexed="64"/>
      </patternFill>
    </fill>
    <fill>
      <patternFill patternType="solid">
        <fgColor rgb="FFFFE2E2"/>
        <bgColor indexed="64"/>
      </patternFill>
    </fill>
    <fill>
      <patternFill patternType="solid">
        <fgColor rgb="FFFFC6C6"/>
        <bgColor indexed="64"/>
      </patternFill>
    </fill>
    <fill>
      <patternFill patternType="solid">
        <fgColor rgb="FF4E4EFF"/>
        <bgColor indexed="64"/>
      </patternFill>
    </fill>
    <fill>
      <patternFill patternType="solid">
        <fgColor rgb="FFE3E3FF"/>
        <bgColor indexed="64"/>
      </patternFill>
    </fill>
    <fill>
      <patternFill patternType="solid">
        <fgColor rgb="FF6F6FFF"/>
        <bgColor indexed="64"/>
      </patternFill>
    </fill>
    <fill>
      <patternFill patternType="solid">
        <fgColor rgb="FF9999FF"/>
        <bgColor indexed="64"/>
      </patternFill>
    </fill>
    <fill>
      <patternFill patternType="solid">
        <fgColor rgb="FFFFC2C2"/>
        <bgColor indexed="64"/>
      </patternFill>
    </fill>
    <fill>
      <patternFill patternType="solid">
        <fgColor rgb="FFECECFF"/>
        <bgColor indexed="64"/>
      </patternFill>
    </fill>
    <fill>
      <patternFill patternType="solid">
        <fgColor rgb="FFFFD7D7"/>
        <bgColor indexed="64"/>
      </patternFill>
    </fill>
    <fill>
      <patternFill patternType="solid">
        <fgColor rgb="FFFF6262"/>
        <bgColor indexed="64"/>
      </patternFill>
    </fill>
    <fill>
      <patternFill patternType="solid">
        <fgColor rgb="FFFFEEEE"/>
        <bgColor indexed="64"/>
      </patternFill>
    </fill>
    <fill>
      <patternFill patternType="solid">
        <fgColor rgb="FFC8C8FF"/>
        <bgColor indexed="64"/>
      </patternFill>
    </fill>
    <fill>
      <patternFill patternType="solid">
        <fgColor rgb="FF9191FF"/>
        <bgColor indexed="64"/>
      </patternFill>
    </fill>
    <fill>
      <patternFill patternType="solid">
        <fgColor rgb="FFB7B7FF"/>
        <bgColor indexed="64"/>
      </patternFill>
    </fill>
    <fill>
      <patternFill patternType="solid">
        <fgColor rgb="FFCDCDFF"/>
        <bgColor indexed="64"/>
      </patternFill>
    </fill>
    <fill>
      <patternFill patternType="solid">
        <fgColor rgb="FFDDDDFF"/>
        <bgColor indexed="64"/>
      </patternFill>
    </fill>
    <fill>
      <patternFill patternType="solid">
        <fgColor rgb="FFD7D7FF"/>
        <bgColor indexed="64"/>
      </patternFill>
    </fill>
    <fill>
      <patternFill patternType="solid">
        <fgColor rgb="FFE9E9FF"/>
        <bgColor indexed="64"/>
      </patternFill>
    </fill>
    <fill>
      <patternFill patternType="solid">
        <fgColor rgb="FFE5E5FF"/>
        <bgColor indexed="64"/>
      </patternFill>
    </fill>
    <fill>
      <patternFill patternType="solid">
        <fgColor rgb="FFEAEAFF"/>
        <bgColor indexed="64"/>
      </patternFill>
    </fill>
    <fill>
      <patternFill patternType="solid">
        <fgColor rgb="FF7373FF"/>
        <bgColor indexed="64"/>
      </patternFill>
    </fill>
    <fill>
      <patternFill patternType="solid">
        <fgColor rgb="FFFF5555"/>
        <bgColor indexed="64"/>
      </patternFill>
    </fill>
    <fill>
      <patternFill patternType="solid">
        <fgColor rgb="FFFFDDDD"/>
        <bgColor indexed="64"/>
      </patternFill>
    </fill>
    <fill>
      <patternFill patternType="solid">
        <fgColor rgb="FFFFBCBC"/>
        <bgColor indexed="64"/>
      </patternFill>
    </fill>
    <fill>
      <patternFill patternType="solid">
        <fgColor rgb="FF4F4FFF"/>
        <bgColor indexed="64"/>
      </patternFill>
    </fill>
    <fill>
      <patternFill patternType="solid">
        <fgColor rgb="FF6969FF"/>
        <bgColor indexed="64"/>
      </patternFill>
    </fill>
    <fill>
      <patternFill patternType="solid">
        <fgColor rgb="FF9494FF"/>
        <bgColor indexed="64"/>
      </patternFill>
    </fill>
    <fill>
      <patternFill patternType="solid">
        <fgColor rgb="FFADADFF"/>
        <bgColor indexed="64"/>
      </patternFill>
    </fill>
    <fill>
      <patternFill patternType="solid">
        <fgColor rgb="FFFF8A8A"/>
        <bgColor indexed="64"/>
      </patternFill>
    </fill>
    <fill>
      <patternFill patternType="solid">
        <fgColor rgb="FF9797FF"/>
        <bgColor indexed="64"/>
      </patternFill>
    </fill>
    <fill>
      <patternFill patternType="solid">
        <fgColor rgb="FFFFCDCD"/>
        <bgColor indexed="64"/>
      </patternFill>
    </fill>
    <fill>
      <patternFill patternType="solid">
        <fgColor rgb="FFFF6161"/>
        <bgColor indexed="64"/>
      </patternFill>
    </fill>
    <fill>
      <patternFill patternType="solid">
        <fgColor rgb="FFFFEFEF"/>
        <bgColor indexed="64"/>
      </patternFill>
    </fill>
    <fill>
      <patternFill patternType="solid">
        <fgColor rgb="FFFFE6E6"/>
        <bgColor indexed="64"/>
      </patternFill>
    </fill>
    <fill>
      <patternFill patternType="solid">
        <fgColor rgb="FFBDBDFF"/>
        <bgColor indexed="64"/>
      </patternFill>
    </fill>
    <fill>
      <patternFill patternType="solid">
        <fgColor rgb="FFCFCFFF"/>
        <bgColor indexed="64"/>
      </patternFill>
    </fill>
    <fill>
      <patternFill patternType="solid">
        <fgColor rgb="FFC3C3FF"/>
        <bgColor indexed="64"/>
      </patternFill>
    </fill>
    <fill>
      <patternFill patternType="solid">
        <fgColor rgb="FFC4C4FF"/>
        <bgColor indexed="64"/>
      </patternFill>
    </fill>
    <fill>
      <patternFill patternType="solid">
        <fgColor rgb="FFB6B6FF"/>
        <bgColor indexed="64"/>
      </patternFill>
    </fill>
    <fill>
      <patternFill patternType="solid">
        <fgColor rgb="FFDEDEFF"/>
        <bgColor indexed="64"/>
      </patternFill>
    </fill>
    <fill>
      <patternFill patternType="solid">
        <fgColor rgb="FFFF5757"/>
        <bgColor indexed="64"/>
      </patternFill>
    </fill>
    <fill>
      <patternFill patternType="solid">
        <fgColor rgb="FFFFC8C8"/>
        <bgColor indexed="64"/>
      </patternFill>
    </fill>
    <fill>
      <patternFill patternType="solid">
        <fgColor rgb="FFCBCBFF"/>
        <bgColor indexed="64"/>
      </patternFill>
    </fill>
    <fill>
      <patternFill patternType="solid">
        <fgColor rgb="FFFF5656"/>
        <bgColor indexed="64"/>
      </patternFill>
    </fill>
    <fill>
      <patternFill patternType="solid">
        <fgColor rgb="FFFFBBBB"/>
        <bgColor indexed="64"/>
      </patternFill>
    </fill>
    <fill>
      <patternFill patternType="solid">
        <fgColor rgb="FFFFA9A9"/>
        <bgColor indexed="64"/>
      </patternFill>
    </fill>
    <fill>
      <patternFill patternType="solid">
        <fgColor rgb="FFFFCCCC"/>
        <bgColor indexed="64"/>
      </patternFill>
    </fill>
    <fill>
      <patternFill patternType="solid">
        <fgColor rgb="FFFF6060"/>
        <bgColor indexed="64"/>
      </patternFill>
    </fill>
    <fill>
      <patternFill patternType="solid">
        <fgColor rgb="FF5050FF"/>
        <bgColor indexed="64"/>
      </patternFill>
    </fill>
    <fill>
      <patternFill patternType="solid">
        <fgColor rgb="FFFF4D4D"/>
        <bgColor indexed="64"/>
      </patternFill>
    </fill>
    <fill>
      <patternFill patternType="solid">
        <fgColor rgb="FFEEEEFF"/>
        <bgColor indexed="64"/>
      </patternFill>
    </fill>
    <fill>
      <patternFill patternType="solid">
        <fgColor rgb="FF9696FF"/>
        <bgColor indexed="64"/>
      </patternFill>
    </fill>
    <fill>
      <patternFill patternType="solid">
        <fgColor rgb="FFB5B5FF"/>
        <bgColor indexed="64"/>
      </patternFill>
    </fill>
    <fill>
      <patternFill patternType="solid">
        <fgColor rgb="FFA0A0FF"/>
        <bgColor indexed="64"/>
      </patternFill>
    </fill>
    <fill>
      <patternFill patternType="solid">
        <fgColor rgb="FFFF5353"/>
        <bgColor indexed="64"/>
      </patternFill>
    </fill>
    <fill>
      <patternFill patternType="solid">
        <fgColor rgb="FFFFDCDC"/>
        <bgColor indexed="64"/>
      </patternFill>
    </fill>
    <fill>
      <patternFill patternType="solid">
        <fgColor rgb="FFFFBABA"/>
        <bgColor indexed="64"/>
      </patternFill>
    </fill>
    <fill>
      <patternFill patternType="solid">
        <fgColor rgb="FFFF8B8B"/>
        <bgColor indexed="64"/>
      </patternFill>
    </fill>
    <fill>
      <patternFill patternType="solid">
        <fgColor rgb="FFFF4F4F"/>
        <bgColor indexed="64"/>
      </patternFill>
    </fill>
    <fill>
      <patternFill patternType="solid">
        <fgColor rgb="FF9393FF"/>
        <bgColor indexed="64"/>
      </patternFill>
    </fill>
    <fill>
      <patternFill patternType="solid">
        <fgColor rgb="FFBCBCFF"/>
        <bgColor indexed="64"/>
      </patternFill>
    </fill>
    <fill>
      <patternFill patternType="solid">
        <fgColor rgb="FFEBEBFF"/>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232">
    <xf numFmtId="0" fontId="0" fillId="0" borderId="0" xfId="0"/>
    <xf numFmtId="0" fontId="0" fillId="2" borderId="0" xfId="0" applyFill="1"/>
    <xf numFmtId="164" fontId="0" fillId="0" borderId="0" xfId="0" applyNumberFormat="1"/>
    <xf numFmtId="2" fontId="0" fillId="0" borderId="0" xfId="0" applyNumberFormat="1"/>
    <xf numFmtId="2" fontId="0" fillId="2" borderId="0" xfId="0" applyNumberFormat="1" applyFill="1"/>
    <xf numFmtId="0" fontId="0" fillId="0" borderId="0" xfId="0" applyAlignment="1">
      <alignment horizontal="right"/>
    </xf>
    <xf numFmtId="165" fontId="1" fillId="0" borderId="0" xfId="0" applyNumberFormat="1" applyFont="1" applyAlignment="1"/>
    <xf numFmtId="165" fontId="2" fillId="0" borderId="0" xfId="0" applyNumberFormat="1" applyFont="1" applyAlignment="1"/>
    <xf numFmtId="165" fontId="3" fillId="0" borderId="0" xfId="0" applyNumberFormat="1" applyFont="1" applyAlignment="1"/>
    <xf numFmtId="165" fontId="5" fillId="0" borderId="0" xfId="0" applyNumberFormat="1" applyFont="1" applyAlignment="1"/>
    <xf numFmtId="165" fontId="6" fillId="0" borderId="0" xfId="0" applyNumberFormat="1" applyFont="1" applyAlignment="1"/>
    <xf numFmtId="165" fontId="7" fillId="0" borderId="0" xfId="0" applyNumberFormat="1" applyFont="1" applyAlignment="1"/>
    <xf numFmtId="165" fontId="1" fillId="0" borderId="1" xfId="0" applyNumberFormat="1" applyFont="1" applyBorder="1" applyAlignment="1"/>
    <xf numFmtId="165" fontId="8" fillId="0" borderId="1" xfId="0" applyNumberFormat="1" applyFont="1" applyBorder="1" applyAlignment="1">
      <alignment horizontal="right"/>
    </xf>
    <xf numFmtId="164" fontId="1" fillId="0" borderId="0" xfId="0" applyNumberFormat="1" applyFont="1" applyAlignment="1"/>
    <xf numFmtId="1" fontId="1" fillId="0" borderId="0" xfId="0" applyNumberFormat="1" applyFont="1" applyAlignment="1"/>
    <xf numFmtId="166" fontId="1" fillId="0" borderId="0" xfId="0" applyNumberFormat="1" applyFont="1" applyAlignment="1"/>
    <xf numFmtId="165" fontId="1" fillId="0" borderId="0" xfId="0" applyNumberFormat="1" applyFont="1" applyAlignment="1">
      <alignment horizontal="left"/>
    </xf>
    <xf numFmtId="167" fontId="1" fillId="0" borderId="0" xfId="0" applyNumberFormat="1" applyFont="1" applyAlignment="1"/>
    <xf numFmtId="165" fontId="8" fillId="0" borderId="1" xfId="0" applyNumberFormat="1" applyFont="1" applyBorder="1" applyAlignment="1">
      <alignment horizontal="left"/>
    </xf>
    <xf numFmtId="165" fontId="1" fillId="0" borderId="0" xfId="0" applyNumberFormat="1" applyFont="1" applyAlignment="1">
      <alignment horizontal="right"/>
    </xf>
    <xf numFmtId="165" fontId="1" fillId="0" borderId="1" xfId="0" applyNumberFormat="1" applyFont="1" applyBorder="1" applyAlignment="1">
      <alignment horizontal="right"/>
    </xf>
    <xf numFmtId="165" fontId="9" fillId="0" borderId="0" xfId="0" applyNumberFormat="1" applyFont="1" applyAlignment="1"/>
    <xf numFmtId="165" fontId="1" fillId="0" borderId="2" xfId="0" applyNumberFormat="1" applyFont="1" applyBorder="1" applyAlignment="1"/>
    <xf numFmtId="165" fontId="10" fillId="0" borderId="0" xfId="0" applyNumberFormat="1" applyFont="1" applyAlignment="1"/>
    <xf numFmtId="165" fontId="11" fillId="0" borderId="0" xfId="0" applyNumberFormat="1" applyFont="1" applyAlignment="1">
      <alignment wrapText="1"/>
    </xf>
    <xf numFmtId="165" fontId="7" fillId="0" borderId="0" xfId="0" applyNumberFormat="1" applyFont="1" applyAlignment="1">
      <alignment horizontal="right"/>
    </xf>
    <xf numFmtId="165" fontId="1" fillId="3" borderId="0" xfId="0" applyNumberFormat="1" applyFont="1" applyFill="1" applyAlignment="1">
      <alignment horizontal="right"/>
    </xf>
    <xf numFmtId="165" fontId="3" fillId="3" borderId="0" xfId="0" applyNumberFormat="1" applyFont="1" applyFill="1" applyAlignment="1">
      <alignment horizontal="left"/>
    </xf>
    <xf numFmtId="165" fontId="3" fillId="0" borderId="0" xfId="0" applyNumberFormat="1" applyFont="1" applyAlignment="1">
      <alignment horizontal="right"/>
    </xf>
    <xf numFmtId="165" fontId="5" fillId="0" borderId="0" xfId="0" applyNumberFormat="1" applyFont="1" applyAlignment="1">
      <alignment horizontal="left"/>
    </xf>
    <xf numFmtId="168" fontId="1" fillId="0" borderId="0" xfId="0" applyNumberFormat="1" applyFont="1" applyAlignment="1">
      <alignment horizontal="right"/>
    </xf>
    <xf numFmtId="165" fontId="2" fillId="0" borderId="0" xfId="0" applyNumberFormat="1" applyFont="1" applyAlignment="1">
      <alignment horizontal="right"/>
    </xf>
    <xf numFmtId="1" fontId="1" fillId="0" borderId="0" xfId="0" applyNumberFormat="1" applyFont="1" applyAlignment="1">
      <alignment horizontal="right"/>
    </xf>
    <xf numFmtId="165" fontId="1" fillId="0" borderId="0" xfId="0" applyNumberFormat="1" applyFont="1" applyFill="1" applyAlignment="1">
      <alignment horizontal="right"/>
    </xf>
    <xf numFmtId="165" fontId="12" fillId="0" borderId="0" xfId="0" applyNumberFormat="1" applyFont="1" applyFill="1" applyAlignment="1">
      <alignment horizontal="right"/>
    </xf>
    <xf numFmtId="165" fontId="13" fillId="0" borderId="0" xfId="0" applyNumberFormat="1" applyFont="1" applyAlignment="1"/>
    <xf numFmtId="165" fontId="11" fillId="0" borderId="0" xfId="0" applyNumberFormat="1" applyFont="1" applyAlignment="1"/>
    <xf numFmtId="164" fontId="1" fillId="4" borderId="0" xfId="0" applyNumberFormat="1" applyFont="1" applyFill="1" applyAlignment="1"/>
    <xf numFmtId="164" fontId="1" fillId="5" borderId="0" xfId="0" applyNumberFormat="1" applyFont="1" applyFill="1" applyAlignment="1"/>
    <xf numFmtId="164" fontId="1" fillId="6" borderId="0" xfId="0" applyNumberFormat="1" applyFont="1" applyFill="1" applyAlignment="1"/>
    <xf numFmtId="164" fontId="1" fillId="7" borderId="0" xfId="0" applyNumberFormat="1" applyFont="1" applyFill="1" applyAlignment="1"/>
    <xf numFmtId="164" fontId="1" fillId="8" borderId="0" xfId="0" applyNumberFormat="1" applyFont="1" applyFill="1" applyAlignment="1"/>
    <xf numFmtId="164" fontId="1" fillId="9" borderId="0" xfId="0" applyNumberFormat="1" applyFont="1" applyFill="1" applyAlignment="1"/>
    <xf numFmtId="164" fontId="1" fillId="10" borderId="0" xfId="0" applyNumberFormat="1" applyFont="1" applyFill="1" applyAlignment="1"/>
    <xf numFmtId="164" fontId="1" fillId="11" borderId="0" xfId="0" applyNumberFormat="1" applyFont="1" applyFill="1" applyAlignment="1"/>
    <xf numFmtId="164" fontId="1" fillId="12" borderId="0" xfId="0" applyNumberFormat="1" applyFont="1" applyFill="1" applyAlignment="1"/>
    <xf numFmtId="164" fontId="1" fillId="13" borderId="0" xfId="0" applyNumberFormat="1" applyFont="1" applyFill="1" applyAlignment="1"/>
    <xf numFmtId="164" fontId="1" fillId="14" borderId="0" xfId="0" applyNumberFormat="1" applyFont="1" applyFill="1" applyAlignment="1"/>
    <xf numFmtId="164" fontId="1" fillId="15" borderId="0" xfId="0" applyNumberFormat="1" applyFont="1" applyFill="1" applyAlignment="1"/>
    <xf numFmtId="164" fontId="1" fillId="16" borderId="0" xfId="0" applyNumberFormat="1" applyFont="1" applyFill="1" applyAlignment="1"/>
    <xf numFmtId="164" fontId="1" fillId="17" borderId="0" xfId="0" applyNumberFormat="1" applyFont="1" applyFill="1" applyAlignment="1"/>
    <xf numFmtId="167" fontId="1" fillId="19" borderId="0" xfId="0" applyNumberFormat="1" applyFont="1" applyFill="1" applyAlignment="1"/>
    <xf numFmtId="164" fontId="1" fillId="20" borderId="0" xfId="0" applyNumberFormat="1" applyFont="1" applyFill="1" applyAlignment="1"/>
    <xf numFmtId="164" fontId="1" fillId="21" borderId="0" xfId="0" applyNumberFormat="1" applyFont="1" applyFill="1" applyAlignment="1"/>
    <xf numFmtId="164" fontId="1" fillId="24" borderId="0" xfId="0" applyNumberFormat="1" applyFont="1" applyFill="1" applyAlignment="1"/>
    <xf numFmtId="164" fontId="1" fillId="25" borderId="0" xfId="0" applyNumberFormat="1" applyFont="1" applyFill="1" applyAlignment="1"/>
    <xf numFmtId="164" fontId="1" fillId="26" borderId="0" xfId="0" applyNumberFormat="1" applyFont="1" applyFill="1" applyAlignment="1"/>
    <xf numFmtId="164" fontId="1" fillId="27" borderId="0" xfId="0" applyNumberFormat="1" applyFont="1" applyFill="1" applyAlignment="1"/>
    <xf numFmtId="164" fontId="1" fillId="28" borderId="0" xfId="0" applyNumberFormat="1" applyFont="1" applyFill="1" applyAlignment="1"/>
    <xf numFmtId="164" fontId="1" fillId="29" borderId="0" xfId="0" applyNumberFormat="1" applyFont="1" applyFill="1" applyAlignment="1"/>
    <xf numFmtId="165" fontId="1" fillId="30" borderId="0" xfId="0" applyNumberFormat="1" applyFont="1" applyFill="1" applyAlignment="1"/>
    <xf numFmtId="165" fontId="9" fillId="31" borderId="0" xfId="0" applyNumberFormat="1" applyFont="1" applyFill="1" applyAlignment="1"/>
    <xf numFmtId="165" fontId="9" fillId="32" borderId="0" xfId="0" applyNumberFormat="1" applyFont="1" applyFill="1" applyAlignment="1"/>
    <xf numFmtId="165" fontId="9" fillId="33" borderId="0" xfId="0" applyNumberFormat="1" applyFont="1" applyFill="1" applyAlignment="1"/>
    <xf numFmtId="165" fontId="1" fillId="34" borderId="0" xfId="0" applyNumberFormat="1" applyFont="1" applyFill="1" applyAlignment="1"/>
    <xf numFmtId="165" fontId="1" fillId="35" borderId="0" xfId="0" applyNumberFormat="1" applyFont="1" applyFill="1" applyAlignment="1"/>
    <xf numFmtId="165" fontId="1" fillId="36" borderId="0" xfId="0" applyNumberFormat="1" applyFont="1" applyFill="1" applyAlignment="1"/>
    <xf numFmtId="165" fontId="3" fillId="37" borderId="0" xfId="0" applyNumberFormat="1" applyFont="1" applyFill="1" applyAlignment="1"/>
    <xf numFmtId="165" fontId="9" fillId="38" borderId="0" xfId="0" applyNumberFormat="1" applyFont="1" applyFill="1" applyAlignment="1"/>
    <xf numFmtId="165" fontId="9" fillId="39" borderId="0" xfId="0" applyNumberFormat="1" applyFont="1" applyFill="1" applyAlignment="1"/>
    <xf numFmtId="165" fontId="1" fillId="40" borderId="0" xfId="0" applyNumberFormat="1" applyFont="1" applyFill="1" applyAlignment="1"/>
    <xf numFmtId="165" fontId="1" fillId="41" borderId="0" xfId="0" applyNumberFormat="1" applyFont="1" applyFill="1" applyAlignment="1"/>
    <xf numFmtId="165" fontId="1" fillId="42" borderId="0" xfId="0" applyNumberFormat="1" applyFont="1" applyFill="1" applyAlignment="1"/>
    <xf numFmtId="165" fontId="9" fillId="43" borderId="0" xfId="0" applyNumberFormat="1" applyFont="1" applyFill="1" applyAlignment="1"/>
    <xf numFmtId="165" fontId="9" fillId="44" borderId="0" xfId="0" applyNumberFormat="1" applyFont="1" applyFill="1" applyAlignment="1"/>
    <xf numFmtId="165" fontId="9" fillId="45" borderId="0" xfId="0" applyNumberFormat="1" applyFont="1" applyFill="1" applyAlignment="1"/>
    <xf numFmtId="165" fontId="1" fillId="46" borderId="0" xfId="0" applyNumberFormat="1" applyFont="1" applyFill="1" applyAlignment="1"/>
    <xf numFmtId="165" fontId="9" fillId="23" borderId="0" xfId="0" applyNumberFormat="1" applyFont="1" applyFill="1" applyAlignment="1"/>
    <xf numFmtId="165" fontId="9" fillId="47" borderId="0" xfId="0" applyNumberFormat="1" applyFont="1" applyFill="1" applyAlignment="1"/>
    <xf numFmtId="165" fontId="9" fillId="48" borderId="0" xfId="0" applyNumberFormat="1" applyFont="1" applyFill="1" applyAlignment="1"/>
    <xf numFmtId="165" fontId="1" fillId="49" borderId="0" xfId="0" applyNumberFormat="1" applyFont="1" applyFill="1" applyAlignment="1"/>
    <xf numFmtId="165" fontId="9" fillId="50" borderId="0" xfId="0" applyNumberFormat="1" applyFont="1" applyFill="1" applyAlignment="1"/>
    <xf numFmtId="165" fontId="9" fillId="51" borderId="0" xfId="0" applyNumberFormat="1" applyFont="1" applyFill="1" applyAlignment="1"/>
    <xf numFmtId="165" fontId="1" fillId="52" borderId="0" xfId="0" applyNumberFormat="1" applyFont="1" applyFill="1" applyAlignment="1"/>
    <xf numFmtId="165" fontId="1" fillId="6" borderId="0" xfId="0" applyNumberFormat="1" applyFont="1" applyFill="1" applyAlignment="1"/>
    <xf numFmtId="165" fontId="1" fillId="53" borderId="0" xfId="0" applyNumberFormat="1" applyFont="1" applyFill="1" applyAlignment="1"/>
    <xf numFmtId="165" fontId="1" fillId="54" borderId="0" xfId="0" applyNumberFormat="1" applyFont="1" applyFill="1" applyAlignment="1"/>
    <xf numFmtId="165" fontId="9" fillId="55" borderId="0" xfId="0" applyNumberFormat="1" applyFont="1" applyFill="1" applyAlignment="1"/>
    <xf numFmtId="165" fontId="9" fillId="53" borderId="0" xfId="0" applyNumberFormat="1" applyFont="1" applyFill="1" applyAlignment="1"/>
    <xf numFmtId="165" fontId="1" fillId="56" borderId="0" xfId="0" applyNumberFormat="1" applyFont="1" applyFill="1" applyAlignment="1"/>
    <xf numFmtId="165" fontId="1" fillId="57" borderId="0" xfId="0" applyNumberFormat="1" applyFont="1" applyFill="1" applyAlignment="1"/>
    <xf numFmtId="165" fontId="1" fillId="58" borderId="0" xfId="0" applyNumberFormat="1" applyFont="1" applyFill="1" applyAlignment="1"/>
    <xf numFmtId="165" fontId="9" fillId="59" borderId="0" xfId="0" applyNumberFormat="1" applyFont="1" applyFill="1" applyAlignment="1"/>
    <xf numFmtId="165" fontId="1" fillId="60" borderId="0" xfId="0" applyNumberFormat="1" applyFont="1" applyFill="1" applyAlignment="1"/>
    <xf numFmtId="165" fontId="9" fillId="24" borderId="0" xfId="0" applyNumberFormat="1" applyFont="1" applyFill="1" applyAlignment="1"/>
    <xf numFmtId="165" fontId="9" fillId="22" borderId="0" xfId="0" applyNumberFormat="1" applyFont="1" applyFill="1" applyAlignment="1"/>
    <xf numFmtId="165" fontId="1" fillId="61" borderId="0" xfId="0" applyNumberFormat="1" applyFont="1" applyFill="1" applyAlignment="1"/>
    <xf numFmtId="165" fontId="9" fillId="62" borderId="0" xfId="0" applyNumberFormat="1" applyFont="1" applyFill="1" applyAlignment="1"/>
    <xf numFmtId="165" fontId="1" fillId="63" borderId="0" xfId="0" applyNumberFormat="1" applyFont="1" applyFill="1" applyAlignment="1"/>
    <xf numFmtId="165" fontId="1" fillId="64" borderId="0" xfId="0" applyNumberFormat="1" applyFont="1" applyFill="1" applyAlignment="1"/>
    <xf numFmtId="165" fontId="1" fillId="65" borderId="0" xfId="0" applyNumberFormat="1" applyFont="1" applyFill="1" applyAlignment="1"/>
    <xf numFmtId="165" fontId="1" fillId="66" borderId="0" xfId="0" applyNumberFormat="1" applyFont="1" applyFill="1" applyAlignment="1"/>
    <xf numFmtId="165" fontId="1" fillId="67" borderId="0" xfId="0" applyNumberFormat="1" applyFont="1" applyFill="1" applyAlignment="1"/>
    <xf numFmtId="165" fontId="9" fillId="68" borderId="0" xfId="0" applyNumberFormat="1" applyFont="1" applyFill="1" applyAlignment="1"/>
    <xf numFmtId="165" fontId="1" fillId="69" borderId="0" xfId="0" applyNumberFormat="1" applyFont="1" applyFill="1" applyAlignment="1"/>
    <xf numFmtId="165" fontId="1" fillId="70" borderId="0" xfId="0" applyNumberFormat="1" applyFont="1" applyFill="1" applyAlignment="1"/>
    <xf numFmtId="165" fontId="9" fillId="19" borderId="0" xfId="0" applyNumberFormat="1" applyFont="1" applyFill="1" applyAlignment="1"/>
    <xf numFmtId="165" fontId="1" fillId="71" borderId="0" xfId="0" applyNumberFormat="1" applyFont="1" applyFill="1" applyAlignment="1"/>
    <xf numFmtId="165" fontId="9" fillId="72" borderId="0" xfId="0" applyNumberFormat="1" applyFont="1" applyFill="1" applyAlignment="1"/>
    <xf numFmtId="165" fontId="1" fillId="73" borderId="0" xfId="0" applyNumberFormat="1" applyFont="1" applyFill="1" applyAlignment="1"/>
    <xf numFmtId="165" fontId="1" fillId="74" borderId="0" xfId="0" applyNumberFormat="1" applyFont="1" applyFill="1" applyAlignment="1"/>
    <xf numFmtId="165" fontId="1" fillId="75" borderId="0" xfId="0" applyNumberFormat="1" applyFont="1" applyFill="1" applyAlignment="1"/>
    <xf numFmtId="165" fontId="1" fillId="76" borderId="0" xfId="0" applyNumberFormat="1" applyFont="1" applyFill="1" applyAlignment="1"/>
    <xf numFmtId="165" fontId="9" fillId="77" borderId="0" xfId="0" applyNumberFormat="1" applyFont="1" applyFill="1" applyAlignment="1"/>
    <xf numFmtId="165" fontId="1" fillId="78" borderId="0" xfId="0" applyNumberFormat="1" applyFont="1" applyFill="1" applyAlignment="1"/>
    <xf numFmtId="165" fontId="1" fillId="79" borderId="0" xfId="0" applyNumberFormat="1" applyFont="1" applyFill="1" applyAlignment="1"/>
    <xf numFmtId="165" fontId="1" fillId="80" borderId="0" xfId="0" applyNumberFormat="1" applyFont="1" applyFill="1" applyAlignment="1"/>
    <xf numFmtId="165" fontId="1" fillId="81" borderId="0" xfId="0" applyNumberFormat="1" applyFont="1" applyFill="1" applyAlignment="1"/>
    <xf numFmtId="165" fontId="1" fillId="82" borderId="0" xfId="0" applyNumberFormat="1" applyFont="1" applyFill="1" applyAlignment="1"/>
    <xf numFmtId="165" fontId="14" fillId="0" borderId="0" xfId="0" applyNumberFormat="1" applyFont="1" applyAlignment="1">
      <alignment horizontal="left"/>
    </xf>
    <xf numFmtId="167" fontId="14" fillId="0" borderId="0" xfId="0" applyNumberFormat="1" applyFont="1" applyAlignment="1"/>
    <xf numFmtId="164" fontId="14" fillId="0" borderId="0" xfId="0" applyNumberFormat="1" applyFont="1" applyAlignment="1"/>
    <xf numFmtId="164" fontId="14" fillId="18" borderId="0" xfId="0" applyNumberFormat="1" applyFont="1" applyFill="1" applyAlignment="1"/>
    <xf numFmtId="167" fontId="14" fillId="19" borderId="0" xfId="0" applyNumberFormat="1" applyFont="1" applyFill="1" applyAlignment="1"/>
    <xf numFmtId="164" fontId="14" fillId="22" borderId="0" xfId="0" applyNumberFormat="1" applyFont="1" applyFill="1" applyAlignment="1"/>
    <xf numFmtId="167" fontId="14" fillId="23" borderId="0" xfId="0" applyNumberFormat="1" applyFont="1" applyFill="1" applyAlignment="1"/>
    <xf numFmtId="165" fontId="2" fillId="0" borderId="0" xfId="0" applyNumberFormat="1" applyFont="1" applyFill="1" applyAlignment="1">
      <alignment horizontal="right"/>
    </xf>
    <xf numFmtId="1" fontId="1" fillId="0" borderId="0" xfId="0" applyNumberFormat="1" applyFont="1" applyFill="1" applyAlignment="1">
      <alignment horizontal="right"/>
    </xf>
    <xf numFmtId="164" fontId="1" fillId="0" borderId="0" xfId="0" applyNumberFormat="1" applyFont="1" applyFill="1" applyAlignment="1">
      <alignment horizontal="right"/>
    </xf>
    <xf numFmtId="164" fontId="1" fillId="83" borderId="0" xfId="0" applyNumberFormat="1" applyFont="1" applyFill="1" applyAlignment="1"/>
    <xf numFmtId="164" fontId="1" fillId="84" borderId="0" xfId="0" applyNumberFormat="1" applyFont="1" applyFill="1" applyAlignment="1"/>
    <xf numFmtId="164" fontId="1" fillId="85" borderId="0" xfId="0" applyNumberFormat="1" applyFont="1" applyFill="1" applyAlignment="1"/>
    <xf numFmtId="164" fontId="1" fillId="86" borderId="0" xfId="0" applyNumberFormat="1" applyFont="1" applyFill="1" applyAlignment="1"/>
    <xf numFmtId="164" fontId="1" fillId="87" borderId="0" xfId="0" applyNumberFormat="1" applyFont="1" applyFill="1" applyAlignment="1"/>
    <xf numFmtId="164" fontId="1" fillId="88" borderId="0" xfId="0" applyNumberFormat="1" applyFont="1" applyFill="1" applyAlignment="1"/>
    <xf numFmtId="164" fontId="1" fillId="89" borderId="0" xfId="0" applyNumberFormat="1" applyFont="1" applyFill="1" applyAlignment="1"/>
    <xf numFmtId="164" fontId="1" fillId="90" borderId="0" xfId="0" applyNumberFormat="1" applyFont="1" applyFill="1" applyAlignment="1"/>
    <xf numFmtId="164" fontId="1" fillId="91" borderId="0" xfId="0" applyNumberFormat="1" applyFont="1" applyFill="1" applyAlignment="1"/>
    <xf numFmtId="164" fontId="1" fillId="65" borderId="0" xfId="0" applyNumberFormat="1" applyFont="1" applyFill="1" applyAlignment="1"/>
    <xf numFmtId="164" fontId="1" fillId="92" borderId="0" xfId="0" applyNumberFormat="1" applyFont="1" applyFill="1" applyAlignment="1"/>
    <xf numFmtId="164" fontId="1" fillId="51" borderId="0" xfId="0" applyNumberFormat="1" applyFont="1" applyFill="1" applyAlignment="1"/>
    <xf numFmtId="164" fontId="1" fillId="93" borderId="0" xfId="0" applyNumberFormat="1" applyFont="1" applyFill="1" applyAlignment="1"/>
    <xf numFmtId="164" fontId="1" fillId="94" borderId="0" xfId="0" applyNumberFormat="1" applyFont="1" applyFill="1" applyAlignment="1"/>
    <xf numFmtId="164" fontId="1" fillId="95" borderId="0" xfId="0" applyNumberFormat="1" applyFont="1" applyFill="1" applyAlignment="1"/>
    <xf numFmtId="164" fontId="1" fillId="73" borderId="0" xfId="0" applyNumberFormat="1" applyFont="1" applyFill="1" applyAlignment="1"/>
    <xf numFmtId="165" fontId="1" fillId="18" borderId="0" xfId="0" applyNumberFormat="1" applyFont="1" applyFill="1" applyAlignment="1"/>
    <xf numFmtId="165" fontId="1" fillId="96" borderId="0" xfId="0" applyNumberFormat="1" applyFont="1" applyFill="1" applyAlignment="1"/>
    <xf numFmtId="165" fontId="1" fillId="97" borderId="0" xfId="0" applyNumberFormat="1" applyFont="1" applyFill="1" applyAlignment="1"/>
    <xf numFmtId="165" fontId="3" fillId="98" borderId="0" xfId="0" applyNumberFormat="1" applyFont="1" applyFill="1" applyAlignment="1"/>
    <xf numFmtId="165" fontId="3" fillId="99" borderId="0" xfId="0" applyNumberFormat="1" applyFont="1" applyFill="1" applyAlignment="1"/>
    <xf numFmtId="165" fontId="1" fillId="7" borderId="0" xfId="0" applyNumberFormat="1" applyFont="1" applyFill="1" applyAlignment="1"/>
    <xf numFmtId="165" fontId="1" fillId="100" borderId="0" xfId="0" applyNumberFormat="1" applyFont="1" applyFill="1" applyAlignment="1"/>
    <xf numFmtId="165" fontId="1" fillId="101" borderId="0" xfId="0" applyNumberFormat="1" applyFont="1" applyFill="1" applyAlignment="1"/>
    <xf numFmtId="165" fontId="1" fillId="102" borderId="0" xfId="0" applyNumberFormat="1" applyFont="1" applyFill="1" applyAlignment="1"/>
    <xf numFmtId="165" fontId="1" fillId="103" borderId="0" xfId="0" applyNumberFormat="1" applyFont="1" applyFill="1" applyAlignment="1"/>
    <xf numFmtId="165" fontId="1" fillId="104" borderId="0" xfId="0" applyNumberFormat="1" applyFont="1" applyFill="1" applyAlignment="1"/>
    <xf numFmtId="165" fontId="1" fillId="13" borderId="0" xfId="0" applyNumberFormat="1" applyFont="1" applyFill="1" applyAlignment="1"/>
    <xf numFmtId="165" fontId="1" fillId="105" borderId="0" xfId="0" applyNumberFormat="1" applyFont="1" applyFill="1" applyAlignment="1"/>
    <xf numFmtId="164" fontId="1" fillId="106" borderId="0" xfId="0" applyNumberFormat="1" applyFont="1" applyFill="1" applyAlignment="1"/>
    <xf numFmtId="164" fontId="1" fillId="54" borderId="0" xfId="0" applyNumberFormat="1" applyFont="1" applyFill="1" applyAlignment="1"/>
    <xf numFmtId="164" fontId="1" fillId="107" borderId="0" xfId="0" applyNumberFormat="1" applyFont="1" applyFill="1" applyAlignment="1"/>
    <xf numFmtId="164" fontId="1" fillId="108" borderId="0" xfId="0" applyNumberFormat="1" applyFont="1" applyFill="1" applyAlignment="1"/>
    <xf numFmtId="164" fontId="1" fillId="109" borderId="0" xfId="0" applyNumberFormat="1" applyFont="1" applyFill="1" applyAlignment="1"/>
    <xf numFmtId="164" fontId="1" fillId="110" borderId="0" xfId="0" applyNumberFormat="1" applyFont="1" applyFill="1" applyAlignment="1"/>
    <xf numFmtId="164" fontId="1" fillId="111" borderId="0" xfId="0" applyNumberFormat="1" applyFont="1" applyFill="1" applyAlignment="1"/>
    <xf numFmtId="164" fontId="1" fillId="112" borderId="0" xfId="0" applyNumberFormat="1" applyFont="1" applyFill="1" applyAlignment="1"/>
    <xf numFmtId="164" fontId="1" fillId="113" borderId="0" xfId="0" applyNumberFormat="1" applyFont="1" applyFill="1" applyAlignment="1"/>
    <xf numFmtId="164" fontId="1" fillId="40" borderId="0" xfId="0" applyNumberFormat="1" applyFont="1" applyFill="1" applyAlignment="1"/>
    <xf numFmtId="164" fontId="1" fillId="114" borderId="0" xfId="0" applyNumberFormat="1" applyFont="1" applyFill="1" applyAlignment="1"/>
    <xf numFmtId="164" fontId="1" fillId="115" borderId="0" xfId="0" applyNumberFormat="1" applyFont="1" applyFill="1" applyAlignment="1"/>
    <xf numFmtId="164" fontId="1" fillId="52" borderId="0" xfId="0" applyNumberFormat="1" applyFont="1" applyFill="1" applyAlignment="1"/>
    <xf numFmtId="164" fontId="1" fillId="102" borderId="0" xfId="0" applyNumberFormat="1" applyFont="1" applyFill="1" applyAlignment="1"/>
    <xf numFmtId="164" fontId="1" fillId="116" borderId="0" xfId="0" applyNumberFormat="1" applyFont="1" applyFill="1" applyAlignment="1"/>
    <xf numFmtId="164" fontId="1" fillId="117" borderId="0" xfId="0" applyNumberFormat="1" applyFont="1" applyFill="1" applyAlignment="1"/>
    <xf numFmtId="165" fontId="1" fillId="118" borderId="0" xfId="0" applyNumberFormat="1" applyFont="1" applyFill="1" applyAlignment="1"/>
    <xf numFmtId="165" fontId="1" fillId="119" borderId="0" xfId="0" applyNumberFormat="1" applyFont="1" applyFill="1" applyAlignment="1"/>
    <xf numFmtId="165" fontId="3" fillId="112" borderId="0" xfId="0" applyNumberFormat="1" applyFont="1" applyFill="1" applyAlignment="1"/>
    <xf numFmtId="165" fontId="1" fillId="120" borderId="0" xfId="0" applyNumberFormat="1" applyFont="1" applyFill="1" applyAlignment="1"/>
    <xf numFmtId="165" fontId="3" fillId="120" borderId="0" xfId="0" applyNumberFormat="1" applyFont="1" applyFill="1" applyAlignment="1"/>
    <xf numFmtId="165" fontId="1" fillId="121" borderId="0" xfId="0" applyNumberFormat="1" applyFont="1" applyFill="1" applyAlignment="1"/>
    <xf numFmtId="165" fontId="1" fillId="122" borderId="0" xfId="0" applyNumberFormat="1" applyFont="1" applyFill="1" applyAlignment="1"/>
    <xf numFmtId="165" fontId="1" fillId="123" borderId="0" xfId="0" applyNumberFormat="1" applyFont="1" applyFill="1" applyAlignment="1"/>
    <xf numFmtId="165" fontId="3" fillId="124" borderId="0" xfId="0" applyNumberFormat="1" applyFont="1" applyFill="1" applyAlignment="1"/>
    <xf numFmtId="165" fontId="1" fillId="93" borderId="0" xfId="0" applyNumberFormat="1" applyFont="1" applyFill="1" applyAlignment="1"/>
    <xf numFmtId="165" fontId="1" fillId="125" borderId="0" xfId="0" applyNumberFormat="1" applyFont="1" applyFill="1" applyAlignment="1"/>
    <xf numFmtId="164" fontId="1" fillId="0" borderId="0" xfId="0" applyNumberFormat="1" applyFont="1"/>
    <xf numFmtId="164" fontId="7" fillId="0" borderId="0" xfId="0" applyNumberFormat="1" applyFont="1"/>
    <xf numFmtId="164" fontId="1" fillId="0" borderId="0" xfId="0" applyNumberFormat="1" applyFont="1" applyAlignment="1">
      <alignment horizontal="right"/>
    </xf>
    <xf numFmtId="164" fontId="1" fillId="0" borderId="1" xfId="0" applyNumberFormat="1" applyFont="1" applyBorder="1" applyAlignment="1">
      <alignment horizontal="right"/>
    </xf>
    <xf numFmtId="1" fontId="1" fillId="0" borderId="0" xfId="0" applyNumberFormat="1" applyFont="1"/>
    <xf numFmtId="167" fontId="1" fillId="0" borderId="0" xfId="0" applyNumberFormat="1" applyFont="1"/>
    <xf numFmtId="164" fontId="2" fillId="0" borderId="0" xfId="0" applyNumberFormat="1" applyFont="1"/>
    <xf numFmtId="164" fontId="9" fillId="0" borderId="0" xfId="0" applyNumberFormat="1" applyFont="1"/>
    <xf numFmtId="164" fontId="10" fillId="0" borderId="0" xfId="0" applyNumberFormat="1" applyFont="1"/>
    <xf numFmtId="164" fontId="5" fillId="0" borderId="0" xfId="0" applyNumberFormat="1" applyFont="1"/>
    <xf numFmtId="164" fontId="11" fillId="0" borderId="0" xfId="0" applyNumberFormat="1" applyFont="1"/>
    <xf numFmtId="164" fontId="13" fillId="0" borderId="0" xfId="0" applyNumberFormat="1" applyFont="1"/>
    <xf numFmtId="164" fontId="12" fillId="0" borderId="0" xfId="0" applyNumberFormat="1" applyFont="1" applyFill="1" applyAlignment="1">
      <alignment horizontal="right"/>
    </xf>
    <xf numFmtId="169" fontId="1" fillId="0" borderId="0" xfId="0" applyNumberFormat="1" applyFont="1" applyAlignment="1"/>
    <xf numFmtId="164" fontId="1" fillId="127" borderId="0" xfId="0" applyNumberFormat="1" applyFont="1" applyFill="1" applyAlignment="1"/>
    <xf numFmtId="164" fontId="1" fillId="128" borderId="0" xfId="0" applyNumberFormat="1" applyFont="1" applyFill="1" applyAlignment="1"/>
    <xf numFmtId="164" fontId="1" fillId="129" borderId="0" xfId="0" applyNumberFormat="1" applyFont="1" applyFill="1" applyAlignment="1"/>
    <xf numFmtId="164" fontId="1" fillId="130" borderId="0" xfId="0" applyNumberFormat="1" applyFont="1" applyFill="1" applyAlignment="1"/>
    <xf numFmtId="164" fontId="1" fillId="131" borderId="0" xfId="0" applyNumberFormat="1" applyFont="1" applyFill="1" applyAlignment="1"/>
    <xf numFmtId="164" fontId="1" fillId="36" borderId="0" xfId="0" applyNumberFormat="1" applyFont="1" applyFill="1" applyAlignment="1"/>
    <xf numFmtId="164" fontId="1" fillId="132" borderId="0" xfId="0" applyNumberFormat="1" applyFont="1" applyFill="1" applyAlignment="1"/>
    <xf numFmtId="164" fontId="1" fillId="133" borderId="0" xfId="0" applyNumberFormat="1" applyFont="1" applyFill="1" applyAlignment="1"/>
    <xf numFmtId="165" fontId="3" fillId="134" borderId="0" xfId="0" applyNumberFormat="1" applyFont="1" applyFill="1" applyAlignment="1"/>
    <xf numFmtId="165" fontId="3" fillId="135" borderId="0" xfId="0" applyNumberFormat="1" applyFont="1" applyFill="1" applyAlignment="1"/>
    <xf numFmtId="165" fontId="1" fillId="128" borderId="0" xfId="0" applyNumberFormat="1" applyFont="1" applyFill="1" applyAlignment="1"/>
    <xf numFmtId="165" fontId="1" fillId="136" borderId="0" xfId="0" applyNumberFormat="1" applyFont="1" applyFill="1" applyAlignment="1"/>
    <xf numFmtId="165" fontId="3" fillId="137" borderId="0" xfId="0" applyNumberFormat="1" applyFont="1" applyFill="1" applyAlignment="1"/>
    <xf numFmtId="165" fontId="3" fillId="138" borderId="0" xfId="0" applyNumberFormat="1" applyFont="1" applyFill="1" applyAlignment="1"/>
    <xf numFmtId="165" fontId="3" fillId="139" borderId="0" xfId="0" applyNumberFormat="1" applyFont="1" applyFill="1" applyAlignment="1"/>
    <xf numFmtId="165" fontId="1" fillId="26" borderId="0" xfId="0" applyNumberFormat="1" applyFont="1" applyFill="1" applyAlignment="1"/>
    <xf numFmtId="165" fontId="1" fillId="55" borderId="0" xfId="0" applyNumberFormat="1" applyFont="1" applyFill="1" applyAlignment="1"/>
    <xf numFmtId="164" fontId="14" fillId="59" borderId="0" xfId="0" applyNumberFormat="1" applyFont="1" applyFill="1" applyAlignment="1"/>
    <xf numFmtId="164" fontId="14" fillId="63" borderId="0" xfId="0" applyNumberFormat="1" applyFont="1" applyFill="1" applyAlignment="1"/>
    <xf numFmtId="169" fontId="14" fillId="0" borderId="0" xfId="0" applyNumberFormat="1" applyFont="1" applyAlignment="1"/>
    <xf numFmtId="164" fontId="14" fillId="126" borderId="0" xfId="0" applyNumberFormat="1" applyFont="1" applyFill="1" applyAlignment="1"/>
    <xf numFmtId="164" fontId="1" fillId="140" borderId="0" xfId="0" applyNumberFormat="1" applyFont="1" applyFill="1" applyAlignment="1"/>
    <xf numFmtId="164" fontId="1" fillId="141" borderId="0" xfId="0" applyNumberFormat="1" applyFont="1" applyFill="1" applyAlignment="1"/>
    <xf numFmtId="164" fontId="1" fillId="142" borderId="0" xfId="0" applyNumberFormat="1" applyFont="1" applyFill="1" applyAlignment="1"/>
    <xf numFmtId="164" fontId="1" fillId="143" borderId="0" xfId="0" applyNumberFormat="1" applyFont="1" applyFill="1" applyAlignment="1"/>
    <xf numFmtId="164" fontId="1" fillId="66" borderId="0" xfId="0" applyNumberFormat="1" applyFont="1" applyFill="1" applyAlignment="1"/>
    <xf numFmtId="164" fontId="1" fillId="137" borderId="0" xfId="0" applyNumberFormat="1" applyFont="1" applyFill="1" applyAlignment="1"/>
    <xf numFmtId="164" fontId="1" fillId="49" borderId="0" xfId="0" applyNumberFormat="1" applyFont="1" applyFill="1" applyAlignment="1"/>
    <xf numFmtId="165" fontId="3" fillId="144" borderId="0" xfId="0" applyNumberFormat="1" applyFont="1" applyFill="1" applyAlignment="1"/>
    <xf numFmtId="165" fontId="3" fillId="145" borderId="0" xfId="0" applyNumberFormat="1" applyFont="1" applyFill="1" applyAlignment="1"/>
    <xf numFmtId="165" fontId="3" fillId="146" borderId="0" xfId="0" applyNumberFormat="1" applyFont="1" applyFill="1" applyAlignment="1"/>
    <xf numFmtId="165" fontId="1" fillId="147"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vs carat</c:v>
          </c:tx>
          <c:spPr>
            <a:ln w="25400" cap="rnd">
              <a:noFill/>
              <a:round/>
            </a:ln>
            <a:effectLst/>
          </c:spPr>
          <c:marker>
            <c:symbol val="circle"/>
            <c:size val="5"/>
            <c:spPr>
              <a:solidFill>
                <a:schemeClr val="accent1"/>
              </a:solidFill>
              <a:ln w="9525">
                <a:solidFill>
                  <a:schemeClr val="accent1"/>
                </a:solidFill>
              </a:ln>
              <a:effectLst/>
            </c:spPr>
          </c:marker>
          <c:trendline>
            <c:name>0.33</c:name>
            <c:spPr>
              <a:ln w="19050" cap="rnd">
                <a:solidFill>
                  <a:schemeClr val="accent1"/>
                </a:solidFill>
                <a:prstDash val="sysDot"/>
              </a:ln>
              <a:effectLst/>
            </c:spPr>
            <c:trendlineType val="poly"/>
            <c:order val="3"/>
            <c:dispRSqr val="1"/>
            <c:dispEq val="1"/>
            <c:trendlineLbl>
              <c:layout>
                <c:manualLayout>
                  <c:x val="5.9685258092738405E-2"/>
                  <c:y val="0.451646252551764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Sheet14!$B$2:$B$247</c:f>
              <c:numCache>
                <c:formatCode>General</c:formatCode>
                <c:ptCount val="246"/>
                <c:pt idx="0">
                  <c:v>1.55</c:v>
                </c:pt>
                <c:pt idx="1">
                  <c:v>1.25</c:v>
                </c:pt>
                <c:pt idx="2">
                  <c:v>1.1319999999999999</c:v>
                </c:pt>
                <c:pt idx="3">
                  <c:v>1.31</c:v>
                </c:pt>
                <c:pt idx="4">
                  <c:v>1.302</c:v>
                </c:pt>
                <c:pt idx="5">
                  <c:v>1.3169999999999999</c:v>
                </c:pt>
                <c:pt idx="6">
                  <c:v>1.07</c:v>
                </c:pt>
                <c:pt idx="7">
                  <c:v>1.04</c:v>
                </c:pt>
                <c:pt idx="8">
                  <c:v>1.024</c:v>
                </c:pt>
                <c:pt idx="9">
                  <c:v>1.58</c:v>
                </c:pt>
                <c:pt idx="10">
                  <c:v>1.1080000000000001</c:v>
                </c:pt>
                <c:pt idx="11">
                  <c:v>1.74</c:v>
                </c:pt>
                <c:pt idx="12">
                  <c:v>1.5</c:v>
                </c:pt>
                <c:pt idx="13">
                  <c:v>1.1399999999999999</c:v>
                </c:pt>
                <c:pt idx="14">
                  <c:v>1.02</c:v>
                </c:pt>
                <c:pt idx="15">
                  <c:v>1.26</c:v>
                </c:pt>
                <c:pt idx="16">
                  <c:v>1.73</c:v>
                </c:pt>
                <c:pt idx="17">
                  <c:v>1.61</c:v>
                </c:pt>
                <c:pt idx="18">
                  <c:v>1.014</c:v>
                </c:pt>
                <c:pt idx="19">
                  <c:v>1.1100000000000001</c:v>
                </c:pt>
                <c:pt idx="20">
                  <c:v>1.8029999999999999</c:v>
                </c:pt>
                <c:pt idx="21">
                  <c:v>1.1100000000000001</c:v>
                </c:pt>
                <c:pt idx="22">
                  <c:v>2.13</c:v>
                </c:pt>
                <c:pt idx="23">
                  <c:v>1.762</c:v>
                </c:pt>
                <c:pt idx="24">
                  <c:v>1.1599999999999999</c:v>
                </c:pt>
                <c:pt idx="25">
                  <c:v>1.133</c:v>
                </c:pt>
                <c:pt idx="26">
                  <c:v>1.1040000000000001</c:v>
                </c:pt>
                <c:pt idx="27">
                  <c:v>1.07</c:v>
                </c:pt>
                <c:pt idx="28">
                  <c:v>1.53</c:v>
                </c:pt>
                <c:pt idx="29">
                  <c:v>1.71</c:v>
                </c:pt>
                <c:pt idx="30">
                  <c:v>1.522</c:v>
                </c:pt>
                <c:pt idx="31">
                  <c:v>1.02</c:v>
                </c:pt>
                <c:pt idx="32">
                  <c:v>1.58</c:v>
                </c:pt>
                <c:pt idx="33">
                  <c:v>1.52</c:v>
                </c:pt>
                <c:pt idx="34">
                  <c:v>1.24</c:v>
                </c:pt>
                <c:pt idx="35">
                  <c:v>1.51</c:v>
                </c:pt>
                <c:pt idx="36">
                  <c:v>1.21</c:v>
                </c:pt>
                <c:pt idx="37">
                  <c:v>1.6</c:v>
                </c:pt>
                <c:pt idx="38">
                  <c:v>1.06</c:v>
                </c:pt>
                <c:pt idx="39">
                  <c:v>1.145</c:v>
                </c:pt>
                <c:pt idx="40">
                  <c:v>1.3</c:v>
                </c:pt>
                <c:pt idx="41">
                  <c:v>1.03</c:v>
                </c:pt>
                <c:pt idx="42">
                  <c:v>1.03</c:v>
                </c:pt>
                <c:pt idx="43">
                  <c:v>1.1499999999999999</c:v>
                </c:pt>
                <c:pt idx="44">
                  <c:v>1.06</c:v>
                </c:pt>
                <c:pt idx="45">
                  <c:v>1.3029999999999999</c:v>
                </c:pt>
                <c:pt idx="46">
                  <c:v>1.02</c:v>
                </c:pt>
                <c:pt idx="47">
                  <c:v>1.33</c:v>
                </c:pt>
                <c:pt idx="48">
                  <c:v>1.63</c:v>
                </c:pt>
                <c:pt idx="49">
                  <c:v>1.05</c:v>
                </c:pt>
                <c:pt idx="50">
                  <c:v>1.33</c:v>
                </c:pt>
                <c:pt idx="51">
                  <c:v>1.0980000000000001</c:v>
                </c:pt>
                <c:pt idx="52">
                  <c:v>1.6</c:v>
                </c:pt>
                <c:pt idx="53">
                  <c:v>1.01</c:v>
                </c:pt>
                <c:pt idx="54">
                  <c:v>1.1100000000000001</c:v>
                </c:pt>
                <c:pt idx="55">
                  <c:v>1.25</c:v>
                </c:pt>
                <c:pt idx="56">
                  <c:v>1.095</c:v>
                </c:pt>
                <c:pt idx="57">
                  <c:v>1.1579999999999999</c:v>
                </c:pt>
                <c:pt idx="58">
                  <c:v>1.05</c:v>
                </c:pt>
                <c:pt idx="59">
                  <c:v>1.54</c:v>
                </c:pt>
                <c:pt idx="60">
                  <c:v>1.1000000000000001</c:v>
                </c:pt>
                <c:pt idx="61">
                  <c:v>1.03</c:v>
                </c:pt>
                <c:pt idx="62">
                  <c:v>1.62</c:v>
                </c:pt>
                <c:pt idx="63">
                  <c:v>2</c:v>
                </c:pt>
                <c:pt idx="64">
                  <c:v>1.25</c:v>
                </c:pt>
                <c:pt idx="65">
                  <c:v>1.03</c:v>
                </c:pt>
                <c:pt idx="66">
                  <c:v>1.31</c:v>
                </c:pt>
                <c:pt idx="67">
                  <c:v>1.32</c:v>
                </c:pt>
                <c:pt idx="68">
                  <c:v>1.262</c:v>
                </c:pt>
                <c:pt idx="69">
                  <c:v>1.0900000000000001</c:v>
                </c:pt>
                <c:pt idx="70">
                  <c:v>1.21</c:v>
                </c:pt>
                <c:pt idx="71">
                  <c:v>1.01</c:v>
                </c:pt>
                <c:pt idx="72">
                  <c:v>1.133</c:v>
                </c:pt>
                <c:pt idx="73">
                  <c:v>1.6659999999999999</c:v>
                </c:pt>
                <c:pt idx="74">
                  <c:v>1.621</c:v>
                </c:pt>
                <c:pt idx="75">
                  <c:v>1.1100000000000001</c:v>
                </c:pt>
                <c:pt idx="76">
                  <c:v>1.33</c:v>
                </c:pt>
                <c:pt idx="77">
                  <c:v>1.59</c:v>
                </c:pt>
                <c:pt idx="78">
                  <c:v>1.4</c:v>
                </c:pt>
                <c:pt idx="79">
                  <c:v>1.04</c:v>
                </c:pt>
                <c:pt idx="80">
                  <c:v>2.0699999999999998</c:v>
                </c:pt>
                <c:pt idx="81">
                  <c:v>1.23</c:v>
                </c:pt>
                <c:pt idx="82">
                  <c:v>1.07</c:v>
                </c:pt>
                <c:pt idx="83">
                  <c:v>1.29</c:v>
                </c:pt>
                <c:pt idx="84">
                  <c:v>1.1000000000000001</c:v>
                </c:pt>
                <c:pt idx="85">
                  <c:v>1.44</c:v>
                </c:pt>
                <c:pt idx="86">
                  <c:v>1.0740000000000001</c:v>
                </c:pt>
                <c:pt idx="87">
                  <c:v>1.71</c:v>
                </c:pt>
                <c:pt idx="88">
                  <c:v>1.22</c:v>
                </c:pt>
                <c:pt idx="89">
                  <c:v>1.31</c:v>
                </c:pt>
                <c:pt idx="90">
                  <c:v>1.54</c:v>
                </c:pt>
                <c:pt idx="91">
                  <c:v>1.54</c:v>
                </c:pt>
                <c:pt idx="92">
                  <c:v>2.0499999999999998</c:v>
                </c:pt>
                <c:pt idx="93">
                  <c:v>1.6</c:v>
                </c:pt>
                <c:pt idx="94">
                  <c:v>1.56</c:v>
                </c:pt>
                <c:pt idx="95">
                  <c:v>1.38</c:v>
                </c:pt>
                <c:pt idx="96">
                  <c:v>1.3380000000000001</c:v>
                </c:pt>
                <c:pt idx="97">
                  <c:v>1.57</c:v>
                </c:pt>
                <c:pt idx="98">
                  <c:v>1.06</c:v>
                </c:pt>
                <c:pt idx="99">
                  <c:v>1.181</c:v>
                </c:pt>
                <c:pt idx="100">
                  <c:v>1.76</c:v>
                </c:pt>
                <c:pt idx="101">
                  <c:v>1.23</c:v>
                </c:pt>
                <c:pt idx="102">
                  <c:v>1.702</c:v>
                </c:pt>
                <c:pt idx="103">
                  <c:v>1.27</c:v>
                </c:pt>
                <c:pt idx="104">
                  <c:v>1.208</c:v>
                </c:pt>
                <c:pt idx="105">
                  <c:v>1.08</c:v>
                </c:pt>
                <c:pt idx="106">
                  <c:v>1.07</c:v>
                </c:pt>
                <c:pt idx="107">
                  <c:v>1.77</c:v>
                </c:pt>
                <c:pt idx="108">
                  <c:v>1.5680000000000001</c:v>
                </c:pt>
                <c:pt idx="109">
                  <c:v>1.0680000000000001</c:v>
                </c:pt>
                <c:pt idx="110">
                  <c:v>1.4</c:v>
                </c:pt>
                <c:pt idx="111">
                  <c:v>1.04</c:v>
                </c:pt>
                <c:pt idx="112">
                  <c:v>1.07</c:v>
                </c:pt>
                <c:pt idx="113">
                  <c:v>1.95</c:v>
                </c:pt>
                <c:pt idx="114">
                  <c:v>1.2110000000000001</c:v>
                </c:pt>
                <c:pt idx="115">
                  <c:v>1.1299999999999999</c:v>
                </c:pt>
                <c:pt idx="116">
                  <c:v>1.53</c:v>
                </c:pt>
                <c:pt idx="117">
                  <c:v>1.24</c:v>
                </c:pt>
                <c:pt idx="118">
                  <c:v>1.1200000000000001</c:v>
                </c:pt>
                <c:pt idx="119">
                  <c:v>1.73</c:v>
                </c:pt>
                <c:pt idx="120">
                  <c:v>1.71</c:v>
                </c:pt>
                <c:pt idx="121">
                  <c:v>1.26</c:v>
                </c:pt>
                <c:pt idx="122">
                  <c:v>1.41</c:v>
                </c:pt>
                <c:pt idx="123">
                  <c:v>1.35</c:v>
                </c:pt>
                <c:pt idx="124">
                  <c:v>1.0449999999999999</c:v>
                </c:pt>
                <c:pt idx="125">
                  <c:v>1.61</c:v>
                </c:pt>
                <c:pt idx="126">
                  <c:v>1.7549999999999999</c:v>
                </c:pt>
                <c:pt idx="127">
                  <c:v>1.321</c:v>
                </c:pt>
                <c:pt idx="128">
                  <c:v>1.31</c:v>
                </c:pt>
                <c:pt idx="129">
                  <c:v>1.22</c:v>
                </c:pt>
                <c:pt idx="130">
                  <c:v>1.1180000000000001</c:v>
                </c:pt>
                <c:pt idx="131">
                  <c:v>1.05</c:v>
                </c:pt>
                <c:pt idx="132">
                  <c:v>1.1379999999999999</c:v>
                </c:pt>
                <c:pt idx="133">
                  <c:v>1.01</c:v>
                </c:pt>
                <c:pt idx="134">
                  <c:v>1.337</c:v>
                </c:pt>
                <c:pt idx="135">
                  <c:v>1.3</c:v>
                </c:pt>
                <c:pt idx="136">
                  <c:v>1.56</c:v>
                </c:pt>
                <c:pt idx="137">
                  <c:v>1.532</c:v>
                </c:pt>
                <c:pt idx="138">
                  <c:v>1.54</c:v>
                </c:pt>
                <c:pt idx="139">
                  <c:v>1.1399999999999999</c:v>
                </c:pt>
                <c:pt idx="140">
                  <c:v>1.367</c:v>
                </c:pt>
                <c:pt idx="141">
                  <c:v>1.56</c:v>
                </c:pt>
                <c:pt idx="142">
                  <c:v>1.05</c:v>
                </c:pt>
                <c:pt idx="143">
                  <c:v>1.07</c:v>
                </c:pt>
                <c:pt idx="144">
                  <c:v>1.32</c:v>
                </c:pt>
                <c:pt idx="145">
                  <c:v>2</c:v>
                </c:pt>
                <c:pt idx="146">
                  <c:v>1.03</c:v>
                </c:pt>
                <c:pt idx="147">
                  <c:v>1.8480000000000001</c:v>
                </c:pt>
                <c:pt idx="148">
                  <c:v>1.1599999999999999</c:v>
                </c:pt>
                <c:pt idx="149">
                  <c:v>1.6120000000000001</c:v>
                </c:pt>
                <c:pt idx="150">
                  <c:v>1.22</c:v>
                </c:pt>
                <c:pt idx="151">
                  <c:v>1.1299999999999999</c:v>
                </c:pt>
                <c:pt idx="152">
                  <c:v>2.11</c:v>
                </c:pt>
                <c:pt idx="153">
                  <c:v>1.3009999999999999</c:v>
                </c:pt>
                <c:pt idx="154">
                  <c:v>1.28</c:v>
                </c:pt>
                <c:pt idx="155">
                  <c:v>1.04</c:v>
                </c:pt>
                <c:pt idx="156">
                  <c:v>1.0900000000000001</c:v>
                </c:pt>
                <c:pt idx="157">
                  <c:v>1.24</c:v>
                </c:pt>
                <c:pt idx="158">
                  <c:v>1.7</c:v>
                </c:pt>
                <c:pt idx="159">
                  <c:v>1.01</c:v>
                </c:pt>
                <c:pt idx="160">
                  <c:v>1.52</c:v>
                </c:pt>
                <c:pt idx="161">
                  <c:v>1.232</c:v>
                </c:pt>
                <c:pt idx="162">
                  <c:v>1.46</c:v>
                </c:pt>
                <c:pt idx="163">
                  <c:v>1.62</c:v>
                </c:pt>
                <c:pt idx="164">
                  <c:v>1.0900000000000001</c:v>
                </c:pt>
                <c:pt idx="165">
                  <c:v>1.41</c:v>
                </c:pt>
                <c:pt idx="166">
                  <c:v>1.01</c:v>
                </c:pt>
                <c:pt idx="167">
                  <c:v>1.17</c:v>
                </c:pt>
                <c:pt idx="168">
                  <c:v>1.2</c:v>
                </c:pt>
                <c:pt idx="169">
                  <c:v>1.08</c:v>
                </c:pt>
                <c:pt idx="170">
                  <c:v>1.24</c:v>
                </c:pt>
                <c:pt idx="171">
                  <c:v>1.5449999999999999</c:v>
                </c:pt>
                <c:pt idx="172">
                  <c:v>1.21</c:v>
                </c:pt>
                <c:pt idx="173">
                  <c:v>1.1000000000000001</c:v>
                </c:pt>
                <c:pt idx="174">
                  <c:v>1.02</c:v>
                </c:pt>
                <c:pt idx="175">
                  <c:v>1.1379999999999999</c:v>
                </c:pt>
                <c:pt idx="176">
                  <c:v>1.26</c:v>
                </c:pt>
                <c:pt idx="177">
                  <c:v>1.08</c:v>
                </c:pt>
                <c:pt idx="178">
                  <c:v>1.06</c:v>
                </c:pt>
                <c:pt idx="179">
                  <c:v>1.01</c:v>
                </c:pt>
                <c:pt idx="180">
                  <c:v>1.407</c:v>
                </c:pt>
                <c:pt idx="181">
                  <c:v>1.1180000000000001</c:v>
                </c:pt>
                <c:pt idx="182">
                  <c:v>1.82</c:v>
                </c:pt>
                <c:pt idx="183">
                  <c:v>1.1499999999999999</c:v>
                </c:pt>
                <c:pt idx="184">
                  <c:v>1.03</c:v>
                </c:pt>
                <c:pt idx="185">
                  <c:v>1.06</c:v>
                </c:pt>
                <c:pt idx="186">
                  <c:v>1.72</c:v>
                </c:pt>
                <c:pt idx="187">
                  <c:v>1.2</c:v>
                </c:pt>
                <c:pt idx="188">
                  <c:v>1.04</c:v>
                </c:pt>
                <c:pt idx="189">
                  <c:v>1.03</c:v>
                </c:pt>
                <c:pt idx="190">
                  <c:v>2.11</c:v>
                </c:pt>
                <c:pt idx="191">
                  <c:v>1.21</c:v>
                </c:pt>
                <c:pt idx="192">
                  <c:v>2.08</c:v>
                </c:pt>
                <c:pt idx="193">
                  <c:v>1.08</c:v>
                </c:pt>
                <c:pt idx="194">
                  <c:v>1.32</c:v>
                </c:pt>
                <c:pt idx="195">
                  <c:v>1.8120000000000001</c:v>
                </c:pt>
                <c:pt idx="196">
                  <c:v>1.01</c:v>
                </c:pt>
                <c:pt idx="197">
                  <c:v>1.61</c:v>
                </c:pt>
                <c:pt idx="198">
                  <c:v>1.27</c:v>
                </c:pt>
                <c:pt idx="199">
                  <c:v>1.282</c:v>
                </c:pt>
                <c:pt idx="200">
                  <c:v>1.51</c:v>
                </c:pt>
                <c:pt idx="201">
                  <c:v>1.1359999999999999</c:v>
                </c:pt>
                <c:pt idx="202">
                  <c:v>1.1399999999999999</c:v>
                </c:pt>
                <c:pt idx="203">
                  <c:v>1.1499999999999999</c:v>
                </c:pt>
                <c:pt idx="204">
                  <c:v>1.22</c:v>
                </c:pt>
                <c:pt idx="205">
                  <c:v>1.51</c:v>
                </c:pt>
                <c:pt idx="206">
                  <c:v>1.04</c:v>
                </c:pt>
                <c:pt idx="207">
                  <c:v>1.508</c:v>
                </c:pt>
                <c:pt idx="208">
                  <c:v>1.03</c:v>
                </c:pt>
                <c:pt idx="209">
                  <c:v>1.4</c:v>
                </c:pt>
                <c:pt idx="210">
                  <c:v>1.0069999999999999</c:v>
                </c:pt>
                <c:pt idx="211">
                  <c:v>1.21</c:v>
                </c:pt>
                <c:pt idx="212">
                  <c:v>1.554</c:v>
                </c:pt>
                <c:pt idx="213">
                  <c:v>1.01</c:v>
                </c:pt>
                <c:pt idx="214">
                  <c:v>1.411</c:v>
                </c:pt>
                <c:pt idx="215">
                  <c:v>1.718</c:v>
                </c:pt>
                <c:pt idx="216">
                  <c:v>1.03</c:v>
                </c:pt>
                <c:pt idx="217">
                  <c:v>1.792</c:v>
                </c:pt>
                <c:pt idx="218">
                  <c:v>1.05</c:v>
                </c:pt>
                <c:pt idx="219">
                  <c:v>1.34</c:v>
                </c:pt>
                <c:pt idx="220">
                  <c:v>1.02</c:v>
                </c:pt>
                <c:pt idx="221">
                  <c:v>1.1000000000000001</c:v>
                </c:pt>
                <c:pt idx="222">
                  <c:v>1.05</c:v>
                </c:pt>
                <c:pt idx="223">
                  <c:v>1.2030000000000001</c:v>
                </c:pt>
                <c:pt idx="224">
                  <c:v>1.3</c:v>
                </c:pt>
                <c:pt idx="225">
                  <c:v>1.0129999999999999</c:v>
                </c:pt>
                <c:pt idx="226">
                  <c:v>1.03</c:v>
                </c:pt>
                <c:pt idx="227">
                  <c:v>1.74</c:v>
                </c:pt>
                <c:pt idx="228">
                  <c:v>1.59</c:v>
                </c:pt>
                <c:pt idx="229">
                  <c:v>1.84</c:v>
                </c:pt>
                <c:pt idx="230">
                  <c:v>1.9</c:v>
                </c:pt>
                <c:pt idx="231">
                  <c:v>1.03</c:v>
                </c:pt>
                <c:pt idx="232">
                  <c:v>1.1599999999999999</c:v>
                </c:pt>
                <c:pt idx="233">
                  <c:v>1</c:v>
                </c:pt>
                <c:pt idx="234">
                  <c:v>1.0900000000000001</c:v>
                </c:pt>
                <c:pt idx="235">
                  <c:v>1.54</c:v>
                </c:pt>
                <c:pt idx="236">
                  <c:v>1.006</c:v>
                </c:pt>
                <c:pt idx="237">
                  <c:v>1.7</c:v>
                </c:pt>
                <c:pt idx="238">
                  <c:v>1.1180000000000001</c:v>
                </c:pt>
                <c:pt idx="239">
                  <c:v>1.08</c:v>
                </c:pt>
                <c:pt idx="240">
                  <c:v>1.3</c:v>
                </c:pt>
                <c:pt idx="241">
                  <c:v>1.08</c:v>
                </c:pt>
                <c:pt idx="242">
                  <c:v>1.0960000000000001</c:v>
                </c:pt>
                <c:pt idx="243">
                  <c:v>1.046</c:v>
                </c:pt>
                <c:pt idx="244">
                  <c:v>1.53</c:v>
                </c:pt>
                <c:pt idx="245">
                  <c:v>1.32</c:v>
                </c:pt>
              </c:numCache>
            </c:numRef>
          </c:xVal>
          <c:yVal>
            <c:numRef>
              <c:f>Sheet14!$A$2:$A$247</c:f>
              <c:numCache>
                <c:formatCode>General</c:formatCode>
                <c:ptCount val="246"/>
                <c:pt idx="0">
                  <c:v>9.5728979790730708</c:v>
                </c:pt>
                <c:pt idx="1">
                  <c:v>9.3022858064595422</c:v>
                </c:pt>
                <c:pt idx="2">
                  <c:v>9.2301429992723616</c:v>
                </c:pt>
                <c:pt idx="3">
                  <c:v>9.4757768354806444</c:v>
                </c:pt>
                <c:pt idx="4">
                  <c:v>9.6293796001114647</c:v>
                </c:pt>
                <c:pt idx="5">
                  <c:v>9.3585017229567029</c:v>
                </c:pt>
                <c:pt idx="6">
                  <c:v>9.2417285678175549</c:v>
                </c:pt>
                <c:pt idx="7">
                  <c:v>9.1310081618394836</c:v>
                </c:pt>
                <c:pt idx="8">
                  <c:v>9.0391961157723539</c:v>
                </c:pt>
                <c:pt idx="9">
                  <c:v>10.106987219953758</c:v>
                </c:pt>
                <c:pt idx="10">
                  <c:v>9.0893020435991261</c:v>
                </c:pt>
                <c:pt idx="11">
                  <c:v>10.232247266827603</c:v>
                </c:pt>
                <c:pt idx="12">
                  <c:v>9.883386880829125</c:v>
                </c:pt>
                <c:pt idx="13">
                  <c:v>9.5353182291716614</c:v>
                </c:pt>
                <c:pt idx="14">
                  <c:v>8.896998552743824</c:v>
                </c:pt>
                <c:pt idx="15">
                  <c:v>9.2921719402226142</c:v>
                </c:pt>
                <c:pt idx="16">
                  <c:v>9.6709247793054267</c:v>
                </c:pt>
                <c:pt idx="17">
                  <c:v>9.635479667759963</c:v>
                </c:pt>
                <c:pt idx="18">
                  <c:v>9.5836954261661127</c:v>
                </c:pt>
                <c:pt idx="19">
                  <c:v>8.9895546637639292</c:v>
                </c:pt>
                <c:pt idx="20">
                  <c:v>10.031000872835088</c:v>
                </c:pt>
                <c:pt idx="21">
                  <c:v>8.9895546637639292</c:v>
                </c:pt>
                <c:pt idx="22">
                  <c:v>10.460700455855241</c:v>
                </c:pt>
                <c:pt idx="23">
                  <c:v>10.044900305486452</c:v>
                </c:pt>
                <c:pt idx="24">
                  <c:v>9.3444341064568821</c:v>
                </c:pt>
                <c:pt idx="25">
                  <c:v>9.1577831212375074</c:v>
                </c:pt>
                <c:pt idx="26">
                  <c:v>9.301277366968284</c:v>
                </c:pt>
                <c:pt idx="27">
                  <c:v>9.0994864618852986</c:v>
                </c:pt>
                <c:pt idx="28">
                  <c:v>9.7246189275059631</c:v>
                </c:pt>
                <c:pt idx="29">
                  <c:v>10.494602007530922</c:v>
                </c:pt>
                <c:pt idx="30">
                  <c:v>9.751675801946746</c:v>
                </c:pt>
                <c:pt idx="31">
                  <c:v>8.9987251137983453</c:v>
                </c:pt>
                <c:pt idx="32">
                  <c:v>9.9353737413984504</c:v>
                </c:pt>
                <c:pt idx="33">
                  <c:v>9.7270307643173162</c:v>
                </c:pt>
                <c:pt idx="34">
                  <c:v>9.5084303438479925</c:v>
                </c:pt>
                <c:pt idx="35">
                  <c:v>9.4414520929395689</c:v>
                </c:pt>
                <c:pt idx="36">
                  <c:v>9.282229777787709</c:v>
                </c:pt>
                <c:pt idx="37">
                  <c:v>9.8309566438561298</c:v>
                </c:pt>
                <c:pt idx="38">
                  <c:v>9.4157272017011326</c:v>
                </c:pt>
                <c:pt idx="39">
                  <c:v>9.2315146072075898</c:v>
                </c:pt>
                <c:pt idx="40">
                  <c:v>9.5460980676595266</c:v>
                </c:pt>
                <c:pt idx="41">
                  <c:v>9.3250261717009781</c:v>
                </c:pt>
                <c:pt idx="42">
                  <c:v>9.664542626975372</c:v>
                </c:pt>
                <c:pt idx="43">
                  <c:v>9.2826610335558097</c:v>
                </c:pt>
                <c:pt idx="44">
                  <c:v>9.1667243736934232</c:v>
                </c:pt>
                <c:pt idx="45">
                  <c:v>9.2614136421601838</c:v>
                </c:pt>
                <c:pt idx="46">
                  <c:v>9.1936254527991608</c:v>
                </c:pt>
                <c:pt idx="47">
                  <c:v>9.8346732365357674</c:v>
                </c:pt>
                <c:pt idx="48">
                  <c:v>10.240923610246821</c:v>
                </c:pt>
                <c:pt idx="49">
                  <c:v>8.8113542299657279</c:v>
                </c:pt>
                <c:pt idx="50">
                  <c:v>9.6064283182717496</c:v>
                </c:pt>
                <c:pt idx="51">
                  <c:v>9.1896273303786415</c:v>
                </c:pt>
                <c:pt idx="52">
                  <c:v>10.050832842423782</c:v>
                </c:pt>
                <c:pt idx="53">
                  <c:v>9.2157154005934494</c:v>
                </c:pt>
                <c:pt idx="54">
                  <c:v>9.4850891690160637</c:v>
                </c:pt>
                <c:pt idx="55">
                  <c:v>9.233581688042598</c:v>
                </c:pt>
                <c:pt idx="56">
                  <c:v>9.1033117992176589</c:v>
                </c:pt>
                <c:pt idx="57">
                  <c:v>9.1794687083090949</c:v>
                </c:pt>
                <c:pt idx="58">
                  <c:v>9.3564948817622575</c:v>
                </c:pt>
                <c:pt idx="59">
                  <c:v>10.008554074982184</c:v>
                </c:pt>
                <c:pt idx="60">
                  <c:v>9.2064327471451648</c:v>
                </c:pt>
                <c:pt idx="61">
                  <c:v>9.0613524256098064</c:v>
                </c:pt>
                <c:pt idx="62">
                  <c:v>9.7641703112667741</c:v>
                </c:pt>
                <c:pt idx="63">
                  <c:v>10.403049984023408</c:v>
                </c:pt>
                <c:pt idx="64">
                  <c:v>9.544826709432904</c:v>
                </c:pt>
                <c:pt idx="65">
                  <c:v>9.060094060174638</c:v>
                </c:pt>
                <c:pt idx="66">
                  <c:v>9.8195079387408537</c:v>
                </c:pt>
                <c:pt idx="67">
                  <c:v>9.5286944617670493</c:v>
                </c:pt>
                <c:pt idx="68">
                  <c:v>10.277668370604527</c:v>
                </c:pt>
                <c:pt idx="69">
                  <c:v>9.0893020435991261</c:v>
                </c:pt>
                <c:pt idx="70">
                  <c:v>9.4858046097299411</c:v>
                </c:pt>
                <c:pt idx="71">
                  <c:v>9.2059306634874822</c:v>
                </c:pt>
                <c:pt idx="72">
                  <c:v>9.3196431068666321</c:v>
                </c:pt>
                <c:pt idx="73">
                  <c:v>9.8602146403026616</c:v>
                </c:pt>
                <c:pt idx="74">
                  <c:v>9.6542566664586005</c:v>
                </c:pt>
                <c:pt idx="75">
                  <c:v>9.1228197744466879</c:v>
                </c:pt>
                <c:pt idx="76">
                  <c:v>9.5556247389049904</c:v>
                </c:pt>
                <c:pt idx="77">
                  <c:v>9.7907059575479209</c:v>
                </c:pt>
                <c:pt idx="78">
                  <c:v>9.7277355687632667</c:v>
                </c:pt>
                <c:pt idx="79">
                  <c:v>9.2893363782026803</c:v>
                </c:pt>
                <c:pt idx="80">
                  <c:v>10.459697547336718</c:v>
                </c:pt>
                <c:pt idx="81">
                  <c:v>9.5122248609519691</c:v>
                </c:pt>
                <c:pt idx="82">
                  <c:v>9.1401324769326866</c:v>
                </c:pt>
                <c:pt idx="83">
                  <c:v>9.4637259872011423</c:v>
                </c:pt>
                <c:pt idx="84">
                  <c:v>9.112279813345209</c:v>
                </c:pt>
                <c:pt idx="85">
                  <c:v>9.7803988730607809</c:v>
                </c:pt>
                <c:pt idx="86">
                  <c:v>9.3411931803949457</c:v>
                </c:pt>
                <c:pt idx="87">
                  <c:v>9.977391611043732</c:v>
                </c:pt>
                <c:pt idx="88">
                  <c:v>9.233861567017529</c:v>
                </c:pt>
                <c:pt idx="89">
                  <c:v>9.3859729406193413</c:v>
                </c:pt>
                <c:pt idx="90">
                  <c:v>9.9659927578875251</c:v>
                </c:pt>
                <c:pt idx="91">
                  <c:v>9.8766300983662454</c:v>
                </c:pt>
                <c:pt idx="92">
                  <c:v>10.601249070646819</c:v>
                </c:pt>
                <c:pt idx="93">
                  <c:v>9.5170895071451902</c:v>
                </c:pt>
                <c:pt idx="94">
                  <c:v>10.011175357953045</c:v>
                </c:pt>
                <c:pt idx="95">
                  <c:v>9.6223881003560585</c:v>
                </c:pt>
                <c:pt idx="96">
                  <c:v>9.6504001248488454</c:v>
                </c:pt>
                <c:pt idx="97">
                  <c:v>9.9290090897662058</c:v>
                </c:pt>
                <c:pt idx="98">
                  <c:v>9.0653145999259248</c:v>
                </c:pt>
                <c:pt idx="99">
                  <c:v>9.3083741122475487</c:v>
                </c:pt>
                <c:pt idx="100">
                  <c:v>10.34586301466439</c:v>
                </c:pt>
                <c:pt idx="101">
                  <c:v>9.5122248609519691</c:v>
                </c:pt>
                <c:pt idx="102">
                  <c:v>9.7950668035817081</c:v>
                </c:pt>
                <c:pt idx="103">
                  <c:v>9.7452538401312623</c:v>
                </c:pt>
                <c:pt idx="104">
                  <c:v>9.6986135912716627</c:v>
                </c:pt>
                <c:pt idx="105">
                  <c:v>9.0355273554084601</c:v>
                </c:pt>
                <c:pt idx="106">
                  <c:v>9.0861367685168766</c:v>
                </c:pt>
                <c:pt idx="107">
                  <c:v>10.330170952081634</c:v>
                </c:pt>
                <c:pt idx="108">
                  <c:v>9.6040027679651949</c:v>
                </c:pt>
                <c:pt idx="109">
                  <c:v>9.1497407498472523</c:v>
                </c:pt>
                <c:pt idx="110">
                  <c:v>9.6483372050868326</c:v>
                </c:pt>
                <c:pt idx="111">
                  <c:v>9.5625052608890577</c:v>
                </c:pt>
                <c:pt idx="112">
                  <c:v>9.3369866792039655</c:v>
                </c:pt>
                <c:pt idx="113">
                  <c:v>10.249202656238518</c:v>
                </c:pt>
                <c:pt idx="114">
                  <c:v>9.8717904657928734</c:v>
                </c:pt>
                <c:pt idx="115">
                  <c:v>9.3515464884210875</c:v>
                </c:pt>
                <c:pt idx="116">
                  <c:v>9.6008251667195328</c:v>
                </c:pt>
                <c:pt idx="117">
                  <c:v>9.2977833224912274</c:v>
                </c:pt>
                <c:pt idx="118">
                  <c:v>9.1962414475966803</c:v>
                </c:pt>
                <c:pt idx="119">
                  <c:v>9.9169127795325007</c:v>
                </c:pt>
                <c:pt idx="120">
                  <c:v>10.463216048405487</c:v>
                </c:pt>
                <c:pt idx="121">
                  <c:v>9.4669318520947741</c:v>
                </c:pt>
                <c:pt idx="122">
                  <c:v>9.7087686654263532</c:v>
                </c:pt>
                <c:pt idx="123">
                  <c:v>9.3272341234476812</c:v>
                </c:pt>
                <c:pt idx="124">
                  <c:v>9.2750976191914614</c:v>
                </c:pt>
                <c:pt idx="125">
                  <c:v>10.147217737458726</c:v>
                </c:pt>
                <c:pt idx="126">
                  <c:v>9.8422502430649388</c:v>
                </c:pt>
                <c:pt idx="127">
                  <c:v>9.441690159837492</c:v>
                </c:pt>
                <c:pt idx="128">
                  <c:v>9.5422149125153233</c:v>
                </c:pt>
                <c:pt idx="129">
                  <c:v>9.538204234060796</c:v>
                </c:pt>
                <c:pt idx="130">
                  <c:v>9.7241216235678056</c:v>
                </c:pt>
                <c:pt idx="131">
                  <c:v>9.1767835884473392</c:v>
                </c:pt>
                <c:pt idx="132">
                  <c:v>9.0725714422312862</c:v>
                </c:pt>
                <c:pt idx="133">
                  <c:v>9.130581540672603</c:v>
                </c:pt>
                <c:pt idx="134">
                  <c:v>9.3214344194817702</c:v>
                </c:pt>
                <c:pt idx="135">
                  <c:v>9.3783094225457369</c:v>
                </c:pt>
                <c:pt idx="136">
                  <c:v>9.5878092164432847</c:v>
                </c:pt>
                <c:pt idx="137">
                  <c:v>10.304810761476958</c:v>
                </c:pt>
                <c:pt idx="138">
                  <c:v>9.7584617804858702</c:v>
                </c:pt>
                <c:pt idx="139">
                  <c:v>9.6331590324118004</c:v>
                </c:pt>
                <c:pt idx="140">
                  <c:v>9.5163534011126867</c:v>
                </c:pt>
                <c:pt idx="141">
                  <c:v>9.8694135722023759</c:v>
                </c:pt>
                <c:pt idx="142">
                  <c:v>9.527619231384973</c:v>
                </c:pt>
                <c:pt idx="143">
                  <c:v>9.2308834113741689</c:v>
                </c:pt>
                <c:pt idx="144">
                  <c:v>9.7303741700771909</c:v>
                </c:pt>
                <c:pt idx="145">
                  <c:v>10.189255982641804</c:v>
                </c:pt>
                <c:pt idx="146">
                  <c:v>9.2231336874191427</c:v>
                </c:pt>
                <c:pt idx="147">
                  <c:v>9.995747630961425</c:v>
                </c:pt>
                <c:pt idx="148">
                  <c:v>9.3872510664214737</c:v>
                </c:pt>
                <c:pt idx="149">
                  <c:v>9.6316788292406379</c:v>
                </c:pt>
                <c:pt idx="150">
                  <c:v>9.698552220870587</c:v>
                </c:pt>
                <c:pt idx="151">
                  <c:v>9.1522148435728443</c:v>
                </c:pt>
                <c:pt idx="152">
                  <c:v>10.394090060613085</c:v>
                </c:pt>
                <c:pt idx="153">
                  <c:v>9.7965146265320229</c:v>
                </c:pt>
                <c:pt idx="154">
                  <c:v>9.4768655830706301</c:v>
                </c:pt>
                <c:pt idx="155">
                  <c:v>9.5451791323440407</c:v>
                </c:pt>
                <c:pt idx="156">
                  <c:v>9.588686735146867</c:v>
                </c:pt>
                <c:pt idx="157">
                  <c:v>9.5106941926258521</c:v>
                </c:pt>
                <c:pt idx="158">
                  <c:v>9.9574073945255588</c:v>
                </c:pt>
                <c:pt idx="159">
                  <c:v>8.9253214169438859</c:v>
                </c:pt>
                <c:pt idx="160">
                  <c:v>9.7731313992138027</c:v>
                </c:pt>
                <c:pt idx="161">
                  <c:v>9.2992665811705848</c:v>
                </c:pt>
                <c:pt idx="162">
                  <c:v>9.4303590459428683</c:v>
                </c:pt>
                <c:pt idx="163">
                  <c:v>9.4856967947373274</c:v>
                </c:pt>
                <c:pt idx="164">
                  <c:v>9.1196407472095391</c:v>
                </c:pt>
                <c:pt idx="165">
                  <c:v>9.8488729592629056</c:v>
                </c:pt>
                <c:pt idx="166">
                  <c:v>9.3067408662624977</c:v>
                </c:pt>
                <c:pt idx="167">
                  <c:v>9.3954912557802963</c:v>
                </c:pt>
                <c:pt idx="168">
                  <c:v>9.0949295204648557</c:v>
                </c:pt>
                <c:pt idx="169">
                  <c:v>9.1493921978223351</c:v>
                </c:pt>
                <c:pt idx="170">
                  <c:v>9.7739165927482556</c:v>
                </c:pt>
                <c:pt idx="171">
                  <c:v>9.7883011427270112</c:v>
                </c:pt>
                <c:pt idx="172">
                  <c:v>9.1197485929901774</c:v>
                </c:pt>
                <c:pt idx="173">
                  <c:v>10.13444053074182</c:v>
                </c:pt>
                <c:pt idx="174">
                  <c:v>9.1912187127685954</c:v>
                </c:pt>
                <c:pt idx="175">
                  <c:v>9.213236175088209</c:v>
                </c:pt>
                <c:pt idx="176">
                  <c:v>9.6429665881467201</c:v>
                </c:pt>
                <c:pt idx="177">
                  <c:v>9.0715890937079564</c:v>
                </c:pt>
                <c:pt idx="178">
                  <c:v>9.3451972607424292</c:v>
                </c:pt>
                <c:pt idx="179">
                  <c:v>9.2196266209896702</c:v>
                </c:pt>
                <c:pt idx="180">
                  <c:v>9.4474657208108113</c:v>
                </c:pt>
                <c:pt idx="181">
                  <c:v>9.0298970501940001</c:v>
                </c:pt>
                <c:pt idx="182">
                  <c:v>10.19820730233956</c:v>
                </c:pt>
                <c:pt idx="183">
                  <c:v>9.2591400599097877</c:v>
                </c:pt>
                <c:pt idx="184">
                  <c:v>9.2495610851294643</c:v>
                </c:pt>
                <c:pt idx="185">
                  <c:v>9.2582015333275223</c:v>
                </c:pt>
                <c:pt idx="186">
                  <c:v>10.221447525412486</c:v>
                </c:pt>
                <c:pt idx="187">
                  <c:v>9.2547399592728663</c:v>
                </c:pt>
                <c:pt idx="188">
                  <c:v>8.8470866926772391</c:v>
                </c:pt>
                <c:pt idx="189">
                  <c:v>9.6858292422430914</c:v>
                </c:pt>
                <c:pt idx="190">
                  <c:v>10.478836072317618</c:v>
                </c:pt>
                <c:pt idx="191">
                  <c:v>9.2050780502165086</c:v>
                </c:pt>
                <c:pt idx="192">
                  <c:v>10.436964682861856</c:v>
                </c:pt>
                <c:pt idx="193">
                  <c:v>9.0499697215089956</c:v>
                </c:pt>
                <c:pt idx="194">
                  <c:v>9.360569085222874</c:v>
                </c:pt>
                <c:pt idx="195">
                  <c:v>10.095181715576748</c:v>
                </c:pt>
                <c:pt idx="196">
                  <c:v>9.5035199305220246</c:v>
                </c:pt>
                <c:pt idx="197">
                  <c:v>9.7971354342918087</c:v>
                </c:pt>
                <c:pt idx="198">
                  <c:v>9.4657117817893948</c:v>
                </c:pt>
                <c:pt idx="199">
                  <c:v>9.2729395137327035</c:v>
                </c:pt>
                <c:pt idx="200">
                  <c:v>9.7639438363479023</c:v>
                </c:pt>
                <c:pt idx="201">
                  <c:v>9.0214774671388067</c:v>
                </c:pt>
                <c:pt idx="202">
                  <c:v>9.0407375875900033</c:v>
                </c:pt>
                <c:pt idx="203">
                  <c:v>9.1897115534780252</c:v>
                </c:pt>
                <c:pt idx="204">
                  <c:v>9.5302475917227003</c:v>
                </c:pt>
                <c:pt idx="205">
                  <c:v>9.83037908071549</c:v>
                </c:pt>
                <c:pt idx="206">
                  <c:v>9.0761053032582719</c:v>
                </c:pt>
                <c:pt idx="207">
                  <c:v>9.6640875787023948</c:v>
                </c:pt>
                <c:pt idx="208">
                  <c:v>9.1507522440643054</c:v>
                </c:pt>
                <c:pt idx="209">
                  <c:v>9.4977724131727541</c:v>
                </c:pt>
                <c:pt idx="210">
                  <c:v>9.4162156817238731</c:v>
                </c:pt>
                <c:pt idx="211">
                  <c:v>9.8463879604955551</c:v>
                </c:pt>
                <c:pt idx="212">
                  <c:v>9.9870471456350582</c:v>
                </c:pt>
                <c:pt idx="213">
                  <c:v>9.0546994990291569</c:v>
                </c:pt>
                <c:pt idx="214">
                  <c:v>9.6181360954226296</c:v>
                </c:pt>
                <c:pt idx="215">
                  <c:v>10.039546996943224</c:v>
                </c:pt>
                <c:pt idx="216">
                  <c:v>9.1863877854989298</c:v>
                </c:pt>
                <c:pt idx="217">
                  <c:v>9.972593750934676</c:v>
                </c:pt>
                <c:pt idx="218">
                  <c:v>9.1374916835148969</c:v>
                </c:pt>
                <c:pt idx="219">
                  <c:v>9.5091849116340743</c:v>
                </c:pt>
                <c:pt idx="220">
                  <c:v>9.2159247502700836</c:v>
                </c:pt>
                <c:pt idx="221">
                  <c:v>9.1628068429100225</c:v>
                </c:pt>
                <c:pt idx="222">
                  <c:v>9.527619231384973</c:v>
                </c:pt>
                <c:pt idx="223">
                  <c:v>9.384797753713336</c:v>
                </c:pt>
                <c:pt idx="224">
                  <c:v>9.624170396415975</c:v>
                </c:pt>
                <c:pt idx="225">
                  <c:v>9.2906292032049862</c:v>
                </c:pt>
                <c:pt idx="226">
                  <c:v>9.340624936855491</c:v>
                </c:pt>
                <c:pt idx="227">
                  <c:v>10.894541913002909</c:v>
                </c:pt>
                <c:pt idx="228">
                  <c:v>9.6302342167364685</c:v>
                </c:pt>
                <c:pt idx="229">
                  <c:v>10.234265033343494</c:v>
                </c:pt>
                <c:pt idx="230">
                  <c:v>9.8994795311385886</c:v>
                </c:pt>
                <c:pt idx="231">
                  <c:v>9.1215801939978363</c:v>
                </c:pt>
                <c:pt idx="232">
                  <c:v>9.0595174822415991</c:v>
                </c:pt>
                <c:pt idx="233">
                  <c:v>8.9856161971345099</c:v>
                </c:pt>
                <c:pt idx="234">
                  <c:v>9.4050823911534085</c:v>
                </c:pt>
                <c:pt idx="235">
                  <c:v>9.7584617804858702</c:v>
                </c:pt>
                <c:pt idx="236">
                  <c:v>9.7396736672979127</c:v>
                </c:pt>
                <c:pt idx="237">
                  <c:v>9.7506623688505947</c:v>
                </c:pt>
                <c:pt idx="238">
                  <c:v>9.0298970501940001</c:v>
                </c:pt>
                <c:pt idx="239">
                  <c:v>9.1401324769326866</c:v>
                </c:pt>
                <c:pt idx="240">
                  <c:v>9.5664454035457069</c:v>
                </c:pt>
                <c:pt idx="241">
                  <c:v>9.6938785570004171</c:v>
                </c:pt>
                <c:pt idx="242">
                  <c:v>9.3601387370645774</c:v>
                </c:pt>
                <c:pt idx="243">
                  <c:v>9.2596066132791002</c:v>
                </c:pt>
                <c:pt idx="244">
                  <c:v>9.9031875075271252</c:v>
                </c:pt>
                <c:pt idx="245">
                  <c:v>9.4958497107507167</c:v>
                </c:pt>
              </c:numCache>
            </c:numRef>
          </c:yVal>
          <c:smooth val="0"/>
          <c:extLst>
            <c:ext xmlns:c16="http://schemas.microsoft.com/office/drawing/2014/chart" uri="{C3380CC4-5D6E-409C-BE32-E72D297353CC}">
              <c16:uniqueId val="{00000001-9DB6-404E-A482-92C0A3C2CBD7}"/>
            </c:ext>
          </c:extLst>
        </c:ser>
        <c:dLbls>
          <c:showLegendKey val="0"/>
          <c:showVal val="0"/>
          <c:showCatName val="0"/>
          <c:showSerName val="0"/>
          <c:showPercent val="0"/>
          <c:showBubbleSize val="0"/>
        </c:dLbls>
        <c:axId val="760463536"/>
        <c:axId val="549334288"/>
      </c:scatterChart>
      <c:valAx>
        <c:axId val="760463536"/>
        <c:scaling>
          <c:orientation val="minMax"/>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34288"/>
        <c:crosses val="autoZero"/>
        <c:crossBetween val="midCat"/>
      </c:valAx>
      <c:valAx>
        <c:axId val="54933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63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10.xml.rels><?xml version="1.0" encoding="UTF-8" standalone="yes"?>
<Relationships xmlns="http://schemas.openxmlformats.org/package/2006/relationships"><Relationship Id="rId3" Type="http://schemas.openxmlformats.org/officeDocument/2006/relationships/image" Target="../media/image68.emf"/><Relationship Id="rId2" Type="http://schemas.openxmlformats.org/officeDocument/2006/relationships/image" Target="../media/image67.emf"/><Relationship Id="rId1" Type="http://schemas.openxmlformats.org/officeDocument/2006/relationships/image" Target="../media/image66.emf"/><Relationship Id="rId5" Type="http://schemas.openxmlformats.org/officeDocument/2006/relationships/image" Target="../media/image70.emf"/><Relationship Id="rId4" Type="http://schemas.openxmlformats.org/officeDocument/2006/relationships/image" Target="../media/image69.emf"/></Relationships>
</file>

<file path=xl/drawings/_rels/drawing2.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5" Type="http://schemas.openxmlformats.org/officeDocument/2006/relationships/image" Target="../media/image9.emf"/><Relationship Id="rId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5" Type="http://schemas.openxmlformats.org/officeDocument/2006/relationships/image" Target="../media/image14.emf"/><Relationship Id="rId4" Type="http://schemas.openxmlformats.org/officeDocument/2006/relationships/image" Target="../media/image13.emf"/></Relationships>
</file>

<file path=xl/drawings/_rels/drawing4.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6.emf"/><Relationship Id="rId1" Type="http://schemas.openxmlformats.org/officeDocument/2006/relationships/image" Target="../media/image15.emf"/><Relationship Id="rId5" Type="http://schemas.openxmlformats.org/officeDocument/2006/relationships/image" Target="../media/image19.emf"/><Relationship Id="rId4" Type="http://schemas.openxmlformats.org/officeDocument/2006/relationships/image" Target="../media/image18.emf"/></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8" Type="http://schemas.openxmlformats.org/officeDocument/2006/relationships/image" Target="../media/image27.emf"/><Relationship Id="rId13" Type="http://schemas.openxmlformats.org/officeDocument/2006/relationships/image" Target="../media/image32.emf"/><Relationship Id="rId18" Type="http://schemas.openxmlformats.org/officeDocument/2006/relationships/image" Target="../media/image37.emf"/><Relationship Id="rId3" Type="http://schemas.openxmlformats.org/officeDocument/2006/relationships/image" Target="../media/image22.emf"/><Relationship Id="rId7" Type="http://schemas.openxmlformats.org/officeDocument/2006/relationships/image" Target="../media/image26.emf"/><Relationship Id="rId12" Type="http://schemas.openxmlformats.org/officeDocument/2006/relationships/image" Target="../media/image31.emf"/><Relationship Id="rId17" Type="http://schemas.openxmlformats.org/officeDocument/2006/relationships/image" Target="../media/image36.emf"/><Relationship Id="rId2" Type="http://schemas.openxmlformats.org/officeDocument/2006/relationships/image" Target="../media/image21.emf"/><Relationship Id="rId16" Type="http://schemas.openxmlformats.org/officeDocument/2006/relationships/image" Target="../media/image35.emf"/><Relationship Id="rId1" Type="http://schemas.openxmlformats.org/officeDocument/2006/relationships/image" Target="../media/image20.emf"/><Relationship Id="rId6" Type="http://schemas.openxmlformats.org/officeDocument/2006/relationships/image" Target="../media/image25.emf"/><Relationship Id="rId11" Type="http://schemas.openxmlformats.org/officeDocument/2006/relationships/image" Target="../media/image30.emf"/><Relationship Id="rId5" Type="http://schemas.openxmlformats.org/officeDocument/2006/relationships/image" Target="../media/image24.emf"/><Relationship Id="rId15" Type="http://schemas.openxmlformats.org/officeDocument/2006/relationships/image" Target="../media/image34.emf"/><Relationship Id="rId10" Type="http://schemas.openxmlformats.org/officeDocument/2006/relationships/image" Target="../media/image29.emf"/><Relationship Id="rId4" Type="http://schemas.openxmlformats.org/officeDocument/2006/relationships/image" Target="../media/image23.emf"/><Relationship Id="rId9" Type="http://schemas.openxmlformats.org/officeDocument/2006/relationships/image" Target="../media/image28.emf"/><Relationship Id="rId14" Type="http://schemas.openxmlformats.org/officeDocument/2006/relationships/image" Target="../media/image33.emf"/></Relationships>
</file>

<file path=xl/drawings/_rels/drawing7.xml.rels><?xml version="1.0" encoding="UTF-8" standalone="yes"?>
<Relationships xmlns="http://schemas.openxmlformats.org/package/2006/relationships"><Relationship Id="rId8" Type="http://schemas.openxmlformats.org/officeDocument/2006/relationships/image" Target="../media/image45.emf"/><Relationship Id="rId13" Type="http://schemas.openxmlformats.org/officeDocument/2006/relationships/image" Target="../media/image50.emf"/><Relationship Id="rId18" Type="http://schemas.openxmlformats.org/officeDocument/2006/relationships/image" Target="../media/image55.emf"/><Relationship Id="rId3" Type="http://schemas.openxmlformats.org/officeDocument/2006/relationships/image" Target="../media/image40.emf"/><Relationship Id="rId7" Type="http://schemas.openxmlformats.org/officeDocument/2006/relationships/image" Target="../media/image44.emf"/><Relationship Id="rId12" Type="http://schemas.openxmlformats.org/officeDocument/2006/relationships/image" Target="../media/image49.emf"/><Relationship Id="rId17" Type="http://schemas.openxmlformats.org/officeDocument/2006/relationships/image" Target="../media/image54.emf"/><Relationship Id="rId2" Type="http://schemas.openxmlformats.org/officeDocument/2006/relationships/image" Target="../media/image39.emf"/><Relationship Id="rId16" Type="http://schemas.openxmlformats.org/officeDocument/2006/relationships/image" Target="../media/image53.emf"/><Relationship Id="rId1" Type="http://schemas.openxmlformats.org/officeDocument/2006/relationships/image" Target="../media/image38.emf"/><Relationship Id="rId6" Type="http://schemas.openxmlformats.org/officeDocument/2006/relationships/image" Target="../media/image43.emf"/><Relationship Id="rId11" Type="http://schemas.openxmlformats.org/officeDocument/2006/relationships/image" Target="../media/image48.emf"/><Relationship Id="rId5" Type="http://schemas.openxmlformats.org/officeDocument/2006/relationships/image" Target="../media/image42.emf"/><Relationship Id="rId15" Type="http://schemas.openxmlformats.org/officeDocument/2006/relationships/image" Target="../media/image52.emf"/><Relationship Id="rId10" Type="http://schemas.openxmlformats.org/officeDocument/2006/relationships/image" Target="../media/image47.emf"/><Relationship Id="rId4" Type="http://schemas.openxmlformats.org/officeDocument/2006/relationships/image" Target="../media/image41.emf"/><Relationship Id="rId9" Type="http://schemas.openxmlformats.org/officeDocument/2006/relationships/image" Target="../media/image46.emf"/><Relationship Id="rId14" Type="http://schemas.openxmlformats.org/officeDocument/2006/relationships/image" Target="../media/image51.emf"/></Relationships>
</file>

<file path=xl/drawings/_rels/drawing8.xml.rels><?xml version="1.0" encoding="UTF-8" standalone="yes"?>
<Relationships xmlns="http://schemas.openxmlformats.org/package/2006/relationships"><Relationship Id="rId3" Type="http://schemas.openxmlformats.org/officeDocument/2006/relationships/image" Target="../media/image58.emf"/><Relationship Id="rId2" Type="http://schemas.openxmlformats.org/officeDocument/2006/relationships/image" Target="../media/image57.emf"/><Relationship Id="rId1" Type="http://schemas.openxmlformats.org/officeDocument/2006/relationships/image" Target="../media/image56.emf"/><Relationship Id="rId5" Type="http://schemas.openxmlformats.org/officeDocument/2006/relationships/image" Target="../media/image60.emf"/><Relationship Id="rId4" Type="http://schemas.openxmlformats.org/officeDocument/2006/relationships/image" Target="../media/image59.emf"/></Relationships>
</file>

<file path=xl/drawings/_rels/drawing9.xml.rels><?xml version="1.0" encoding="UTF-8" standalone="yes"?>
<Relationships xmlns="http://schemas.openxmlformats.org/package/2006/relationships"><Relationship Id="rId3" Type="http://schemas.openxmlformats.org/officeDocument/2006/relationships/image" Target="../media/image63.emf"/><Relationship Id="rId2" Type="http://schemas.openxmlformats.org/officeDocument/2006/relationships/image" Target="../media/image62.emf"/><Relationship Id="rId1" Type="http://schemas.openxmlformats.org/officeDocument/2006/relationships/image" Target="../media/image61.emf"/><Relationship Id="rId5" Type="http://schemas.openxmlformats.org/officeDocument/2006/relationships/image" Target="../media/image65.emf"/><Relationship Id="rId4" Type="http://schemas.openxmlformats.org/officeDocument/2006/relationships/image" Target="../media/image64.emf"/></Relationships>
</file>

<file path=xl/drawings/drawing1.xml><?xml version="1.0" encoding="utf-8"?>
<xdr:wsDr xmlns:xdr="http://schemas.openxmlformats.org/drawingml/2006/spreadsheetDrawing" xmlns:a="http://schemas.openxmlformats.org/drawingml/2006/main">
  <xdr:twoCellAnchor>
    <xdr:from>
      <xdr:col>0</xdr:col>
      <xdr:colOff>127000</xdr:colOff>
      <xdr:row>53</xdr:row>
      <xdr:rowOff>127000</xdr:rowOff>
    </xdr:from>
    <xdr:to>
      <xdr:col>6</xdr:col>
      <xdr:colOff>713740</xdr:colOff>
      <xdr:row>71</xdr:row>
      <xdr:rowOff>127000</xdr:rowOff>
    </xdr:to>
    <xdr:pic>
      <xdr:nvPicPr>
        <xdr:cNvPr id="62495" name="Picture 31">
          <a:extLst>
            <a:ext uri="{FF2B5EF4-FFF2-40B4-BE49-F238E27FC236}">
              <a16:creationId xmlns:a16="http://schemas.microsoft.com/office/drawing/2014/main" id="{EFAB2AFC-84F5-4884-975A-143158B062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71145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75</xdr:row>
      <xdr:rowOff>127000</xdr:rowOff>
    </xdr:from>
    <xdr:to>
      <xdr:col>6</xdr:col>
      <xdr:colOff>713740</xdr:colOff>
      <xdr:row>93</xdr:row>
      <xdr:rowOff>127000</xdr:rowOff>
    </xdr:to>
    <xdr:pic>
      <xdr:nvPicPr>
        <xdr:cNvPr id="62498" name="Picture 34">
          <a:extLst>
            <a:ext uri="{FF2B5EF4-FFF2-40B4-BE49-F238E27FC236}">
              <a16:creationId xmlns:a16="http://schemas.microsoft.com/office/drawing/2014/main" id="{26E08DFB-2997-42F6-985F-8F101C41FE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99644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97</xdr:row>
      <xdr:rowOff>127000</xdr:rowOff>
    </xdr:from>
    <xdr:to>
      <xdr:col>6</xdr:col>
      <xdr:colOff>713740</xdr:colOff>
      <xdr:row>115</xdr:row>
      <xdr:rowOff>127000</xdr:rowOff>
    </xdr:to>
    <xdr:pic>
      <xdr:nvPicPr>
        <xdr:cNvPr id="62501" name="Picture 37">
          <a:extLst>
            <a:ext uri="{FF2B5EF4-FFF2-40B4-BE49-F238E27FC236}">
              <a16:creationId xmlns:a16="http://schemas.microsoft.com/office/drawing/2014/main" id="{F3FA7FE0-E870-438C-AD79-A2B0BDA245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28143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119</xdr:row>
      <xdr:rowOff>127000</xdr:rowOff>
    </xdr:from>
    <xdr:to>
      <xdr:col>6</xdr:col>
      <xdr:colOff>713740</xdr:colOff>
      <xdr:row>137</xdr:row>
      <xdr:rowOff>127000</xdr:rowOff>
    </xdr:to>
    <xdr:pic>
      <xdr:nvPicPr>
        <xdr:cNvPr id="62504" name="Picture 40">
          <a:extLst>
            <a:ext uri="{FF2B5EF4-FFF2-40B4-BE49-F238E27FC236}">
              <a16:creationId xmlns:a16="http://schemas.microsoft.com/office/drawing/2014/main" id="{15AFF695-062B-43FD-9EFD-C3C80CD651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56641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127000</xdr:colOff>
      <xdr:row>61</xdr:row>
      <xdr:rowOff>127000</xdr:rowOff>
    </xdr:from>
    <xdr:to>
      <xdr:col>6</xdr:col>
      <xdr:colOff>713740</xdr:colOff>
      <xdr:row>79</xdr:row>
      <xdr:rowOff>127000</xdr:rowOff>
    </xdr:to>
    <xdr:pic>
      <xdr:nvPicPr>
        <xdr:cNvPr id="16415" name="Picture 31">
          <a:extLst>
            <a:ext uri="{FF2B5EF4-FFF2-40B4-BE49-F238E27FC236}">
              <a16:creationId xmlns:a16="http://schemas.microsoft.com/office/drawing/2014/main" id="{C765AFB5-72DE-449B-909D-C01EBE82D9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1813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83</xdr:row>
      <xdr:rowOff>127000</xdr:rowOff>
    </xdr:from>
    <xdr:to>
      <xdr:col>6</xdr:col>
      <xdr:colOff>713740</xdr:colOff>
      <xdr:row>101</xdr:row>
      <xdr:rowOff>127000</xdr:rowOff>
    </xdr:to>
    <xdr:pic>
      <xdr:nvPicPr>
        <xdr:cNvPr id="16418" name="Picture 34">
          <a:extLst>
            <a:ext uri="{FF2B5EF4-FFF2-40B4-BE49-F238E27FC236}">
              <a16:creationId xmlns:a16="http://schemas.microsoft.com/office/drawing/2014/main" id="{8D2ED769-FB9A-45F3-B784-440011D5A9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0312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105</xdr:row>
      <xdr:rowOff>127000</xdr:rowOff>
    </xdr:from>
    <xdr:to>
      <xdr:col>6</xdr:col>
      <xdr:colOff>713740</xdr:colOff>
      <xdr:row>123</xdr:row>
      <xdr:rowOff>127000</xdr:rowOff>
    </xdr:to>
    <xdr:pic>
      <xdr:nvPicPr>
        <xdr:cNvPr id="16421" name="Picture 37">
          <a:extLst>
            <a:ext uri="{FF2B5EF4-FFF2-40B4-BE49-F238E27FC236}">
              <a16:creationId xmlns:a16="http://schemas.microsoft.com/office/drawing/2014/main" id="{AE864A5E-AE2B-4666-99B9-6B95B24B8C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38811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127</xdr:row>
      <xdr:rowOff>127000</xdr:rowOff>
    </xdr:from>
    <xdr:to>
      <xdr:col>6</xdr:col>
      <xdr:colOff>713740</xdr:colOff>
      <xdr:row>145</xdr:row>
      <xdr:rowOff>127000</xdr:rowOff>
    </xdr:to>
    <xdr:pic>
      <xdr:nvPicPr>
        <xdr:cNvPr id="16424" name="Picture 40">
          <a:extLst>
            <a:ext uri="{FF2B5EF4-FFF2-40B4-BE49-F238E27FC236}">
              <a16:creationId xmlns:a16="http://schemas.microsoft.com/office/drawing/2014/main" id="{454BE92E-7171-4516-B43C-0662423FF36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67309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149</xdr:row>
      <xdr:rowOff>127001</xdr:rowOff>
    </xdr:from>
    <xdr:to>
      <xdr:col>6</xdr:col>
      <xdr:colOff>713740</xdr:colOff>
      <xdr:row>167</xdr:row>
      <xdr:rowOff>127001</xdr:rowOff>
    </xdr:to>
    <xdr:pic>
      <xdr:nvPicPr>
        <xdr:cNvPr id="16427" name="Picture 43">
          <a:extLst>
            <a:ext uri="{FF2B5EF4-FFF2-40B4-BE49-F238E27FC236}">
              <a16:creationId xmlns:a16="http://schemas.microsoft.com/office/drawing/2014/main" id="{DCFBFA1C-CF56-4BDD-B5B3-EC468230CD7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5808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60</xdr:row>
      <xdr:rowOff>127000</xdr:rowOff>
    </xdr:from>
    <xdr:to>
      <xdr:col>6</xdr:col>
      <xdr:colOff>713740</xdr:colOff>
      <xdr:row>78</xdr:row>
      <xdr:rowOff>127000</xdr:rowOff>
    </xdr:to>
    <xdr:pic>
      <xdr:nvPicPr>
        <xdr:cNvPr id="67615" name="Picture 31">
          <a:extLst>
            <a:ext uri="{FF2B5EF4-FFF2-40B4-BE49-F238E27FC236}">
              <a16:creationId xmlns:a16="http://schemas.microsoft.com/office/drawing/2014/main" id="{D70560FC-0A6D-425E-8E55-0F3154056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03656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82</xdr:row>
      <xdr:rowOff>127000</xdr:rowOff>
    </xdr:from>
    <xdr:to>
      <xdr:col>6</xdr:col>
      <xdr:colOff>713740</xdr:colOff>
      <xdr:row>100</xdr:row>
      <xdr:rowOff>127000</xdr:rowOff>
    </xdr:to>
    <xdr:pic>
      <xdr:nvPicPr>
        <xdr:cNvPr id="67618" name="Picture 34">
          <a:extLst>
            <a:ext uri="{FF2B5EF4-FFF2-40B4-BE49-F238E27FC236}">
              <a16:creationId xmlns:a16="http://schemas.microsoft.com/office/drawing/2014/main" id="{03E4C471-51EB-4DF0-9245-C61047E2B9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08864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104</xdr:row>
      <xdr:rowOff>127000</xdr:rowOff>
    </xdr:from>
    <xdr:to>
      <xdr:col>6</xdr:col>
      <xdr:colOff>713740</xdr:colOff>
      <xdr:row>122</xdr:row>
      <xdr:rowOff>127000</xdr:rowOff>
    </xdr:to>
    <xdr:pic>
      <xdr:nvPicPr>
        <xdr:cNvPr id="67621" name="Picture 37">
          <a:extLst>
            <a:ext uri="{FF2B5EF4-FFF2-40B4-BE49-F238E27FC236}">
              <a16:creationId xmlns:a16="http://schemas.microsoft.com/office/drawing/2014/main" id="{19244845-1135-41AD-9BC0-B41F5A83EE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37363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126</xdr:row>
      <xdr:rowOff>127000</xdr:rowOff>
    </xdr:from>
    <xdr:to>
      <xdr:col>6</xdr:col>
      <xdr:colOff>713740</xdr:colOff>
      <xdr:row>144</xdr:row>
      <xdr:rowOff>127000</xdr:rowOff>
    </xdr:to>
    <xdr:pic>
      <xdr:nvPicPr>
        <xdr:cNvPr id="67624" name="Picture 40">
          <a:extLst>
            <a:ext uri="{FF2B5EF4-FFF2-40B4-BE49-F238E27FC236}">
              <a16:creationId xmlns:a16="http://schemas.microsoft.com/office/drawing/2014/main" id="{8789040D-F351-45E8-A1DA-9E67655FE98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65862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148</xdr:row>
      <xdr:rowOff>127000</xdr:rowOff>
    </xdr:from>
    <xdr:to>
      <xdr:col>6</xdr:col>
      <xdr:colOff>713740</xdr:colOff>
      <xdr:row>166</xdr:row>
      <xdr:rowOff>127000</xdr:rowOff>
    </xdr:to>
    <xdr:pic>
      <xdr:nvPicPr>
        <xdr:cNvPr id="67627" name="Picture 43">
          <a:extLst>
            <a:ext uri="{FF2B5EF4-FFF2-40B4-BE49-F238E27FC236}">
              <a16:creationId xmlns:a16="http://schemas.microsoft.com/office/drawing/2014/main" id="{41F4453B-F083-4997-BC93-36EE1F05EAF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4360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68</xdr:row>
      <xdr:rowOff>127000</xdr:rowOff>
    </xdr:from>
    <xdr:to>
      <xdr:col>6</xdr:col>
      <xdr:colOff>713740</xdr:colOff>
      <xdr:row>86</xdr:row>
      <xdr:rowOff>127000</xdr:rowOff>
    </xdr:to>
    <xdr:pic>
      <xdr:nvPicPr>
        <xdr:cNvPr id="73759" name="Picture 31">
          <a:extLst>
            <a:ext uri="{FF2B5EF4-FFF2-40B4-BE49-F238E27FC236}">
              <a16:creationId xmlns:a16="http://schemas.microsoft.com/office/drawing/2014/main" id="{5CCEC61D-C5D4-4ABC-AEA8-9099D34F3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910336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90</xdr:row>
      <xdr:rowOff>127000</xdr:rowOff>
    </xdr:from>
    <xdr:to>
      <xdr:col>6</xdr:col>
      <xdr:colOff>713740</xdr:colOff>
      <xdr:row>108</xdr:row>
      <xdr:rowOff>127000</xdr:rowOff>
    </xdr:to>
    <xdr:pic>
      <xdr:nvPicPr>
        <xdr:cNvPr id="73762" name="Picture 34">
          <a:extLst>
            <a:ext uri="{FF2B5EF4-FFF2-40B4-BE49-F238E27FC236}">
              <a16:creationId xmlns:a16="http://schemas.microsoft.com/office/drawing/2014/main" id="{592F462C-19E3-484A-A743-1D2C909FF8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9532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112</xdr:row>
      <xdr:rowOff>127000</xdr:rowOff>
    </xdr:from>
    <xdr:to>
      <xdr:col>6</xdr:col>
      <xdr:colOff>713740</xdr:colOff>
      <xdr:row>130</xdr:row>
      <xdr:rowOff>127000</xdr:rowOff>
    </xdr:to>
    <xdr:pic>
      <xdr:nvPicPr>
        <xdr:cNvPr id="73765" name="Picture 37">
          <a:extLst>
            <a:ext uri="{FF2B5EF4-FFF2-40B4-BE49-F238E27FC236}">
              <a16:creationId xmlns:a16="http://schemas.microsoft.com/office/drawing/2014/main" id="{68506278-4ADB-48F6-A056-366E9800D7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48031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134</xdr:row>
      <xdr:rowOff>127000</xdr:rowOff>
    </xdr:from>
    <xdr:to>
      <xdr:col>6</xdr:col>
      <xdr:colOff>713740</xdr:colOff>
      <xdr:row>152</xdr:row>
      <xdr:rowOff>127000</xdr:rowOff>
    </xdr:to>
    <xdr:pic>
      <xdr:nvPicPr>
        <xdr:cNvPr id="73768" name="Picture 40">
          <a:extLst>
            <a:ext uri="{FF2B5EF4-FFF2-40B4-BE49-F238E27FC236}">
              <a16:creationId xmlns:a16="http://schemas.microsoft.com/office/drawing/2014/main" id="{8A0E61CF-E843-495C-B934-56F872147D6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76530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156</xdr:row>
      <xdr:rowOff>127000</xdr:rowOff>
    </xdr:from>
    <xdr:to>
      <xdr:col>6</xdr:col>
      <xdr:colOff>713740</xdr:colOff>
      <xdr:row>174</xdr:row>
      <xdr:rowOff>127000</xdr:rowOff>
    </xdr:to>
    <xdr:pic>
      <xdr:nvPicPr>
        <xdr:cNvPr id="73771" name="Picture 43">
          <a:extLst>
            <a:ext uri="{FF2B5EF4-FFF2-40B4-BE49-F238E27FC236}">
              <a16:creationId xmlns:a16="http://schemas.microsoft.com/office/drawing/2014/main" id="{A3FC841B-70F2-434F-AC0A-0A9646B16E7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205028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64</xdr:row>
      <xdr:rowOff>127000</xdr:rowOff>
    </xdr:from>
    <xdr:to>
      <xdr:col>6</xdr:col>
      <xdr:colOff>713740</xdr:colOff>
      <xdr:row>82</xdr:row>
      <xdr:rowOff>127000</xdr:rowOff>
    </xdr:to>
    <xdr:pic>
      <xdr:nvPicPr>
        <xdr:cNvPr id="79903" name="Picture 31">
          <a:extLst>
            <a:ext uri="{FF2B5EF4-FFF2-40B4-BE49-F238E27FC236}">
              <a16:creationId xmlns:a16="http://schemas.microsoft.com/office/drawing/2014/main" id="{667B12B3-3396-4440-82F5-D19C1DE92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56996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86</xdr:row>
      <xdr:rowOff>127000</xdr:rowOff>
    </xdr:from>
    <xdr:to>
      <xdr:col>6</xdr:col>
      <xdr:colOff>713740</xdr:colOff>
      <xdr:row>104</xdr:row>
      <xdr:rowOff>127000</xdr:rowOff>
    </xdr:to>
    <xdr:pic>
      <xdr:nvPicPr>
        <xdr:cNvPr id="79906" name="Picture 34">
          <a:extLst>
            <a:ext uri="{FF2B5EF4-FFF2-40B4-BE49-F238E27FC236}">
              <a16:creationId xmlns:a16="http://schemas.microsoft.com/office/drawing/2014/main" id="{00325408-7D2C-46F5-9F24-AA5A9CF4DF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4198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108</xdr:row>
      <xdr:rowOff>127000</xdr:rowOff>
    </xdr:from>
    <xdr:to>
      <xdr:col>6</xdr:col>
      <xdr:colOff>713740</xdr:colOff>
      <xdr:row>126</xdr:row>
      <xdr:rowOff>127000</xdr:rowOff>
    </xdr:to>
    <xdr:pic>
      <xdr:nvPicPr>
        <xdr:cNvPr id="79909" name="Picture 37">
          <a:extLst>
            <a:ext uri="{FF2B5EF4-FFF2-40B4-BE49-F238E27FC236}">
              <a16:creationId xmlns:a16="http://schemas.microsoft.com/office/drawing/2014/main" id="{63BEC02F-C657-4A19-A8CD-637236D9C40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42697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130</xdr:row>
      <xdr:rowOff>127000</xdr:rowOff>
    </xdr:from>
    <xdr:to>
      <xdr:col>6</xdr:col>
      <xdr:colOff>713740</xdr:colOff>
      <xdr:row>148</xdr:row>
      <xdr:rowOff>127000</xdr:rowOff>
    </xdr:to>
    <xdr:pic>
      <xdr:nvPicPr>
        <xdr:cNvPr id="79912" name="Picture 40">
          <a:extLst>
            <a:ext uri="{FF2B5EF4-FFF2-40B4-BE49-F238E27FC236}">
              <a16:creationId xmlns:a16="http://schemas.microsoft.com/office/drawing/2014/main" id="{D19C3F94-B4D1-4EA3-8BDF-3B3AA2AEB6A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71196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152</xdr:row>
      <xdr:rowOff>127000</xdr:rowOff>
    </xdr:from>
    <xdr:to>
      <xdr:col>6</xdr:col>
      <xdr:colOff>713740</xdr:colOff>
      <xdr:row>170</xdr:row>
      <xdr:rowOff>127000</xdr:rowOff>
    </xdr:to>
    <xdr:pic>
      <xdr:nvPicPr>
        <xdr:cNvPr id="79915" name="Picture 43">
          <a:extLst>
            <a:ext uri="{FF2B5EF4-FFF2-40B4-BE49-F238E27FC236}">
              <a16:creationId xmlns:a16="http://schemas.microsoft.com/office/drawing/2014/main" id="{55798FC0-0021-4824-BCB6-E0B76E661C2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9694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533400</xdr:colOff>
      <xdr:row>7</xdr:row>
      <xdr:rowOff>26670</xdr:rowOff>
    </xdr:from>
    <xdr:to>
      <xdr:col>15</xdr:col>
      <xdr:colOff>228600</xdr:colOff>
      <xdr:row>22</xdr:row>
      <xdr:rowOff>26670</xdr:rowOff>
    </xdr:to>
    <xdr:graphicFrame macro="">
      <xdr:nvGraphicFramePr>
        <xdr:cNvPr id="3" name="Chart 2">
          <a:extLst>
            <a:ext uri="{FF2B5EF4-FFF2-40B4-BE49-F238E27FC236}">
              <a16:creationId xmlns:a16="http://schemas.microsoft.com/office/drawing/2014/main" id="{2A93FBD1-3633-49C0-83AF-FBF47F691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45</xdr:row>
      <xdr:rowOff>12700</xdr:rowOff>
    </xdr:from>
    <xdr:to>
      <xdr:col>4</xdr:col>
      <xdr:colOff>533400</xdr:colOff>
      <xdr:row>61</xdr:row>
      <xdr:rowOff>5080</xdr:rowOff>
    </xdr:to>
    <xdr:pic>
      <xdr:nvPicPr>
        <xdr:cNvPr id="23553" name="Picture 1">
          <a:extLst>
            <a:ext uri="{FF2B5EF4-FFF2-40B4-BE49-F238E27FC236}">
              <a16:creationId xmlns:a16="http://schemas.microsoft.com/office/drawing/2014/main" id="{B1AECF78-D3E1-4C68-9B96-7634051F9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45</xdr:row>
      <xdr:rowOff>12700</xdr:rowOff>
    </xdr:from>
    <xdr:to>
      <xdr:col>8</xdr:col>
      <xdr:colOff>403860</xdr:colOff>
      <xdr:row>61</xdr:row>
      <xdr:rowOff>5080</xdr:rowOff>
    </xdr:to>
    <xdr:pic>
      <xdr:nvPicPr>
        <xdr:cNvPr id="23554" name="Picture 2">
          <a:extLst>
            <a:ext uri="{FF2B5EF4-FFF2-40B4-BE49-F238E27FC236}">
              <a16:creationId xmlns:a16="http://schemas.microsoft.com/office/drawing/2014/main" id="{FE193AAE-F277-4654-A65B-01CF826F79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386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45</xdr:row>
      <xdr:rowOff>12700</xdr:rowOff>
    </xdr:from>
    <xdr:to>
      <xdr:col>12</xdr:col>
      <xdr:colOff>396240</xdr:colOff>
      <xdr:row>61</xdr:row>
      <xdr:rowOff>5080</xdr:rowOff>
    </xdr:to>
    <xdr:pic>
      <xdr:nvPicPr>
        <xdr:cNvPr id="23555" name="Picture 3">
          <a:extLst>
            <a:ext uri="{FF2B5EF4-FFF2-40B4-BE49-F238E27FC236}">
              <a16:creationId xmlns:a16="http://schemas.microsoft.com/office/drawing/2014/main" id="{7631887B-FBB2-40B4-AB03-A2F033A562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913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61</xdr:row>
      <xdr:rowOff>12700</xdr:rowOff>
    </xdr:from>
    <xdr:to>
      <xdr:col>4</xdr:col>
      <xdr:colOff>533400</xdr:colOff>
      <xdr:row>77</xdr:row>
      <xdr:rowOff>5080</xdr:rowOff>
    </xdr:to>
    <xdr:pic>
      <xdr:nvPicPr>
        <xdr:cNvPr id="23556" name="Picture 4">
          <a:extLst>
            <a:ext uri="{FF2B5EF4-FFF2-40B4-BE49-F238E27FC236}">
              <a16:creationId xmlns:a16="http://schemas.microsoft.com/office/drawing/2014/main" id="{B6CE97C7-C80E-49F9-ADA7-17134E253FB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859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61</xdr:row>
      <xdr:rowOff>12700</xdr:rowOff>
    </xdr:from>
    <xdr:to>
      <xdr:col>8</xdr:col>
      <xdr:colOff>403860</xdr:colOff>
      <xdr:row>77</xdr:row>
      <xdr:rowOff>5080</xdr:rowOff>
    </xdr:to>
    <xdr:pic>
      <xdr:nvPicPr>
        <xdr:cNvPr id="23557" name="Picture 5">
          <a:extLst>
            <a:ext uri="{FF2B5EF4-FFF2-40B4-BE49-F238E27FC236}">
              <a16:creationId xmlns:a16="http://schemas.microsoft.com/office/drawing/2014/main" id="{A0BA9E17-7B6E-49D4-ABCF-E79B54F980C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386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61</xdr:row>
      <xdr:rowOff>12700</xdr:rowOff>
    </xdr:from>
    <xdr:to>
      <xdr:col>12</xdr:col>
      <xdr:colOff>396240</xdr:colOff>
      <xdr:row>77</xdr:row>
      <xdr:rowOff>5080</xdr:rowOff>
    </xdr:to>
    <xdr:pic>
      <xdr:nvPicPr>
        <xdr:cNvPr id="23558" name="Picture 6">
          <a:extLst>
            <a:ext uri="{FF2B5EF4-FFF2-40B4-BE49-F238E27FC236}">
              <a16:creationId xmlns:a16="http://schemas.microsoft.com/office/drawing/2014/main" id="{6D30341E-41E2-4589-9B19-7AFAD16A09B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913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77</xdr:row>
      <xdr:rowOff>12700</xdr:rowOff>
    </xdr:from>
    <xdr:to>
      <xdr:col>4</xdr:col>
      <xdr:colOff>533400</xdr:colOff>
      <xdr:row>93</xdr:row>
      <xdr:rowOff>5080</xdr:rowOff>
    </xdr:to>
    <xdr:pic>
      <xdr:nvPicPr>
        <xdr:cNvPr id="23559" name="Picture 7">
          <a:extLst>
            <a:ext uri="{FF2B5EF4-FFF2-40B4-BE49-F238E27FC236}">
              <a16:creationId xmlns:a16="http://schemas.microsoft.com/office/drawing/2014/main" id="{858D59AE-2FB8-477E-A505-F6E05C036A6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59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77</xdr:row>
      <xdr:rowOff>12700</xdr:rowOff>
    </xdr:from>
    <xdr:to>
      <xdr:col>8</xdr:col>
      <xdr:colOff>403860</xdr:colOff>
      <xdr:row>93</xdr:row>
      <xdr:rowOff>5080</xdr:rowOff>
    </xdr:to>
    <xdr:pic>
      <xdr:nvPicPr>
        <xdr:cNvPr id="23560" name="Picture 8">
          <a:extLst>
            <a:ext uri="{FF2B5EF4-FFF2-40B4-BE49-F238E27FC236}">
              <a16:creationId xmlns:a16="http://schemas.microsoft.com/office/drawing/2014/main" id="{DAD75BC1-437C-4E63-AA59-1DFBC929468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0386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77</xdr:row>
      <xdr:rowOff>12700</xdr:rowOff>
    </xdr:from>
    <xdr:to>
      <xdr:col>12</xdr:col>
      <xdr:colOff>396240</xdr:colOff>
      <xdr:row>93</xdr:row>
      <xdr:rowOff>5080</xdr:rowOff>
    </xdr:to>
    <xdr:pic>
      <xdr:nvPicPr>
        <xdr:cNvPr id="23561" name="Picture 9">
          <a:extLst>
            <a:ext uri="{FF2B5EF4-FFF2-40B4-BE49-F238E27FC236}">
              <a16:creationId xmlns:a16="http://schemas.microsoft.com/office/drawing/2014/main" id="{E3B0779D-2253-4CB9-AAB1-6088CAA5531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5913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93</xdr:row>
      <xdr:rowOff>12700</xdr:rowOff>
    </xdr:from>
    <xdr:to>
      <xdr:col>4</xdr:col>
      <xdr:colOff>533400</xdr:colOff>
      <xdr:row>109</xdr:row>
      <xdr:rowOff>5080</xdr:rowOff>
    </xdr:to>
    <xdr:pic>
      <xdr:nvPicPr>
        <xdr:cNvPr id="23562" name="Picture 10">
          <a:extLst>
            <a:ext uri="{FF2B5EF4-FFF2-40B4-BE49-F238E27FC236}">
              <a16:creationId xmlns:a16="http://schemas.microsoft.com/office/drawing/2014/main" id="{139DFF34-A923-46D4-9497-AB92F62764D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59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93</xdr:row>
      <xdr:rowOff>12700</xdr:rowOff>
    </xdr:from>
    <xdr:to>
      <xdr:col>8</xdr:col>
      <xdr:colOff>403860</xdr:colOff>
      <xdr:row>109</xdr:row>
      <xdr:rowOff>5080</xdr:rowOff>
    </xdr:to>
    <xdr:pic>
      <xdr:nvPicPr>
        <xdr:cNvPr id="23563" name="Picture 11">
          <a:extLst>
            <a:ext uri="{FF2B5EF4-FFF2-40B4-BE49-F238E27FC236}">
              <a16:creationId xmlns:a16="http://schemas.microsoft.com/office/drawing/2014/main" id="{502A17C9-B4DB-4EA4-9D69-B08739D0D15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386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93</xdr:row>
      <xdr:rowOff>12700</xdr:rowOff>
    </xdr:from>
    <xdr:to>
      <xdr:col>12</xdr:col>
      <xdr:colOff>396240</xdr:colOff>
      <xdr:row>109</xdr:row>
      <xdr:rowOff>5080</xdr:rowOff>
    </xdr:to>
    <xdr:pic>
      <xdr:nvPicPr>
        <xdr:cNvPr id="23564" name="Picture 12">
          <a:extLst>
            <a:ext uri="{FF2B5EF4-FFF2-40B4-BE49-F238E27FC236}">
              <a16:creationId xmlns:a16="http://schemas.microsoft.com/office/drawing/2014/main" id="{4ECE7695-6F7A-4D25-B586-53C27993FF95}"/>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913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109</xdr:row>
      <xdr:rowOff>12700</xdr:rowOff>
    </xdr:from>
    <xdr:to>
      <xdr:col>4</xdr:col>
      <xdr:colOff>533400</xdr:colOff>
      <xdr:row>125</xdr:row>
      <xdr:rowOff>5080</xdr:rowOff>
    </xdr:to>
    <xdr:pic>
      <xdr:nvPicPr>
        <xdr:cNvPr id="23565" name="Picture 13">
          <a:extLst>
            <a:ext uri="{FF2B5EF4-FFF2-40B4-BE49-F238E27FC236}">
              <a16:creationId xmlns:a16="http://schemas.microsoft.com/office/drawing/2014/main" id="{D762C600-3EA6-4ECC-A061-F18B07478FDD}"/>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859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109</xdr:row>
      <xdr:rowOff>12700</xdr:rowOff>
    </xdr:from>
    <xdr:to>
      <xdr:col>8</xdr:col>
      <xdr:colOff>403860</xdr:colOff>
      <xdr:row>125</xdr:row>
      <xdr:rowOff>5080</xdr:rowOff>
    </xdr:to>
    <xdr:pic>
      <xdr:nvPicPr>
        <xdr:cNvPr id="23566" name="Picture 14">
          <a:extLst>
            <a:ext uri="{FF2B5EF4-FFF2-40B4-BE49-F238E27FC236}">
              <a16:creationId xmlns:a16="http://schemas.microsoft.com/office/drawing/2014/main" id="{F0884F4C-85DD-44B3-A979-3E42E3A69B1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386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109</xdr:row>
      <xdr:rowOff>12700</xdr:rowOff>
    </xdr:from>
    <xdr:to>
      <xdr:col>12</xdr:col>
      <xdr:colOff>396240</xdr:colOff>
      <xdr:row>125</xdr:row>
      <xdr:rowOff>5080</xdr:rowOff>
    </xdr:to>
    <xdr:pic>
      <xdr:nvPicPr>
        <xdr:cNvPr id="23567" name="Picture 15">
          <a:extLst>
            <a:ext uri="{FF2B5EF4-FFF2-40B4-BE49-F238E27FC236}">
              <a16:creationId xmlns:a16="http://schemas.microsoft.com/office/drawing/2014/main" id="{22BA407B-BC1E-4A1A-BF38-ECB2D02DCB48}"/>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5913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125</xdr:row>
      <xdr:rowOff>12700</xdr:rowOff>
    </xdr:from>
    <xdr:to>
      <xdr:col>4</xdr:col>
      <xdr:colOff>533400</xdr:colOff>
      <xdr:row>141</xdr:row>
      <xdr:rowOff>5080</xdr:rowOff>
    </xdr:to>
    <xdr:pic>
      <xdr:nvPicPr>
        <xdr:cNvPr id="23568" name="Picture 16">
          <a:extLst>
            <a:ext uri="{FF2B5EF4-FFF2-40B4-BE49-F238E27FC236}">
              <a16:creationId xmlns:a16="http://schemas.microsoft.com/office/drawing/2014/main" id="{127E8A47-EC20-4885-8D08-BCE56CC9F44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859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125</xdr:row>
      <xdr:rowOff>12700</xdr:rowOff>
    </xdr:from>
    <xdr:to>
      <xdr:col>8</xdr:col>
      <xdr:colOff>403860</xdr:colOff>
      <xdr:row>141</xdr:row>
      <xdr:rowOff>5080</xdr:rowOff>
    </xdr:to>
    <xdr:pic>
      <xdr:nvPicPr>
        <xdr:cNvPr id="23569" name="Picture 17">
          <a:extLst>
            <a:ext uri="{FF2B5EF4-FFF2-40B4-BE49-F238E27FC236}">
              <a16:creationId xmlns:a16="http://schemas.microsoft.com/office/drawing/2014/main" id="{C5D3ADF2-85F9-4EC7-8AE6-FD2D7361C62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386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125</xdr:row>
      <xdr:rowOff>12700</xdr:rowOff>
    </xdr:from>
    <xdr:to>
      <xdr:col>12</xdr:col>
      <xdr:colOff>396240</xdr:colOff>
      <xdr:row>141</xdr:row>
      <xdr:rowOff>5080</xdr:rowOff>
    </xdr:to>
    <xdr:pic>
      <xdr:nvPicPr>
        <xdr:cNvPr id="23570" name="Picture 18">
          <a:extLst>
            <a:ext uri="{FF2B5EF4-FFF2-40B4-BE49-F238E27FC236}">
              <a16:creationId xmlns:a16="http://schemas.microsoft.com/office/drawing/2014/main" id="{51D485A1-94D6-474B-9847-955CE10F0877}"/>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5913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45</xdr:row>
      <xdr:rowOff>12700</xdr:rowOff>
    </xdr:from>
    <xdr:to>
      <xdr:col>4</xdr:col>
      <xdr:colOff>533400</xdr:colOff>
      <xdr:row>61</xdr:row>
      <xdr:rowOff>5080</xdr:rowOff>
    </xdr:to>
    <xdr:pic>
      <xdr:nvPicPr>
        <xdr:cNvPr id="43009" name="Picture 1">
          <a:extLst>
            <a:ext uri="{FF2B5EF4-FFF2-40B4-BE49-F238E27FC236}">
              <a16:creationId xmlns:a16="http://schemas.microsoft.com/office/drawing/2014/main" id="{45E7BD7F-001C-4766-8CBC-B0F9D29E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45</xdr:row>
      <xdr:rowOff>12700</xdr:rowOff>
    </xdr:from>
    <xdr:to>
      <xdr:col>8</xdr:col>
      <xdr:colOff>403860</xdr:colOff>
      <xdr:row>61</xdr:row>
      <xdr:rowOff>5080</xdr:rowOff>
    </xdr:to>
    <xdr:pic>
      <xdr:nvPicPr>
        <xdr:cNvPr id="43010" name="Picture 2">
          <a:extLst>
            <a:ext uri="{FF2B5EF4-FFF2-40B4-BE49-F238E27FC236}">
              <a16:creationId xmlns:a16="http://schemas.microsoft.com/office/drawing/2014/main" id="{41867E9B-88B2-4D5B-B34D-A9B1688A44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386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45</xdr:row>
      <xdr:rowOff>12700</xdr:rowOff>
    </xdr:from>
    <xdr:to>
      <xdr:col>12</xdr:col>
      <xdr:colOff>396240</xdr:colOff>
      <xdr:row>61</xdr:row>
      <xdr:rowOff>5080</xdr:rowOff>
    </xdr:to>
    <xdr:pic>
      <xdr:nvPicPr>
        <xdr:cNvPr id="43011" name="Picture 3">
          <a:extLst>
            <a:ext uri="{FF2B5EF4-FFF2-40B4-BE49-F238E27FC236}">
              <a16:creationId xmlns:a16="http://schemas.microsoft.com/office/drawing/2014/main" id="{A756911F-D469-4F7F-83BB-05B3D9486A1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913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61</xdr:row>
      <xdr:rowOff>12700</xdr:rowOff>
    </xdr:from>
    <xdr:to>
      <xdr:col>4</xdr:col>
      <xdr:colOff>533400</xdr:colOff>
      <xdr:row>77</xdr:row>
      <xdr:rowOff>5080</xdr:rowOff>
    </xdr:to>
    <xdr:pic>
      <xdr:nvPicPr>
        <xdr:cNvPr id="43012" name="Picture 4">
          <a:extLst>
            <a:ext uri="{FF2B5EF4-FFF2-40B4-BE49-F238E27FC236}">
              <a16:creationId xmlns:a16="http://schemas.microsoft.com/office/drawing/2014/main" id="{E0B9D19F-90C0-47F9-B01E-EF0BA868C83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859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61</xdr:row>
      <xdr:rowOff>12700</xdr:rowOff>
    </xdr:from>
    <xdr:to>
      <xdr:col>8</xdr:col>
      <xdr:colOff>403860</xdr:colOff>
      <xdr:row>77</xdr:row>
      <xdr:rowOff>5080</xdr:rowOff>
    </xdr:to>
    <xdr:pic>
      <xdr:nvPicPr>
        <xdr:cNvPr id="43013" name="Picture 5">
          <a:extLst>
            <a:ext uri="{FF2B5EF4-FFF2-40B4-BE49-F238E27FC236}">
              <a16:creationId xmlns:a16="http://schemas.microsoft.com/office/drawing/2014/main" id="{DB8D1E9A-480F-496E-A4B2-3E4A21A8D28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386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61</xdr:row>
      <xdr:rowOff>12700</xdr:rowOff>
    </xdr:from>
    <xdr:to>
      <xdr:col>12</xdr:col>
      <xdr:colOff>396240</xdr:colOff>
      <xdr:row>77</xdr:row>
      <xdr:rowOff>5080</xdr:rowOff>
    </xdr:to>
    <xdr:pic>
      <xdr:nvPicPr>
        <xdr:cNvPr id="43014" name="Picture 6">
          <a:extLst>
            <a:ext uri="{FF2B5EF4-FFF2-40B4-BE49-F238E27FC236}">
              <a16:creationId xmlns:a16="http://schemas.microsoft.com/office/drawing/2014/main" id="{439F73F3-F37D-4F6D-9C12-B6BEAAF7F38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913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77</xdr:row>
      <xdr:rowOff>12700</xdr:rowOff>
    </xdr:from>
    <xdr:to>
      <xdr:col>4</xdr:col>
      <xdr:colOff>533400</xdr:colOff>
      <xdr:row>93</xdr:row>
      <xdr:rowOff>5080</xdr:rowOff>
    </xdr:to>
    <xdr:pic>
      <xdr:nvPicPr>
        <xdr:cNvPr id="43015" name="Picture 7">
          <a:extLst>
            <a:ext uri="{FF2B5EF4-FFF2-40B4-BE49-F238E27FC236}">
              <a16:creationId xmlns:a16="http://schemas.microsoft.com/office/drawing/2014/main" id="{2BE2F5D3-9E43-42E8-9545-C32CEC68FC6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59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77</xdr:row>
      <xdr:rowOff>12700</xdr:rowOff>
    </xdr:from>
    <xdr:to>
      <xdr:col>8</xdr:col>
      <xdr:colOff>403860</xdr:colOff>
      <xdr:row>93</xdr:row>
      <xdr:rowOff>5080</xdr:rowOff>
    </xdr:to>
    <xdr:pic>
      <xdr:nvPicPr>
        <xdr:cNvPr id="43016" name="Picture 8">
          <a:extLst>
            <a:ext uri="{FF2B5EF4-FFF2-40B4-BE49-F238E27FC236}">
              <a16:creationId xmlns:a16="http://schemas.microsoft.com/office/drawing/2014/main" id="{72EE89FE-BE55-4F9C-8721-AF636C7E989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0386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77</xdr:row>
      <xdr:rowOff>12700</xdr:rowOff>
    </xdr:from>
    <xdr:to>
      <xdr:col>12</xdr:col>
      <xdr:colOff>396240</xdr:colOff>
      <xdr:row>93</xdr:row>
      <xdr:rowOff>5080</xdr:rowOff>
    </xdr:to>
    <xdr:pic>
      <xdr:nvPicPr>
        <xdr:cNvPr id="43017" name="Picture 9">
          <a:extLst>
            <a:ext uri="{FF2B5EF4-FFF2-40B4-BE49-F238E27FC236}">
              <a16:creationId xmlns:a16="http://schemas.microsoft.com/office/drawing/2014/main" id="{5DCBABED-09D4-456E-BA96-2D2731D60C7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5913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93</xdr:row>
      <xdr:rowOff>12700</xdr:rowOff>
    </xdr:from>
    <xdr:to>
      <xdr:col>4</xdr:col>
      <xdr:colOff>533400</xdr:colOff>
      <xdr:row>109</xdr:row>
      <xdr:rowOff>5080</xdr:rowOff>
    </xdr:to>
    <xdr:pic>
      <xdr:nvPicPr>
        <xdr:cNvPr id="43018" name="Picture 10">
          <a:extLst>
            <a:ext uri="{FF2B5EF4-FFF2-40B4-BE49-F238E27FC236}">
              <a16:creationId xmlns:a16="http://schemas.microsoft.com/office/drawing/2014/main" id="{2B685940-AA4B-45A3-B36D-F08B7961C65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59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93</xdr:row>
      <xdr:rowOff>12700</xdr:rowOff>
    </xdr:from>
    <xdr:to>
      <xdr:col>8</xdr:col>
      <xdr:colOff>403860</xdr:colOff>
      <xdr:row>109</xdr:row>
      <xdr:rowOff>5080</xdr:rowOff>
    </xdr:to>
    <xdr:pic>
      <xdr:nvPicPr>
        <xdr:cNvPr id="43019" name="Picture 11">
          <a:extLst>
            <a:ext uri="{FF2B5EF4-FFF2-40B4-BE49-F238E27FC236}">
              <a16:creationId xmlns:a16="http://schemas.microsoft.com/office/drawing/2014/main" id="{BC2982A3-A2E9-4DE1-A7A5-425597A172F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386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93</xdr:row>
      <xdr:rowOff>12700</xdr:rowOff>
    </xdr:from>
    <xdr:to>
      <xdr:col>12</xdr:col>
      <xdr:colOff>396240</xdr:colOff>
      <xdr:row>109</xdr:row>
      <xdr:rowOff>5080</xdr:rowOff>
    </xdr:to>
    <xdr:pic>
      <xdr:nvPicPr>
        <xdr:cNvPr id="43020" name="Picture 12">
          <a:extLst>
            <a:ext uri="{FF2B5EF4-FFF2-40B4-BE49-F238E27FC236}">
              <a16:creationId xmlns:a16="http://schemas.microsoft.com/office/drawing/2014/main" id="{BB2A3DC0-BBBA-4448-B0BF-83C63ED059A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913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109</xdr:row>
      <xdr:rowOff>12700</xdr:rowOff>
    </xdr:from>
    <xdr:to>
      <xdr:col>4</xdr:col>
      <xdr:colOff>533400</xdr:colOff>
      <xdr:row>125</xdr:row>
      <xdr:rowOff>5080</xdr:rowOff>
    </xdr:to>
    <xdr:pic>
      <xdr:nvPicPr>
        <xdr:cNvPr id="43021" name="Picture 13">
          <a:extLst>
            <a:ext uri="{FF2B5EF4-FFF2-40B4-BE49-F238E27FC236}">
              <a16:creationId xmlns:a16="http://schemas.microsoft.com/office/drawing/2014/main" id="{5378A1F4-8C60-4815-8D90-5602F132D9C6}"/>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859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109</xdr:row>
      <xdr:rowOff>12700</xdr:rowOff>
    </xdr:from>
    <xdr:to>
      <xdr:col>8</xdr:col>
      <xdr:colOff>403860</xdr:colOff>
      <xdr:row>125</xdr:row>
      <xdr:rowOff>5080</xdr:rowOff>
    </xdr:to>
    <xdr:pic>
      <xdr:nvPicPr>
        <xdr:cNvPr id="43022" name="Picture 14">
          <a:extLst>
            <a:ext uri="{FF2B5EF4-FFF2-40B4-BE49-F238E27FC236}">
              <a16:creationId xmlns:a16="http://schemas.microsoft.com/office/drawing/2014/main" id="{E2BADCEE-D8EB-40B0-A72A-C146247C707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386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109</xdr:row>
      <xdr:rowOff>12700</xdr:rowOff>
    </xdr:from>
    <xdr:to>
      <xdr:col>12</xdr:col>
      <xdr:colOff>396240</xdr:colOff>
      <xdr:row>125</xdr:row>
      <xdr:rowOff>5080</xdr:rowOff>
    </xdr:to>
    <xdr:pic>
      <xdr:nvPicPr>
        <xdr:cNvPr id="43023" name="Picture 15">
          <a:extLst>
            <a:ext uri="{FF2B5EF4-FFF2-40B4-BE49-F238E27FC236}">
              <a16:creationId xmlns:a16="http://schemas.microsoft.com/office/drawing/2014/main" id="{96D66FF6-B44E-47D4-B139-637C66D2F70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5913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125</xdr:row>
      <xdr:rowOff>12700</xdr:rowOff>
    </xdr:from>
    <xdr:to>
      <xdr:col>4</xdr:col>
      <xdr:colOff>533400</xdr:colOff>
      <xdr:row>141</xdr:row>
      <xdr:rowOff>5080</xdr:rowOff>
    </xdr:to>
    <xdr:pic>
      <xdr:nvPicPr>
        <xdr:cNvPr id="43024" name="Picture 16">
          <a:extLst>
            <a:ext uri="{FF2B5EF4-FFF2-40B4-BE49-F238E27FC236}">
              <a16:creationId xmlns:a16="http://schemas.microsoft.com/office/drawing/2014/main" id="{BD71770D-33D7-49DC-9C1D-9A5DAC67456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859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125</xdr:row>
      <xdr:rowOff>12700</xdr:rowOff>
    </xdr:from>
    <xdr:to>
      <xdr:col>8</xdr:col>
      <xdr:colOff>403860</xdr:colOff>
      <xdr:row>141</xdr:row>
      <xdr:rowOff>5080</xdr:rowOff>
    </xdr:to>
    <xdr:pic>
      <xdr:nvPicPr>
        <xdr:cNvPr id="43025" name="Picture 17">
          <a:extLst>
            <a:ext uri="{FF2B5EF4-FFF2-40B4-BE49-F238E27FC236}">
              <a16:creationId xmlns:a16="http://schemas.microsoft.com/office/drawing/2014/main" id="{8D6DD3FD-4765-4ECF-AEAB-9E172843FDEA}"/>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386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125</xdr:row>
      <xdr:rowOff>12700</xdr:rowOff>
    </xdr:from>
    <xdr:to>
      <xdr:col>12</xdr:col>
      <xdr:colOff>396240</xdr:colOff>
      <xdr:row>141</xdr:row>
      <xdr:rowOff>5080</xdr:rowOff>
    </xdr:to>
    <xdr:pic>
      <xdr:nvPicPr>
        <xdr:cNvPr id="43026" name="Picture 18">
          <a:extLst>
            <a:ext uri="{FF2B5EF4-FFF2-40B4-BE49-F238E27FC236}">
              <a16:creationId xmlns:a16="http://schemas.microsoft.com/office/drawing/2014/main" id="{AF7999CC-1099-4456-95DA-F1186152A07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5913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67</xdr:row>
      <xdr:rowOff>127000</xdr:rowOff>
    </xdr:from>
    <xdr:to>
      <xdr:col>6</xdr:col>
      <xdr:colOff>713740</xdr:colOff>
      <xdr:row>85</xdr:row>
      <xdr:rowOff>127000</xdr:rowOff>
    </xdr:to>
    <xdr:pic>
      <xdr:nvPicPr>
        <xdr:cNvPr id="3103" name="Picture 31">
          <a:extLst>
            <a:ext uri="{FF2B5EF4-FFF2-40B4-BE49-F238E27FC236}">
              <a16:creationId xmlns:a16="http://schemas.microsoft.com/office/drawing/2014/main" id="{B4521A22-D93C-4210-A73E-35A387825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9814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89</xdr:row>
      <xdr:rowOff>127000</xdr:rowOff>
    </xdr:from>
    <xdr:to>
      <xdr:col>6</xdr:col>
      <xdr:colOff>713740</xdr:colOff>
      <xdr:row>107</xdr:row>
      <xdr:rowOff>127000</xdr:rowOff>
    </xdr:to>
    <xdr:pic>
      <xdr:nvPicPr>
        <xdr:cNvPr id="3106" name="Picture 34">
          <a:extLst>
            <a:ext uri="{FF2B5EF4-FFF2-40B4-BE49-F238E27FC236}">
              <a16:creationId xmlns:a16="http://schemas.microsoft.com/office/drawing/2014/main" id="{588F0C58-A2B1-4ACC-8051-6BA3131F15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8313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111</xdr:row>
      <xdr:rowOff>127000</xdr:rowOff>
    </xdr:from>
    <xdr:to>
      <xdr:col>6</xdr:col>
      <xdr:colOff>713740</xdr:colOff>
      <xdr:row>129</xdr:row>
      <xdr:rowOff>127000</xdr:rowOff>
    </xdr:to>
    <xdr:pic>
      <xdr:nvPicPr>
        <xdr:cNvPr id="3109" name="Picture 37">
          <a:extLst>
            <a:ext uri="{FF2B5EF4-FFF2-40B4-BE49-F238E27FC236}">
              <a16:creationId xmlns:a16="http://schemas.microsoft.com/office/drawing/2014/main" id="{19392B84-84ED-4112-ACF7-F87D2FFDE3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46812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133</xdr:row>
      <xdr:rowOff>127000</xdr:rowOff>
    </xdr:from>
    <xdr:to>
      <xdr:col>6</xdr:col>
      <xdr:colOff>713740</xdr:colOff>
      <xdr:row>151</xdr:row>
      <xdr:rowOff>127000</xdr:rowOff>
    </xdr:to>
    <xdr:pic>
      <xdr:nvPicPr>
        <xdr:cNvPr id="3112" name="Picture 40">
          <a:extLst>
            <a:ext uri="{FF2B5EF4-FFF2-40B4-BE49-F238E27FC236}">
              <a16:creationId xmlns:a16="http://schemas.microsoft.com/office/drawing/2014/main" id="{6B149F86-2FEA-4891-A0C2-3D432DA3187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75310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155</xdr:row>
      <xdr:rowOff>127001</xdr:rowOff>
    </xdr:from>
    <xdr:to>
      <xdr:col>6</xdr:col>
      <xdr:colOff>713740</xdr:colOff>
      <xdr:row>173</xdr:row>
      <xdr:rowOff>127001</xdr:rowOff>
    </xdr:to>
    <xdr:pic>
      <xdr:nvPicPr>
        <xdr:cNvPr id="3115" name="Picture 43">
          <a:extLst>
            <a:ext uri="{FF2B5EF4-FFF2-40B4-BE49-F238E27FC236}">
              <a16:creationId xmlns:a16="http://schemas.microsoft.com/office/drawing/2014/main" id="{71CB1721-8DBB-478A-ABEB-677E4847DB9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203809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61</xdr:row>
      <xdr:rowOff>127000</xdr:rowOff>
    </xdr:from>
    <xdr:to>
      <xdr:col>6</xdr:col>
      <xdr:colOff>713740</xdr:colOff>
      <xdr:row>79</xdr:row>
      <xdr:rowOff>127000</xdr:rowOff>
    </xdr:to>
    <xdr:pic>
      <xdr:nvPicPr>
        <xdr:cNvPr id="10271" name="Picture 31">
          <a:extLst>
            <a:ext uri="{FF2B5EF4-FFF2-40B4-BE49-F238E27FC236}">
              <a16:creationId xmlns:a16="http://schemas.microsoft.com/office/drawing/2014/main" id="{A9543722-D9F1-4B12-BC82-4ED19514B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1813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83</xdr:row>
      <xdr:rowOff>127000</xdr:rowOff>
    </xdr:from>
    <xdr:to>
      <xdr:col>6</xdr:col>
      <xdr:colOff>713740</xdr:colOff>
      <xdr:row>101</xdr:row>
      <xdr:rowOff>127000</xdr:rowOff>
    </xdr:to>
    <xdr:pic>
      <xdr:nvPicPr>
        <xdr:cNvPr id="10274" name="Picture 34">
          <a:extLst>
            <a:ext uri="{FF2B5EF4-FFF2-40B4-BE49-F238E27FC236}">
              <a16:creationId xmlns:a16="http://schemas.microsoft.com/office/drawing/2014/main" id="{CDC6B9B5-98AA-4384-938D-92427BF31F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0312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105</xdr:row>
      <xdr:rowOff>127000</xdr:rowOff>
    </xdr:from>
    <xdr:to>
      <xdr:col>6</xdr:col>
      <xdr:colOff>713740</xdr:colOff>
      <xdr:row>123</xdr:row>
      <xdr:rowOff>127000</xdr:rowOff>
    </xdr:to>
    <xdr:pic>
      <xdr:nvPicPr>
        <xdr:cNvPr id="10277" name="Picture 37">
          <a:extLst>
            <a:ext uri="{FF2B5EF4-FFF2-40B4-BE49-F238E27FC236}">
              <a16:creationId xmlns:a16="http://schemas.microsoft.com/office/drawing/2014/main" id="{2BAFFBE3-96F5-4947-B1CF-2826BFABDD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38811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127</xdr:row>
      <xdr:rowOff>127000</xdr:rowOff>
    </xdr:from>
    <xdr:to>
      <xdr:col>6</xdr:col>
      <xdr:colOff>713740</xdr:colOff>
      <xdr:row>145</xdr:row>
      <xdr:rowOff>127000</xdr:rowOff>
    </xdr:to>
    <xdr:pic>
      <xdr:nvPicPr>
        <xdr:cNvPr id="10280" name="Picture 40">
          <a:extLst>
            <a:ext uri="{FF2B5EF4-FFF2-40B4-BE49-F238E27FC236}">
              <a16:creationId xmlns:a16="http://schemas.microsoft.com/office/drawing/2014/main" id="{A3954CAC-0F4C-4659-B9DA-09AA38723E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67309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149</xdr:row>
      <xdr:rowOff>127001</xdr:rowOff>
    </xdr:from>
    <xdr:to>
      <xdr:col>6</xdr:col>
      <xdr:colOff>713740</xdr:colOff>
      <xdr:row>167</xdr:row>
      <xdr:rowOff>127001</xdr:rowOff>
    </xdr:to>
    <xdr:pic>
      <xdr:nvPicPr>
        <xdr:cNvPr id="10283" name="Picture 43">
          <a:extLst>
            <a:ext uri="{FF2B5EF4-FFF2-40B4-BE49-F238E27FC236}">
              <a16:creationId xmlns:a16="http://schemas.microsoft.com/office/drawing/2014/main" id="{E47E0577-2C31-4024-AF1C-461930D2B7D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5808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463D2-5541-468D-ADC0-ED094C695D61}">
  <dimension ref="A1:JA446"/>
  <sheetViews>
    <sheetView zoomScaleNormal="100" workbookViewId="0">
      <selection activeCell="JA1" sqref="JA1:JA446"/>
    </sheetView>
  </sheetViews>
  <sheetFormatPr defaultRowHeight="14.4" x14ac:dyDescent="0.3"/>
  <sheetData>
    <row r="1" spans="1:261" x14ac:dyDescent="0.3">
      <c r="A1">
        <v>1</v>
      </c>
      <c r="B1">
        <v>1</v>
      </c>
      <c r="D1">
        <v>9.5728979790730708</v>
      </c>
      <c r="E1">
        <v>3.7238750000000005</v>
      </c>
      <c r="F1">
        <v>2.4025000000000003</v>
      </c>
      <c r="G1">
        <v>0</v>
      </c>
      <c r="H1">
        <v>1</v>
      </c>
      <c r="I1">
        <v>0</v>
      </c>
      <c r="J1">
        <v>0</v>
      </c>
      <c r="K1">
        <v>0</v>
      </c>
      <c r="L1">
        <v>0</v>
      </c>
      <c r="M1">
        <v>1</v>
      </c>
      <c r="N1">
        <v>2</v>
      </c>
      <c r="O1">
        <v>0</v>
      </c>
      <c r="P1">
        <v>0</v>
      </c>
      <c r="Q1">
        <v>0</v>
      </c>
      <c r="R1">
        <v>0</v>
      </c>
      <c r="S1">
        <v>1</v>
      </c>
      <c r="T1">
        <v>0</v>
      </c>
      <c r="U1">
        <v>1</v>
      </c>
      <c r="JA1">
        <v>1</v>
      </c>
    </row>
    <row r="2" spans="1:261" x14ac:dyDescent="0.3">
      <c r="A2">
        <v>1</v>
      </c>
      <c r="B2">
        <v>2</v>
      </c>
      <c r="D2">
        <v>9.3022858064595422</v>
      </c>
      <c r="E2">
        <v>1.953125</v>
      </c>
      <c r="F2">
        <v>1.5625</v>
      </c>
      <c r="G2">
        <v>0</v>
      </c>
      <c r="H2">
        <v>0</v>
      </c>
      <c r="I2">
        <v>0</v>
      </c>
      <c r="J2">
        <v>0</v>
      </c>
      <c r="K2">
        <v>0</v>
      </c>
      <c r="L2">
        <v>0</v>
      </c>
      <c r="M2">
        <v>0</v>
      </c>
      <c r="N2">
        <v>4</v>
      </c>
      <c r="O2">
        <v>0</v>
      </c>
      <c r="P2">
        <v>1</v>
      </c>
      <c r="Q2">
        <v>0</v>
      </c>
      <c r="R2">
        <v>0</v>
      </c>
      <c r="S2">
        <v>0</v>
      </c>
      <c r="T2">
        <v>0</v>
      </c>
      <c r="U2">
        <v>1</v>
      </c>
      <c r="JA2">
        <v>1</v>
      </c>
    </row>
    <row r="3" spans="1:261" x14ac:dyDescent="0.3">
      <c r="A3">
        <v>1</v>
      </c>
      <c r="B3">
        <v>3</v>
      </c>
      <c r="D3">
        <v>9.2301429992723616</v>
      </c>
      <c r="E3">
        <v>1.4505719679999995</v>
      </c>
      <c r="F3">
        <v>1.2814239999999997</v>
      </c>
      <c r="G3">
        <v>1</v>
      </c>
      <c r="H3">
        <v>0</v>
      </c>
      <c r="I3">
        <v>0</v>
      </c>
      <c r="J3">
        <v>0</v>
      </c>
      <c r="K3">
        <v>0</v>
      </c>
      <c r="L3">
        <v>0</v>
      </c>
      <c r="M3">
        <v>1</v>
      </c>
      <c r="N3">
        <v>1</v>
      </c>
      <c r="O3">
        <v>0</v>
      </c>
      <c r="P3">
        <v>0</v>
      </c>
      <c r="Q3">
        <v>1</v>
      </c>
      <c r="R3">
        <v>0</v>
      </c>
      <c r="S3">
        <v>0</v>
      </c>
      <c r="T3">
        <v>0</v>
      </c>
      <c r="U3">
        <v>1</v>
      </c>
      <c r="JA3">
        <v>1</v>
      </c>
    </row>
    <row r="4" spans="1:261" x14ac:dyDescent="0.3">
      <c r="A4">
        <v>1</v>
      </c>
      <c r="B4">
        <v>4</v>
      </c>
      <c r="D4">
        <v>9.4757768354806444</v>
      </c>
      <c r="E4">
        <v>2.2480910000000001</v>
      </c>
      <c r="F4">
        <v>1.7161000000000002</v>
      </c>
      <c r="G4">
        <v>1</v>
      </c>
      <c r="H4">
        <v>0</v>
      </c>
      <c r="I4">
        <v>0</v>
      </c>
      <c r="J4">
        <v>0</v>
      </c>
      <c r="K4">
        <v>0</v>
      </c>
      <c r="L4">
        <v>1</v>
      </c>
      <c r="M4">
        <v>0</v>
      </c>
      <c r="N4">
        <v>5</v>
      </c>
      <c r="O4">
        <v>0</v>
      </c>
      <c r="P4">
        <v>0</v>
      </c>
      <c r="Q4">
        <v>0</v>
      </c>
      <c r="R4">
        <v>0</v>
      </c>
      <c r="S4">
        <v>0</v>
      </c>
      <c r="T4">
        <v>1</v>
      </c>
      <c r="U4">
        <v>1</v>
      </c>
      <c r="JA4">
        <v>1</v>
      </c>
    </row>
    <row r="5" spans="1:261" x14ac:dyDescent="0.3">
      <c r="A5">
        <v>1</v>
      </c>
      <c r="B5">
        <v>5</v>
      </c>
      <c r="D5">
        <v>9.6293796001114647</v>
      </c>
      <c r="E5">
        <v>2.2071556080000003</v>
      </c>
      <c r="F5">
        <v>1.6952040000000002</v>
      </c>
      <c r="G5">
        <v>0</v>
      </c>
      <c r="H5">
        <v>1</v>
      </c>
      <c r="I5">
        <v>0</v>
      </c>
      <c r="J5">
        <v>1</v>
      </c>
      <c r="K5">
        <v>0</v>
      </c>
      <c r="L5">
        <v>0</v>
      </c>
      <c r="M5">
        <v>0</v>
      </c>
      <c r="N5">
        <v>3</v>
      </c>
      <c r="O5">
        <v>0</v>
      </c>
      <c r="P5">
        <v>0</v>
      </c>
      <c r="Q5">
        <v>0</v>
      </c>
      <c r="R5">
        <v>0</v>
      </c>
      <c r="S5">
        <v>0</v>
      </c>
      <c r="T5">
        <v>0</v>
      </c>
      <c r="U5">
        <v>1</v>
      </c>
      <c r="JA5">
        <v>1</v>
      </c>
    </row>
    <row r="6" spans="1:261" x14ac:dyDescent="0.3">
      <c r="A6">
        <v>1</v>
      </c>
      <c r="B6">
        <v>6</v>
      </c>
      <c r="D6">
        <v>9.3585017229567029</v>
      </c>
      <c r="E6">
        <v>2.2843220129999997</v>
      </c>
      <c r="F6">
        <v>1.7344889999999999</v>
      </c>
      <c r="G6">
        <v>1</v>
      </c>
      <c r="H6">
        <v>0</v>
      </c>
      <c r="I6">
        <v>0</v>
      </c>
      <c r="J6">
        <v>0</v>
      </c>
      <c r="K6">
        <v>0</v>
      </c>
      <c r="L6">
        <v>0</v>
      </c>
      <c r="M6">
        <v>0</v>
      </c>
      <c r="N6">
        <v>1</v>
      </c>
      <c r="O6">
        <v>0</v>
      </c>
      <c r="P6">
        <v>0</v>
      </c>
      <c r="Q6">
        <v>1</v>
      </c>
      <c r="R6">
        <v>0</v>
      </c>
      <c r="S6">
        <v>0</v>
      </c>
      <c r="T6">
        <v>0</v>
      </c>
      <c r="U6">
        <v>1</v>
      </c>
      <c r="JA6">
        <v>1</v>
      </c>
    </row>
    <row r="7" spans="1:261" x14ac:dyDescent="0.3">
      <c r="A7">
        <v>1</v>
      </c>
      <c r="B7">
        <v>7</v>
      </c>
      <c r="D7">
        <v>9.2417285678175549</v>
      </c>
      <c r="E7">
        <v>1.2250430000000001</v>
      </c>
      <c r="F7">
        <v>1.1449</v>
      </c>
      <c r="G7">
        <v>0</v>
      </c>
      <c r="H7">
        <v>0</v>
      </c>
      <c r="I7">
        <v>0</v>
      </c>
      <c r="J7">
        <v>0</v>
      </c>
      <c r="K7">
        <v>0</v>
      </c>
      <c r="L7">
        <v>1</v>
      </c>
      <c r="M7">
        <v>0</v>
      </c>
      <c r="N7">
        <v>4</v>
      </c>
      <c r="O7">
        <v>0</v>
      </c>
      <c r="P7">
        <v>1</v>
      </c>
      <c r="Q7">
        <v>0</v>
      </c>
      <c r="R7">
        <v>0</v>
      </c>
      <c r="S7">
        <v>0</v>
      </c>
      <c r="T7">
        <v>0</v>
      </c>
      <c r="U7">
        <v>1</v>
      </c>
      <c r="JA7">
        <v>1</v>
      </c>
    </row>
    <row r="8" spans="1:261" x14ac:dyDescent="0.3">
      <c r="A8">
        <v>1</v>
      </c>
      <c r="B8">
        <v>8</v>
      </c>
      <c r="D8">
        <v>9.1310081618394836</v>
      </c>
      <c r="E8">
        <v>1.1248640000000001</v>
      </c>
      <c r="F8">
        <v>1.0816000000000001</v>
      </c>
      <c r="G8">
        <v>0</v>
      </c>
      <c r="H8">
        <v>0</v>
      </c>
      <c r="I8">
        <v>0</v>
      </c>
      <c r="J8">
        <v>0</v>
      </c>
      <c r="K8">
        <v>0</v>
      </c>
      <c r="L8">
        <v>0</v>
      </c>
      <c r="M8">
        <v>1</v>
      </c>
      <c r="N8">
        <v>4</v>
      </c>
      <c r="O8">
        <v>0</v>
      </c>
      <c r="P8">
        <v>1</v>
      </c>
      <c r="Q8">
        <v>0</v>
      </c>
      <c r="R8">
        <v>0</v>
      </c>
      <c r="S8">
        <v>0</v>
      </c>
      <c r="T8">
        <v>0</v>
      </c>
      <c r="U8">
        <v>1</v>
      </c>
      <c r="JA8">
        <v>1</v>
      </c>
    </row>
    <row r="9" spans="1:261" x14ac:dyDescent="0.3">
      <c r="A9">
        <v>1</v>
      </c>
      <c r="B9">
        <v>9</v>
      </c>
      <c r="D9">
        <v>9.0391961157723539</v>
      </c>
      <c r="E9">
        <v>1.0737418240000001</v>
      </c>
      <c r="F9">
        <v>1.048576</v>
      </c>
      <c r="G9">
        <v>1</v>
      </c>
      <c r="H9">
        <v>0</v>
      </c>
      <c r="I9">
        <v>0</v>
      </c>
      <c r="J9">
        <v>0</v>
      </c>
      <c r="K9">
        <v>0</v>
      </c>
      <c r="L9">
        <v>0</v>
      </c>
      <c r="M9">
        <v>0</v>
      </c>
      <c r="N9">
        <v>1</v>
      </c>
      <c r="O9">
        <v>0</v>
      </c>
      <c r="P9">
        <v>0</v>
      </c>
      <c r="Q9">
        <v>1</v>
      </c>
      <c r="R9">
        <v>0</v>
      </c>
      <c r="S9">
        <v>0</v>
      </c>
      <c r="T9">
        <v>0</v>
      </c>
      <c r="U9">
        <v>1</v>
      </c>
      <c r="JA9">
        <v>1</v>
      </c>
    </row>
    <row r="10" spans="1:261" x14ac:dyDescent="0.3">
      <c r="A10">
        <v>1</v>
      </c>
      <c r="B10">
        <v>10</v>
      </c>
      <c r="D10">
        <v>10.106987219953758</v>
      </c>
      <c r="E10">
        <v>3.9443120000000005</v>
      </c>
      <c r="F10">
        <v>2.4964000000000004</v>
      </c>
      <c r="G10">
        <v>0</v>
      </c>
      <c r="H10">
        <v>0</v>
      </c>
      <c r="I10">
        <v>1</v>
      </c>
      <c r="J10">
        <v>0</v>
      </c>
      <c r="K10">
        <v>0</v>
      </c>
      <c r="L10">
        <v>1</v>
      </c>
      <c r="M10">
        <v>0</v>
      </c>
      <c r="N10">
        <v>4</v>
      </c>
      <c r="O10">
        <v>0</v>
      </c>
      <c r="P10">
        <v>1</v>
      </c>
      <c r="Q10">
        <v>0</v>
      </c>
      <c r="R10">
        <v>0</v>
      </c>
      <c r="S10">
        <v>0</v>
      </c>
      <c r="T10">
        <v>0</v>
      </c>
      <c r="U10">
        <v>1</v>
      </c>
      <c r="JA10">
        <v>1</v>
      </c>
    </row>
    <row r="11" spans="1:261" x14ac:dyDescent="0.3">
      <c r="A11">
        <v>1</v>
      </c>
      <c r="B11">
        <v>11</v>
      </c>
      <c r="D11">
        <v>9.0893020435991261</v>
      </c>
      <c r="E11">
        <v>1.3602517120000004</v>
      </c>
      <c r="F11">
        <v>1.2276640000000003</v>
      </c>
      <c r="G11">
        <v>0</v>
      </c>
      <c r="H11">
        <v>1</v>
      </c>
      <c r="I11">
        <v>0</v>
      </c>
      <c r="J11">
        <v>0</v>
      </c>
      <c r="K11">
        <v>0</v>
      </c>
      <c r="L11">
        <v>0</v>
      </c>
      <c r="M11">
        <v>1</v>
      </c>
      <c r="N11">
        <v>3</v>
      </c>
      <c r="O11">
        <v>0</v>
      </c>
      <c r="P11">
        <v>0</v>
      </c>
      <c r="Q11">
        <v>0</v>
      </c>
      <c r="R11">
        <v>0</v>
      </c>
      <c r="S11">
        <v>0</v>
      </c>
      <c r="T11">
        <v>0</v>
      </c>
      <c r="U11">
        <v>1</v>
      </c>
      <c r="JA11">
        <v>1</v>
      </c>
    </row>
    <row r="12" spans="1:261" x14ac:dyDescent="0.3">
      <c r="A12">
        <v>1</v>
      </c>
      <c r="B12">
        <v>12</v>
      </c>
      <c r="D12">
        <v>10.232247266827603</v>
      </c>
      <c r="E12">
        <v>5.2680239999999996</v>
      </c>
      <c r="F12">
        <v>3.0276000000000001</v>
      </c>
      <c r="G12">
        <v>1</v>
      </c>
      <c r="H12">
        <v>0</v>
      </c>
      <c r="I12">
        <v>0</v>
      </c>
      <c r="J12">
        <v>0</v>
      </c>
      <c r="K12">
        <v>1</v>
      </c>
      <c r="L12">
        <v>0</v>
      </c>
      <c r="M12">
        <v>0</v>
      </c>
      <c r="N12">
        <v>4</v>
      </c>
      <c r="O12">
        <v>0</v>
      </c>
      <c r="P12">
        <v>1</v>
      </c>
      <c r="Q12">
        <v>0</v>
      </c>
      <c r="R12">
        <v>0</v>
      </c>
      <c r="S12">
        <v>0</v>
      </c>
      <c r="T12">
        <v>0</v>
      </c>
      <c r="U12">
        <v>1</v>
      </c>
      <c r="JA12">
        <v>1</v>
      </c>
    </row>
    <row r="13" spans="1:261" x14ac:dyDescent="0.3">
      <c r="A13">
        <v>1</v>
      </c>
      <c r="B13">
        <v>13</v>
      </c>
      <c r="D13">
        <v>9.883386880829125</v>
      </c>
      <c r="E13">
        <v>3.375</v>
      </c>
      <c r="F13">
        <v>2.25</v>
      </c>
      <c r="G13">
        <v>1</v>
      </c>
      <c r="H13">
        <v>0</v>
      </c>
      <c r="I13">
        <v>0</v>
      </c>
      <c r="J13">
        <v>0</v>
      </c>
      <c r="K13">
        <v>0</v>
      </c>
      <c r="L13">
        <v>0</v>
      </c>
      <c r="M13">
        <v>1</v>
      </c>
      <c r="N13">
        <v>3</v>
      </c>
      <c r="O13">
        <v>0</v>
      </c>
      <c r="P13">
        <v>0</v>
      </c>
      <c r="Q13">
        <v>0</v>
      </c>
      <c r="R13">
        <v>1</v>
      </c>
      <c r="S13">
        <v>0</v>
      </c>
      <c r="T13">
        <v>0</v>
      </c>
      <c r="U13">
        <v>1</v>
      </c>
      <c r="JA13">
        <v>1</v>
      </c>
    </row>
    <row r="14" spans="1:261" x14ac:dyDescent="0.3">
      <c r="A14">
        <v>1</v>
      </c>
      <c r="B14">
        <v>14</v>
      </c>
      <c r="D14">
        <v>9.5353182291716614</v>
      </c>
      <c r="E14">
        <v>1.4815439999999995</v>
      </c>
      <c r="F14">
        <v>1.2995999999999999</v>
      </c>
      <c r="G14">
        <v>0</v>
      </c>
      <c r="H14">
        <v>0</v>
      </c>
      <c r="I14">
        <v>1</v>
      </c>
      <c r="J14">
        <v>1</v>
      </c>
      <c r="K14">
        <v>0</v>
      </c>
      <c r="L14">
        <v>0</v>
      </c>
      <c r="M14">
        <v>0</v>
      </c>
      <c r="N14">
        <v>2</v>
      </c>
      <c r="O14">
        <v>0</v>
      </c>
      <c r="P14">
        <v>0</v>
      </c>
      <c r="Q14">
        <v>0</v>
      </c>
      <c r="R14">
        <v>0</v>
      </c>
      <c r="S14">
        <v>1</v>
      </c>
      <c r="T14">
        <v>0</v>
      </c>
      <c r="U14">
        <v>1</v>
      </c>
      <c r="JA14">
        <v>1</v>
      </c>
    </row>
    <row r="15" spans="1:261" x14ac:dyDescent="0.3">
      <c r="A15">
        <v>1</v>
      </c>
      <c r="B15">
        <v>15</v>
      </c>
      <c r="D15">
        <v>8.896998552743824</v>
      </c>
      <c r="E15">
        <v>1.0612080000000002</v>
      </c>
      <c r="F15">
        <v>1.0404</v>
      </c>
      <c r="G15">
        <v>1</v>
      </c>
      <c r="H15">
        <v>0</v>
      </c>
      <c r="I15">
        <v>0</v>
      </c>
      <c r="J15">
        <v>0</v>
      </c>
      <c r="K15">
        <v>0</v>
      </c>
      <c r="L15">
        <v>0</v>
      </c>
      <c r="M15">
        <v>0</v>
      </c>
      <c r="N15">
        <v>5</v>
      </c>
      <c r="O15">
        <v>0</v>
      </c>
      <c r="P15">
        <v>0</v>
      </c>
      <c r="Q15">
        <v>0</v>
      </c>
      <c r="R15">
        <v>0</v>
      </c>
      <c r="S15">
        <v>0</v>
      </c>
      <c r="T15">
        <v>1</v>
      </c>
      <c r="U15">
        <v>1</v>
      </c>
      <c r="JA15">
        <v>1</v>
      </c>
    </row>
    <row r="16" spans="1:261" x14ac:dyDescent="0.3">
      <c r="A16">
        <v>1</v>
      </c>
      <c r="B16">
        <v>16</v>
      </c>
      <c r="D16">
        <v>9.2921719402226142</v>
      </c>
      <c r="E16">
        <v>2.0003760000000002</v>
      </c>
      <c r="F16">
        <v>1.5876000000000001</v>
      </c>
      <c r="G16">
        <v>0</v>
      </c>
      <c r="H16">
        <v>0</v>
      </c>
      <c r="I16">
        <v>0</v>
      </c>
      <c r="J16">
        <v>0</v>
      </c>
      <c r="K16">
        <v>0</v>
      </c>
      <c r="L16">
        <v>0</v>
      </c>
      <c r="M16">
        <v>0</v>
      </c>
      <c r="N16">
        <v>4</v>
      </c>
      <c r="O16">
        <v>0</v>
      </c>
      <c r="P16">
        <v>1</v>
      </c>
      <c r="Q16">
        <v>0</v>
      </c>
      <c r="R16">
        <v>0</v>
      </c>
      <c r="S16">
        <v>0</v>
      </c>
      <c r="T16">
        <v>0</v>
      </c>
      <c r="U16">
        <v>1</v>
      </c>
      <c r="JA16">
        <v>1</v>
      </c>
    </row>
    <row r="17" spans="1:261" x14ac:dyDescent="0.3">
      <c r="A17">
        <v>1</v>
      </c>
      <c r="B17">
        <v>17</v>
      </c>
      <c r="D17">
        <v>9.6709247793054267</v>
      </c>
      <c r="E17">
        <v>5.1777169999999995</v>
      </c>
      <c r="F17">
        <v>2.9929000000000001</v>
      </c>
      <c r="G17">
        <v>0</v>
      </c>
      <c r="H17">
        <v>1</v>
      </c>
      <c r="I17">
        <v>0</v>
      </c>
      <c r="J17">
        <v>0</v>
      </c>
      <c r="K17">
        <v>0</v>
      </c>
      <c r="L17">
        <v>0</v>
      </c>
      <c r="M17">
        <v>0</v>
      </c>
      <c r="N17">
        <v>5</v>
      </c>
      <c r="O17">
        <v>0</v>
      </c>
      <c r="P17">
        <v>0</v>
      </c>
      <c r="Q17">
        <v>0</v>
      </c>
      <c r="R17">
        <v>0</v>
      </c>
      <c r="S17">
        <v>0</v>
      </c>
      <c r="T17">
        <v>1</v>
      </c>
      <c r="U17">
        <v>1</v>
      </c>
      <c r="JA17">
        <v>1</v>
      </c>
    </row>
    <row r="18" spans="1:261" x14ac:dyDescent="0.3">
      <c r="A18">
        <v>1</v>
      </c>
      <c r="B18">
        <v>18</v>
      </c>
      <c r="D18">
        <v>9.635479667759963</v>
      </c>
      <c r="E18">
        <v>4.1732810000000011</v>
      </c>
      <c r="F18">
        <v>2.5921000000000003</v>
      </c>
      <c r="G18">
        <v>0</v>
      </c>
      <c r="H18">
        <v>0</v>
      </c>
      <c r="I18">
        <v>0</v>
      </c>
      <c r="J18">
        <v>0</v>
      </c>
      <c r="K18">
        <v>0</v>
      </c>
      <c r="L18">
        <v>0</v>
      </c>
      <c r="M18">
        <v>0</v>
      </c>
      <c r="N18">
        <v>4</v>
      </c>
      <c r="O18">
        <v>0</v>
      </c>
      <c r="P18">
        <v>1</v>
      </c>
      <c r="Q18">
        <v>0</v>
      </c>
      <c r="R18">
        <v>0</v>
      </c>
      <c r="S18">
        <v>0</v>
      </c>
      <c r="T18">
        <v>0</v>
      </c>
      <c r="U18">
        <v>1</v>
      </c>
      <c r="JA18">
        <v>1</v>
      </c>
    </row>
    <row r="19" spans="1:261" x14ac:dyDescent="0.3">
      <c r="A19">
        <v>1</v>
      </c>
      <c r="B19">
        <v>19</v>
      </c>
      <c r="D19">
        <v>9.5836954261661127</v>
      </c>
      <c r="E19">
        <v>1.042590744</v>
      </c>
      <c r="F19">
        <v>1.0281960000000001</v>
      </c>
      <c r="G19">
        <v>0</v>
      </c>
      <c r="H19">
        <v>0</v>
      </c>
      <c r="I19">
        <v>1</v>
      </c>
      <c r="J19">
        <v>0</v>
      </c>
      <c r="K19">
        <v>1</v>
      </c>
      <c r="L19">
        <v>0</v>
      </c>
      <c r="M19">
        <v>0</v>
      </c>
      <c r="N19">
        <v>3</v>
      </c>
      <c r="O19">
        <v>0</v>
      </c>
      <c r="P19">
        <v>0</v>
      </c>
      <c r="Q19">
        <v>0</v>
      </c>
      <c r="R19">
        <v>0</v>
      </c>
      <c r="S19">
        <v>0</v>
      </c>
      <c r="T19">
        <v>0</v>
      </c>
      <c r="U19">
        <v>1</v>
      </c>
      <c r="JA19">
        <v>1</v>
      </c>
    </row>
    <row r="20" spans="1:261" x14ac:dyDescent="0.3">
      <c r="A20">
        <v>1</v>
      </c>
      <c r="B20">
        <v>20</v>
      </c>
      <c r="D20">
        <v>8.9895546637639292</v>
      </c>
      <c r="E20">
        <v>1.3676310000000003</v>
      </c>
      <c r="F20">
        <v>1.2321000000000002</v>
      </c>
      <c r="G20">
        <v>0</v>
      </c>
      <c r="H20">
        <v>1</v>
      </c>
      <c r="I20">
        <v>0</v>
      </c>
      <c r="J20">
        <v>0</v>
      </c>
      <c r="K20">
        <v>0</v>
      </c>
      <c r="L20">
        <v>0</v>
      </c>
      <c r="M20">
        <v>0</v>
      </c>
      <c r="N20">
        <v>4</v>
      </c>
      <c r="O20">
        <v>0</v>
      </c>
      <c r="P20">
        <v>1</v>
      </c>
      <c r="Q20">
        <v>0</v>
      </c>
      <c r="R20">
        <v>0</v>
      </c>
      <c r="S20">
        <v>0</v>
      </c>
      <c r="T20">
        <v>0</v>
      </c>
      <c r="U20">
        <v>1</v>
      </c>
      <c r="JA20">
        <v>1</v>
      </c>
    </row>
    <row r="21" spans="1:261" x14ac:dyDescent="0.3">
      <c r="A21">
        <v>1</v>
      </c>
      <c r="B21">
        <v>21</v>
      </c>
      <c r="D21">
        <v>10.031000872835088</v>
      </c>
      <c r="E21">
        <v>5.861208626999999</v>
      </c>
      <c r="F21">
        <v>3.2508089999999998</v>
      </c>
      <c r="G21">
        <v>0</v>
      </c>
      <c r="H21">
        <v>1</v>
      </c>
      <c r="I21">
        <v>0</v>
      </c>
      <c r="J21">
        <v>0</v>
      </c>
      <c r="K21">
        <v>0</v>
      </c>
      <c r="L21">
        <v>0</v>
      </c>
      <c r="M21">
        <v>1</v>
      </c>
      <c r="N21">
        <v>3</v>
      </c>
      <c r="O21">
        <v>0</v>
      </c>
      <c r="P21">
        <v>0</v>
      </c>
      <c r="Q21">
        <v>0</v>
      </c>
      <c r="R21">
        <v>0</v>
      </c>
      <c r="S21">
        <v>0</v>
      </c>
      <c r="T21">
        <v>0</v>
      </c>
      <c r="U21">
        <v>1</v>
      </c>
      <c r="JA21">
        <v>1</v>
      </c>
    </row>
    <row r="22" spans="1:261" x14ac:dyDescent="0.3">
      <c r="A22">
        <v>1</v>
      </c>
      <c r="B22">
        <v>22</v>
      </c>
      <c r="D22">
        <v>8.9895546637639292</v>
      </c>
      <c r="E22">
        <v>1.3676310000000003</v>
      </c>
      <c r="F22">
        <v>1.2321000000000002</v>
      </c>
      <c r="G22">
        <v>0</v>
      </c>
      <c r="H22">
        <v>1</v>
      </c>
      <c r="I22">
        <v>0</v>
      </c>
      <c r="J22">
        <v>0</v>
      </c>
      <c r="K22">
        <v>0</v>
      </c>
      <c r="L22">
        <v>0</v>
      </c>
      <c r="M22">
        <v>0</v>
      </c>
      <c r="N22">
        <v>4</v>
      </c>
      <c r="O22">
        <v>0</v>
      </c>
      <c r="P22">
        <v>1</v>
      </c>
      <c r="Q22">
        <v>0</v>
      </c>
      <c r="R22">
        <v>0</v>
      </c>
      <c r="S22">
        <v>0</v>
      </c>
      <c r="T22">
        <v>0</v>
      </c>
      <c r="U22">
        <v>1</v>
      </c>
      <c r="JA22">
        <v>1</v>
      </c>
    </row>
    <row r="23" spans="1:261" x14ac:dyDescent="0.3">
      <c r="A23">
        <v>1</v>
      </c>
      <c r="B23">
        <v>23</v>
      </c>
      <c r="D23">
        <v>10.460700455855241</v>
      </c>
      <c r="E23">
        <v>9.6635969999999993</v>
      </c>
      <c r="F23">
        <v>4.5368999999999993</v>
      </c>
      <c r="G23">
        <v>1</v>
      </c>
      <c r="H23">
        <v>0</v>
      </c>
      <c r="I23">
        <v>0</v>
      </c>
      <c r="J23">
        <v>0</v>
      </c>
      <c r="K23">
        <v>0</v>
      </c>
      <c r="L23">
        <v>0</v>
      </c>
      <c r="M23">
        <v>0</v>
      </c>
      <c r="N23">
        <v>3</v>
      </c>
      <c r="O23">
        <v>0</v>
      </c>
      <c r="P23">
        <v>0</v>
      </c>
      <c r="Q23">
        <v>0</v>
      </c>
      <c r="R23">
        <v>1</v>
      </c>
      <c r="S23">
        <v>0</v>
      </c>
      <c r="T23">
        <v>0</v>
      </c>
      <c r="U23">
        <v>1</v>
      </c>
      <c r="JA23">
        <v>1</v>
      </c>
    </row>
    <row r="24" spans="1:261" x14ac:dyDescent="0.3">
      <c r="A24">
        <v>1</v>
      </c>
      <c r="B24">
        <v>24</v>
      </c>
      <c r="D24">
        <v>10.044900305486452</v>
      </c>
      <c r="E24">
        <v>5.4703827279999997</v>
      </c>
      <c r="F24">
        <v>3.104644</v>
      </c>
      <c r="G24">
        <v>0</v>
      </c>
      <c r="H24">
        <v>1</v>
      </c>
      <c r="I24">
        <v>0</v>
      </c>
      <c r="J24">
        <v>0</v>
      </c>
      <c r="K24">
        <v>0</v>
      </c>
      <c r="L24">
        <v>1</v>
      </c>
      <c r="M24">
        <v>0</v>
      </c>
      <c r="N24">
        <v>3</v>
      </c>
      <c r="O24">
        <v>0</v>
      </c>
      <c r="P24">
        <v>0</v>
      </c>
      <c r="Q24">
        <v>0</v>
      </c>
      <c r="R24">
        <v>0</v>
      </c>
      <c r="S24">
        <v>0</v>
      </c>
      <c r="T24">
        <v>0</v>
      </c>
      <c r="U24">
        <v>1</v>
      </c>
      <c r="JA24">
        <v>1</v>
      </c>
    </row>
    <row r="25" spans="1:261" x14ac:dyDescent="0.3">
      <c r="A25">
        <v>1</v>
      </c>
      <c r="B25">
        <v>25</v>
      </c>
      <c r="D25">
        <v>9.3444341064568821</v>
      </c>
      <c r="E25">
        <v>1.5608959999999996</v>
      </c>
      <c r="F25">
        <v>1.3455999999999999</v>
      </c>
      <c r="G25">
        <v>1</v>
      </c>
      <c r="H25">
        <v>0</v>
      </c>
      <c r="I25">
        <v>0</v>
      </c>
      <c r="J25">
        <v>0</v>
      </c>
      <c r="K25">
        <v>0</v>
      </c>
      <c r="L25">
        <v>0</v>
      </c>
      <c r="M25">
        <v>1</v>
      </c>
      <c r="N25">
        <v>3</v>
      </c>
      <c r="O25">
        <v>0</v>
      </c>
      <c r="P25">
        <v>0</v>
      </c>
      <c r="Q25">
        <v>0</v>
      </c>
      <c r="R25">
        <v>1</v>
      </c>
      <c r="S25">
        <v>0</v>
      </c>
      <c r="T25">
        <v>0</v>
      </c>
      <c r="U25">
        <v>1</v>
      </c>
      <c r="JA25">
        <v>1</v>
      </c>
    </row>
    <row r="26" spans="1:261" x14ac:dyDescent="0.3">
      <c r="A26">
        <v>1</v>
      </c>
      <c r="B26">
        <v>26</v>
      </c>
      <c r="D26">
        <v>9.1577831212375074</v>
      </c>
      <c r="E26">
        <v>1.454419637</v>
      </c>
      <c r="F26">
        <v>1.2836890000000001</v>
      </c>
      <c r="G26">
        <v>0</v>
      </c>
      <c r="H26">
        <v>1</v>
      </c>
      <c r="I26">
        <v>0</v>
      </c>
      <c r="J26">
        <v>0</v>
      </c>
      <c r="K26">
        <v>0</v>
      </c>
      <c r="L26">
        <v>0</v>
      </c>
      <c r="M26">
        <v>1</v>
      </c>
      <c r="N26">
        <v>1</v>
      </c>
      <c r="O26">
        <v>0</v>
      </c>
      <c r="P26">
        <v>0</v>
      </c>
      <c r="Q26">
        <v>1</v>
      </c>
      <c r="R26">
        <v>0</v>
      </c>
      <c r="S26">
        <v>0</v>
      </c>
      <c r="T26">
        <v>0</v>
      </c>
      <c r="U26">
        <v>1</v>
      </c>
      <c r="JA26">
        <v>1</v>
      </c>
    </row>
    <row r="27" spans="1:261" x14ac:dyDescent="0.3">
      <c r="A27">
        <v>1</v>
      </c>
      <c r="B27">
        <v>27</v>
      </c>
      <c r="D27">
        <v>9.301277366968284</v>
      </c>
      <c r="E27">
        <v>1.3455728640000004</v>
      </c>
      <c r="F27">
        <v>1.2188160000000001</v>
      </c>
      <c r="G27">
        <v>1</v>
      </c>
      <c r="H27">
        <v>0</v>
      </c>
      <c r="I27">
        <v>0</v>
      </c>
      <c r="J27">
        <v>0</v>
      </c>
      <c r="K27">
        <v>0</v>
      </c>
      <c r="L27">
        <v>1</v>
      </c>
      <c r="M27">
        <v>0</v>
      </c>
      <c r="N27">
        <v>3</v>
      </c>
      <c r="O27">
        <v>0</v>
      </c>
      <c r="P27">
        <v>0</v>
      </c>
      <c r="Q27">
        <v>0</v>
      </c>
      <c r="R27">
        <v>0</v>
      </c>
      <c r="S27">
        <v>0</v>
      </c>
      <c r="T27">
        <v>0</v>
      </c>
      <c r="U27">
        <v>1</v>
      </c>
      <c r="JA27">
        <v>1</v>
      </c>
    </row>
    <row r="28" spans="1:261" x14ac:dyDescent="0.3">
      <c r="A28">
        <v>1</v>
      </c>
      <c r="B28">
        <v>28</v>
      </c>
      <c r="D28">
        <v>9.0994864618852986</v>
      </c>
      <c r="E28">
        <v>1.2250430000000001</v>
      </c>
      <c r="F28">
        <v>1.1449</v>
      </c>
      <c r="G28">
        <v>0</v>
      </c>
      <c r="H28">
        <v>0</v>
      </c>
      <c r="I28">
        <v>1</v>
      </c>
      <c r="J28">
        <v>0</v>
      </c>
      <c r="K28">
        <v>0</v>
      </c>
      <c r="L28">
        <v>0</v>
      </c>
      <c r="M28">
        <v>0</v>
      </c>
      <c r="N28">
        <v>4</v>
      </c>
      <c r="O28">
        <v>0</v>
      </c>
      <c r="P28">
        <v>1</v>
      </c>
      <c r="Q28">
        <v>0</v>
      </c>
      <c r="R28">
        <v>0</v>
      </c>
      <c r="S28">
        <v>0</v>
      </c>
      <c r="T28">
        <v>0</v>
      </c>
      <c r="U28">
        <v>1</v>
      </c>
      <c r="JA28">
        <v>1</v>
      </c>
    </row>
    <row r="29" spans="1:261" x14ac:dyDescent="0.3">
      <c r="A29">
        <v>1</v>
      </c>
      <c r="B29">
        <v>29</v>
      </c>
      <c r="D29">
        <v>9.7246189275059631</v>
      </c>
      <c r="E29">
        <v>3.5815770000000002</v>
      </c>
      <c r="F29">
        <v>2.3409</v>
      </c>
      <c r="G29">
        <v>0</v>
      </c>
      <c r="H29">
        <v>1</v>
      </c>
      <c r="I29">
        <v>0</v>
      </c>
      <c r="J29">
        <v>0</v>
      </c>
      <c r="K29">
        <v>0</v>
      </c>
      <c r="L29">
        <v>1</v>
      </c>
      <c r="M29">
        <v>0</v>
      </c>
      <c r="N29">
        <v>4</v>
      </c>
      <c r="O29">
        <v>0</v>
      </c>
      <c r="P29">
        <v>1</v>
      </c>
      <c r="Q29">
        <v>0</v>
      </c>
      <c r="R29">
        <v>0</v>
      </c>
      <c r="S29">
        <v>0</v>
      </c>
      <c r="T29">
        <v>0</v>
      </c>
      <c r="U29">
        <v>1</v>
      </c>
      <c r="JA29">
        <v>1</v>
      </c>
    </row>
    <row r="30" spans="1:261" x14ac:dyDescent="0.3">
      <c r="A30">
        <v>1</v>
      </c>
      <c r="B30">
        <v>30</v>
      </c>
      <c r="D30">
        <v>10.494602007530922</v>
      </c>
      <c r="E30">
        <v>5.0002109999999993</v>
      </c>
      <c r="F30">
        <v>2.9240999999999997</v>
      </c>
      <c r="G30">
        <v>0</v>
      </c>
      <c r="H30">
        <v>0</v>
      </c>
      <c r="I30">
        <v>0</v>
      </c>
      <c r="J30">
        <v>1</v>
      </c>
      <c r="K30">
        <v>0</v>
      </c>
      <c r="L30">
        <v>0</v>
      </c>
      <c r="M30">
        <v>0</v>
      </c>
      <c r="N30">
        <v>2</v>
      </c>
      <c r="O30">
        <v>1</v>
      </c>
      <c r="P30">
        <v>0</v>
      </c>
      <c r="Q30">
        <v>0</v>
      </c>
      <c r="R30">
        <v>0</v>
      </c>
      <c r="S30">
        <v>1</v>
      </c>
      <c r="T30">
        <v>0</v>
      </c>
      <c r="U30">
        <v>1</v>
      </c>
      <c r="JA30">
        <v>1</v>
      </c>
    </row>
    <row r="31" spans="1:261" x14ac:dyDescent="0.3">
      <c r="A31">
        <v>1</v>
      </c>
      <c r="B31">
        <v>31</v>
      </c>
      <c r="D31">
        <v>9.751675801946746</v>
      </c>
      <c r="E31">
        <v>3.525688648</v>
      </c>
      <c r="F31">
        <v>2.316484</v>
      </c>
      <c r="G31">
        <v>0</v>
      </c>
      <c r="H31">
        <v>1</v>
      </c>
      <c r="I31">
        <v>0</v>
      </c>
      <c r="J31">
        <v>0</v>
      </c>
      <c r="K31">
        <v>0</v>
      </c>
      <c r="L31">
        <v>0</v>
      </c>
      <c r="M31">
        <v>1</v>
      </c>
      <c r="N31">
        <v>1</v>
      </c>
      <c r="O31">
        <v>0</v>
      </c>
      <c r="P31">
        <v>0</v>
      </c>
      <c r="Q31">
        <v>1</v>
      </c>
      <c r="R31">
        <v>0</v>
      </c>
      <c r="S31">
        <v>0</v>
      </c>
      <c r="T31">
        <v>0</v>
      </c>
      <c r="U31">
        <v>1</v>
      </c>
      <c r="JA31">
        <v>1</v>
      </c>
    </row>
    <row r="32" spans="1:261" x14ac:dyDescent="0.3">
      <c r="A32">
        <v>1</v>
      </c>
      <c r="B32">
        <v>32</v>
      </c>
      <c r="D32">
        <v>8.9987251137983453</v>
      </c>
      <c r="E32">
        <v>1.0612080000000002</v>
      </c>
      <c r="F32">
        <v>1.0404</v>
      </c>
      <c r="G32">
        <v>0</v>
      </c>
      <c r="H32">
        <v>0</v>
      </c>
      <c r="I32">
        <v>0</v>
      </c>
      <c r="J32">
        <v>0</v>
      </c>
      <c r="K32">
        <v>0</v>
      </c>
      <c r="L32">
        <v>0</v>
      </c>
      <c r="M32">
        <v>0</v>
      </c>
      <c r="N32">
        <v>4</v>
      </c>
      <c r="O32">
        <v>0</v>
      </c>
      <c r="P32">
        <v>1</v>
      </c>
      <c r="Q32">
        <v>0</v>
      </c>
      <c r="R32">
        <v>0</v>
      </c>
      <c r="S32">
        <v>0</v>
      </c>
      <c r="T32">
        <v>0</v>
      </c>
      <c r="U32">
        <v>1</v>
      </c>
      <c r="JA32">
        <v>1</v>
      </c>
    </row>
    <row r="33" spans="1:261" x14ac:dyDescent="0.3">
      <c r="A33">
        <v>1</v>
      </c>
      <c r="B33">
        <v>33</v>
      </c>
      <c r="D33">
        <v>9.9353737413984504</v>
      </c>
      <c r="E33">
        <v>3.9443120000000005</v>
      </c>
      <c r="F33">
        <v>2.4964000000000004</v>
      </c>
      <c r="G33">
        <v>1</v>
      </c>
      <c r="H33">
        <v>0</v>
      </c>
      <c r="I33">
        <v>0</v>
      </c>
      <c r="J33">
        <v>0</v>
      </c>
      <c r="K33">
        <v>0</v>
      </c>
      <c r="L33">
        <v>0</v>
      </c>
      <c r="M33">
        <v>1</v>
      </c>
      <c r="N33">
        <v>3</v>
      </c>
      <c r="O33">
        <v>0</v>
      </c>
      <c r="P33">
        <v>0</v>
      </c>
      <c r="Q33">
        <v>0</v>
      </c>
      <c r="R33">
        <v>1</v>
      </c>
      <c r="S33">
        <v>0</v>
      </c>
      <c r="T33">
        <v>0</v>
      </c>
      <c r="U33">
        <v>1</v>
      </c>
      <c r="JA33">
        <v>1</v>
      </c>
    </row>
    <row r="34" spans="1:261" x14ac:dyDescent="0.3">
      <c r="A34">
        <v>1</v>
      </c>
      <c r="B34">
        <v>34</v>
      </c>
      <c r="D34">
        <v>9.7270307643173162</v>
      </c>
      <c r="E34">
        <v>3.5118080000000003</v>
      </c>
      <c r="F34">
        <v>2.3104</v>
      </c>
      <c r="G34">
        <v>1</v>
      </c>
      <c r="H34">
        <v>0</v>
      </c>
      <c r="I34">
        <v>0</v>
      </c>
      <c r="J34">
        <v>0</v>
      </c>
      <c r="K34">
        <v>0</v>
      </c>
      <c r="L34">
        <v>1</v>
      </c>
      <c r="M34">
        <v>0</v>
      </c>
      <c r="N34">
        <v>4</v>
      </c>
      <c r="O34">
        <v>0</v>
      </c>
      <c r="P34">
        <v>1</v>
      </c>
      <c r="Q34">
        <v>0</v>
      </c>
      <c r="R34">
        <v>0</v>
      </c>
      <c r="S34">
        <v>0</v>
      </c>
      <c r="T34">
        <v>0</v>
      </c>
      <c r="U34">
        <v>1</v>
      </c>
      <c r="JA34">
        <v>1</v>
      </c>
    </row>
    <row r="35" spans="1:261" x14ac:dyDescent="0.3">
      <c r="A35">
        <v>1</v>
      </c>
      <c r="B35">
        <v>35</v>
      </c>
      <c r="D35">
        <v>9.5084303438479925</v>
      </c>
      <c r="E35">
        <v>1.9066239999999999</v>
      </c>
      <c r="F35">
        <v>1.5376000000000001</v>
      </c>
      <c r="G35">
        <v>0</v>
      </c>
      <c r="H35">
        <v>0</v>
      </c>
      <c r="I35">
        <v>0</v>
      </c>
      <c r="J35">
        <v>0</v>
      </c>
      <c r="K35">
        <v>0</v>
      </c>
      <c r="L35">
        <v>1</v>
      </c>
      <c r="M35">
        <v>0</v>
      </c>
      <c r="N35">
        <v>4</v>
      </c>
      <c r="O35">
        <v>0</v>
      </c>
      <c r="P35">
        <v>1</v>
      </c>
      <c r="Q35">
        <v>0</v>
      </c>
      <c r="R35">
        <v>0</v>
      </c>
      <c r="S35">
        <v>0</v>
      </c>
      <c r="T35">
        <v>0</v>
      </c>
      <c r="U35">
        <v>1</v>
      </c>
      <c r="JA35">
        <v>1</v>
      </c>
    </row>
    <row r="36" spans="1:261" x14ac:dyDescent="0.3">
      <c r="A36">
        <v>1</v>
      </c>
      <c r="B36">
        <v>36</v>
      </c>
      <c r="D36">
        <v>9.4414520929395689</v>
      </c>
      <c r="E36">
        <v>3.4429509999999999</v>
      </c>
      <c r="F36">
        <v>2.2801</v>
      </c>
      <c r="G36">
        <v>0</v>
      </c>
      <c r="H36">
        <v>1</v>
      </c>
      <c r="I36">
        <v>0</v>
      </c>
      <c r="J36">
        <v>0</v>
      </c>
      <c r="K36">
        <v>0</v>
      </c>
      <c r="L36">
        <v>0</v>
      </c>
      <c r="M36">
        <v>0</v>
      </c>
      <c r="N36">
        <v>2</v>
      </c>
      <c r="O36">
        <v>0</v>
      </c>
      <c r="P36">
        <v>0</v>
      </c>
      <c r="Q36">
        <v>0</v>
      </c>
      <c r="R36">
        <v>0</v>
      </c>
      <c r="S36">
        <v>1</v>
      </c>
      <c r="T36">
        <v>0</v>
      </c>
      <c r="U36">
        <v>1</v>
      </c>
      <c r="JA36">
        <v>1</v>
      </c>
    </row>
    <row r="37" spans="1:261" x14ac:dyDescent="0.3">
      <c r="A37">
        <v>1</v>
      </c>
      <c r="B37">
        <v>37</v>
      </c>
      <c r="D37">
        <v>9.282229777787709</v>
      </c>
      <c r="E37">
        <v>1.7715609999999999</v>
      </c>
      <c r="F37">
        <v>1.4641</v>
      </c>
      <c r="G37">
        <v>0</v>
      </c>
      <c r="H37">
        <v>0</v>
      </c>
      <c r="I37">
        <v>1</v>
      </c>
      <c r="J37">
        <v>0</v>
      </c>
      <c r="K37">
        <v>0</v>
      </c>
      <c r="L37">
        <v>0</v>
      </c>
      <c r="M37">
        <v>0</v>
      </c>
      <c r="N37">
        <v>4</v>
      </c>
      <c r="O37">
        <v>0</v>
      </c>
      <c r="P37">
        <v>1</v>
      </c>
      <c r="Q37">
        <v>0</v>
      </c>
      <c r="R37">
        <v>0</v>
      </c>
      <c r="S37">
        <v>0</v>
      </c>
      <c r="T37">
        <v>0</v>
      </c>
      <c r="U37">
        <v>1</v>
      </c>
      <c r="JA37">
        <v>1</v>
      </c>
    </row>
    <row r="38" spans="1:261" x14ac:dyDescent="0.3">
      <c r="A38">
        <v>1</v>
      </c>
      <c r="B38">
        <v>38</v>
      </c>
      <c r="D38">
        <v>9.8309566438561298</v>
      </c>
      <c r="E38">
        <v>4.096000000000001</v>
      </c>
      <c r="F38">
        <v>2.5600000000000005</v>
      </c>
      <c r="G38">
        <v>0</v>
      </c>
      <c r="H38">
        <v>0</v>
      </c>
      <c r="I38">
        <v>0</v>
      </c>
      <c r="J38">
        <v>0</v>
      </c>
      <c r="K38">
        <v>0</v>
      </c>
      <c r="L38">
        <v>0</v>
      </c>
      <c r="M38">
        <v>0</v>
      </c>
      <c r="N38">
        <v>4</v>
      </c>
      <c r="O38">
        <v>1</v>
      </c>
      <c r="P38">
        <v>1</v>
      </c>
      <c r="Q38">
        <v>0</v>
      </c>
      <c r="R38">
        <v>0</v>
      </c>
      <c r="S38">
        <v>0</v>
      </c>
      <c r="T38">
        <v>0</v>
      </c>
      <c r="U38">
        <v>1</v>
      </c>
      <c r="JA38">
        <v>1</v>
      </c>
    </row>
    <row r="39" spans="1:261" x14ac:dyDescent="0.3">
      <c r="A39">
        <v>1</v>
      </c>
      <c r="B39">
        <v>39</v>
      </c>
      <c r="D39">
        <v>9.4157272017011326</v>
      </c>
      <c r="E39">
        <v>1.1910160000000001</v>
      </c>
      <c r="F39">
        <v>1.1236000000000002</v>
      </c>
      <c r="G39">
        <v>0</v>
      </c>
      <c r="H39">
        <v>0</v>
      </c>
      <c r="I39">
        <v>0</v>
      </c>
      <c r="J39">
        <v>0</v>
      </c>
      <c r="K39">
        <v>0</v>
      </c>
      <c r="L39">
        <v>1</v>
      </c>
      <c r="M39">
        <v>0</v>
      </c>
      <c r="N39">
        <v>3</v>
      </c>
      <c r="O39">
        <v>0</v>
      </c>
      <c r="P39">
        <v>0</v>
      </c>
      <c r="Q39">
        <v>0</v>
      </c>
      <c r="R39">
        <v>1</v>
      </c>
      <c r="S39">
        <v>0</v>
      </c>
      <c r="T39">
        <v>0</v>
      </c>
      <c r="U39">
        <v>1</v>
      </c>
      <c r="JA39">
        <v>1</v>
      </c>
    </row>
    <row r="40" spans="1:261" x14ac:dyDescent="0.3">
      <c r="A40">
        <v>1</v>
      </c>
      <c r="B40">
        <v>40</v>
      </c>
      <c r="D40">
        <v>9.2315146072075898</v>
      </c>
      <c r="E40">
        <v>1.501123625</v>
      </c>
      <c r="F40">
        <v>1.3110250000000001</v>
      </c>
      <c r="G40">
        <v>1</v>
      </c>
      <c r="H40">
        <v>0</v>
      </c>
      <c r="I40">
        <v>0</v>
      </c>
      <c r="J40">
        <v>0</v>
      </c>
      <c r="K40">
        <v>0</v>
      </c>
      <c r="L40">
        <v>0</v>
      </c>
      <c r="M40">
        <v>1</v>
      </c>
      <c r="N40">
        <v>3</v>
      </c>
      <c r="O40">
        <v>0</v>
      </c>
      <c r="P40">
        <v>0</v>
      </c>
      <c r="Q40">
        <v>0</v>
      </c>
      <c r="R40">
        <v>0</v>
      </c>
      <c r="S40">
        <v>0</v>
      </c>
      <c r="T40">
        <v>0</v>
      </c>
      <c r="U40">
        <v>1</v>
      </c>
      <c r="JA40">
        <v>1</v>
      </c>
    </row>
    <row r="41" spans="1:261" x14ac:dyDescent="0.3">
      <c r="A41">
        <v>1</v>
      </c>
      <c r="B41">
        <v>41</v>
      </c>
      <c r="D41">
        <v>9.5460980676595266</v>
      </c>
      <c r="E41">
        <v>2.1970000000000001</v>
      </c>
      <c r="F41">
        <v>1.6900000000000002</v>
      </c>
      <c r="G41">
        <v>1</v>
      </c>
      <c r="H41">
        <v>0</v>
      </c>
      <c r="I41">
        <v>0</v>
      </c>
      <c r="J41">
        <v>1</v>
      </c>
      <c r="K41">
        <v>0</v>
      </c>
      <c r="L41">
        <v>0</v>
      </c>
      <c r="M41">
        <v>0</v>
      </c>
      <c r="N41">
        <v>2</v>
      </c>
      <c r="O41">
        <v>0</v>
      </c>
      <c r="P41">
        <v>0</v>
      </c>
      <c r="Q41">
        <v>0</v>
      </c>
      <c r="R41">
        <v>0</v>
      </c>
      <c r="S41">
        <v>1</v>
      </c>
      <c r="T41">
        <v>0</v>
      </c>
      <c r="U41">
        <v>1</v>
      </c>
      <c r="JA41">
        <v>1</v>
      </c>
    </row>
    <row r="42" spans="1:261" x14ac:dyDescent="0.3">
      <c r="A42">
        <v>1</v>
      </c>
      <c r="B42">
        <v>42</v>
      </c>
      <c r="D42">
        <v>9.3250261717009781</v>
      </c>
      <c r="E42">
        <v>1.092727</v>
      </c>
      <c r="F42">
        <v>1.0609</v>
      </c>
      <c r="G42">
        <v>0</v>
      </c>
      <c r="H42">
        <v>0</v>
      </c>
      <c r="I42">
        <v>0</v>
      </c>
      <c r="J42">
        <v>0</v>
      </c>
      <c r="K42">
        <v>1</v>
      </c>
      <c r="L42">
        <v>0</v>
      </c>
      <c r="M42">
        <v>0</v>
      </c>
      <c r="N42">
        <v>4</v>
      </c>
      <c r="O42">
        <v>0</v>
      </c>
      <c r="P42">
        <v>1</v>
      </c>
      <c r="Q42">
        <v>0</v>
      </c>
      <c r="R42">
        <v>0</v>
      </c>
      <c r="S42">
        <v>0</v>
      </c>
      <c r="T42">
        <v>0</v>
      </c>
      <c r="U42">
        <v>1</v>
      </c>
      <c r="JA42">
        <v>1</v>
      </c>
    </row>
    <row r="43" spans="1:261" x14ac:dyDescent="0.3">
      <c r="A43">
        <v>1</v>
      </c>
      <c r="B43">
        <v>43</v>
      </c>
      <c r="D43">
        <v>9.664542626975372</v>
      </c>
      <c r="E43">
        <v>1.092727</v>
      </c>
      <c r="F43">
        <v>1.0609</v>
      </c>
      <c r="G43">
        <v>0</v>
      </c>
      <c r="H43">
        <v>0</v>
      </c>
      <c r="I43">
        <v>1</v>
      </c>
      <c r="J43">
        <v>1</v>
      </c>
      <c r="K43">
        <v>0</v>
      </c>
      <c r="L43">
        <v>0</v>
      </c>
      <c r="M43">
        <v>0</v>
      </c>
      <c r="N43">
        <v>4</v>
      </c>
      <c r="O43">
        <v>0</v>
      </c>
      <c r="P43">
        <v>1</v>
      </c>
      <c r="Q43">
        <v>0</v>
      </c>
      <c r="R43">
        <v>0</v>
      </c>
      <c r="S43">
        <v>0</v>
      </c>
      <c r="T43">
        <v>0</v>
      </c>
      <c r="U43">
        <v>1</v>
      </c>
      <c r="JA43">
        <v>1</v>
      </c>
    </row>
    <row r="44" spans="1:261" x14ac:dyDescent="0.3">
      <c r="A44">
        <v>1</v>
      </c>
      <c r="B44">
        <v>44</v>
      </c>
      <c r="D44">
        <v>9.2826610335558097</v>
      </c>
      <c r="E44">
        <v>1.5208749999999998</v>
      </c>
      <c r="F44">
        <v>1.3224999999999998</v>
      </c>
      <c r="G44">
        <v>0</v>
      </c>
      <c r="H44">
        <v>0</v>
      </c>
      <c r="I44">
        <v>1</v>
      </c>
      <c r="J44">
        <v>0</v>
      </c>
      <c r="K44">
        <v>0</v>
      </c>
      <c r="L44">
        <v>0</v>
      </c>
      <c r="M44">
        <v>1</v>
      </c>
      <c r="N44">
        <v>2</v>
      </c>
      <c r="O44">
        <v>0</v>
      </c>
      <c r="P44">
        <v>0</v>
      </c>
      <c r="Q44">
        <v>0</v>
      </c>
      <c r="R44">
        <v>0</v>
      </c>
      <c r="S44">
        <v>1</v>
      </c>
      <c r="T44">
        <v>0</v>
      </c>
      <c r="U44">
        <v>1</v>
      </c>
      <c r="JA44">
        <v>1</v>
      </c>
    </row>
    <row r="45" spans="1:261" x14ac:dyDescent="0.3">
      <c r="A45">
        <v>1</v>
      </c>
      <c r="B45">
        <v>45</v>
      </c>
      <c r="D45">
        <v>9.1667243736934232</v>
      </c>
      <c r="E45">
        <v>1.1910160000000001</v>
      </c>
      <c r="F45">
        <v>1.1236000000000002</v>
      </c>
      <c r="G45">
        <v>0</v>
      </c>
      <c r="H45">
        <v>0</v>
      </c>
      <c r="I45">
        <v>0</v>
      </c>
      <c r="J45">
        <v>0</v>
      </c>
      <c r="K45">
        <v>0</v>
      </c>
      <c r="L45">
        <v>0</v>
      </c>
      <c r="M45">
        <v>1</v>
      </c>
      <c r="N45">
        <v>4</v>
      </c>
      <c r="O45">
        <v>0</v>
      </c>
      <c r="P45">
        <v>1</v>
      </c>
      <c r="Q45">
        <v>0</v>
      </c>
      <c r="R45">
        <v>0</v>
      </c>
      <c r="S45">
        <v>0</v>
      </c>
      <c r="T45">
        <v>0</v>
      </c>
      <c r="U45">
        <v>1</v>
      </c>
      <c r="JA45">
        <v>1</v>
      </c>
    </row>
    <row r="46" spans="1:261" x14ac:dyDescent="0.3">
      <c r="A46">
        <v>1</v>
      </c>
      <c r="B46">
        <v>46</v>
      </c>
      <c r="D46">
        <v>9.2614136421601838</v>
      </c>
      <c r="E46">
        <v>2.2122451269999996</v>
      </c>
      <c r="F46">
        <v>1.6978089999999999</v>
      </c>
      <c r="G46">
        <v>0</v>
      </c>
      <c r="H46">
        <v>1</v>
      </c>
      <c r="I46">
        <v>0</v>
      </c>
      <c r="J46">
        <v>0</v>
      </c>
      <c r="K46">
        <v>0</v>
      </c>
      <c r="L46">
        <v>0</v>
      </c>
      <c r="M46">
        <v>0</v>
      </c>
      <c r="N46">
        <v>3</v>
      </c>
      <c r="O46">
        <v>0</v>
      </c>
      <c r="P46">
        <v>0</v>
      </c>
      <c r="Q46">
        <v>0</v>
      </c>
      <c r="R46">
        <v>0</v>
      </c>
      <c r="S46">
        <v>0</v>
      </c>
      <c r="T46">
        <v>0</v>
      </c>
      <c r="U46">
        <v>1</v>
      </c>
      <c r="JA46">
        <v>1</v>
      </c>
    </row>
    <row r="47" spans="1:261" x14ac:dyDescent="0.3">
      <c r="A47">
        <v>1</v>
      </c>
      <c r="B47">
        <v>47</v>
      </c>
      <c r="D47">
        <v>9.1936254527991608</v>
      </c>
      <c r="E47">
        <v>1.0612080000000002</v>
      </c>
      <c r="F47">
        <v>1.0404</v>
      </c>
      <c r="G47">
        <v>0</v>
      </c>
      <c r="H47">
        <v>0</v>
      </c>
      <c r="I47">
        <v>1</v>
      </c>
      <c r="J47">
        <v>0</v>
      </c>
      <c r="K47">
        <v>0</v>
      </c>
      <c r="L47">
        <v>0</v>
      </c>
      <c r="M47">
        <v>1</v>
      </c>
      <c r="N47">
        <v>4</v>
      </c>
      <c r="O47">
        <v>0</v>
      </c>
      <c r="P47">
        <v>1</v>
      </c>
      <c r="Q47">
        <v>0</v>
      </c>
      <c r="R47">
        <v>0</v>
      </c>
      <c r="S47">
        <v>0</v>
      </c>
      <c r="T47">
        <v>0</v>
      </c>
      <c r="U47">
        <v>1</v>
      </c>
      <c r="JA47">
        <v>1</v>
      </c>
    </row>
    <row r="48" spans="1:261" x14ac:dyDescent="0.3">
      <c r="A48">
        <v>1</v>
      </c>
      <c r="B48">
        <v>48</v>
      </c>
      <c r="D48">
        <v>9.8346732365357674</v>
      </c>
      <c r="E48">
        <v>2.3526370000000005</v>
      </c>
      <c r="F48">
        <v>1.7689000000000001</v>
      </c>
      <c r="G48">
        <v>1</v>
      </c>
      <c r="H48">
        <v>0</v>
      </c>
      <c r="I48">
        <v>0</v>
      </c>
      <c r="J48">
        <v>0</v>
      </c>
      <c r="K48">
        <v>1</v>
      </c>
      <c r="L48">
        <v>0</v>
      </c>
      <c r="M48">
        <v>0</v>
      </c>
      <c r="N48">
        <v>3</v>
      </c>
      <c r="O48">
        <v>0</v>
      </c>
      <c r="P48">
        <v>0</v>
      </c>
      <c r="Q48">
        <v>0</v>
      </c>
      <c r="R48">
        <v>1</v>
      </c>
      <c r="S48">
        <v>0</v>
      </c>
      <c r="T48">
        <v>0</v>
      </c>
      <c r="U48">
        <v>1</v>
      </c>
      <c r="JA48">
        <v>1</v>
      </c>
    </row>
    <row r="49" spans="1:261" x14ac:dyDescent="0.3">
      <c r="A49">
        <v>1</v>
      </c>
      <c r="B49">
        <v>49</v>
      </c>
      <c r="D49">
        <v>10.240923610246821</v>
      </c>
      <c r="E49">
        <v>4.3307469999999988</v>
      </c>
      <c r="F49">
        <v>2.6568999999999998</v>
      </c>
      <c r="G49">
        <v>1</v>
      </c>
      <c r="H49">
        <v>0</v>
      </c>
      <c r="I49">
        <v>0</v>
      </c>
      <c r="J49">
        <v>0</v>
      </c>
      <c r="K49">
        <v>1</v>
      </c>
      <c r="L49">
        <v>0</v>
      </c>
      <c r="M49">
        <v>0</v>
      </c>
      <c r="N49">
        <v>3</v>
      </c>
      <c r="O49">
        <v>0</v>
      </c>
      <c r="P49">
        <v>0</v>
      </c>
      <c r="Q49">
        <v>0</v>
      </c>
      <c r="R49">
        <v>1</v>
      </c>
      <c r="S49">
        <v>0</v>
      </c>
      <c r="T49">
        <v>0</v>
      </c>
      <c r="U49">
        <v>1</v>
      </c>
      <c r="JA49">
        <v>1</v>
      </c>
    </row>
    <row r="50" spans="1:261" x14ac:dyDescent="0.3">
      <c r="A50">
        <v>1</v>
      </c>
      <c r="B50">
        <v>50</v>
      </c>
      <c r="D50">
        <v>8.8113542299657279</v>
      </c>
      <c r="E50">
        <v>1.1576250000000001</v>
      </c>
      <c r="F50">
        <v>1.1025</v>
      </c>
      <c r="G50">
        <v>0</v>
      </c>
      <c r="H50">
        <v>1</v>
      </c>
      <c r="I50">
        <v>0</v>
      </c>
      <c r="J50">
        <v>0</v>
      </c>
      <c r="K50">
        <v>0</v>
      </c>
      <c r="L50">
        <v>0</v>
      </c>
      <c r="M50">
        <v>0</v>
      </c>
      <c r="N50">
        <v>5</v>
      </c>
      <c r="O50">
        <v>0</v>
      </c>
      <c r="P50">
        <v>0</v>
      </c>
      <c r="Q50">
        <v>0</v>
      </c>
      <c r="R50">
        <v>0</v>
      </c>
      <c r="S50">
        <v>0</v>
      </c>
      <c r="T50">
        <v>1</v>
      </c>
      <c r="U50">
        <v>1</v>
      </c>
      <c r="JA50">
        <v>1</v>
      </c>
    </row>
    <row r="51" spans="1:261" x14ac:dyDescent="0.3">
      <c r="A51">
        <v>1</v>
      </c>
      <c r="B51">
        <v>51</v>
      </c>
      <c r="D51">
        <v>9.6064283182717496</v>
      </c>
      <c r="E51">
        <v>2.3526370000000005</v>
      </c>
      <c r="F51">
        <v>1.7689000000000001</v>
      </c>
      <c r="G51">
        <v>1</v>
      </c>
      <c r="H51">
        <v>0</v>
      </c>
      <c r="I51">
        <v>0</v>
      </c>
      <c r="J51">
        <v>0</v>
      </c>
      <c r="K51">
        <v>0</v>
      </c>
      <c r="L51">
        <v>0</v>
      </c>
      <c r="M51">
        <v>1</v>
      </c>
      <c r="N51">
        <v>3</v>
      </c>
      <c r="O51">
        <v>0</v>
      </c>
      <c r="P51">
        <v>0</v>
      </c>
      <c r="Q51">
        <v>0</v>
      </c>
      <c r="R51">
        <v>1</v>
      </c>
      <c r="S51">
        <v>0</v>
      </c>
      <c r="T51">
        <v>0</v>
      </c>
      <c r="U51">
        <v>1</v>
      </c>
      <c r="JA51">
        <v>1</v>
      </c>
    </row>
    <row r="52" spans="1:261" x14ac:dyDescent="0.3">
      <c r="A52">
        <v>1</v>
      </c>
      <c r="B52">
        <v>52</v>
      </c>
      <c r="D52">
        <v>9.1896273303786415</v>
      </c>
      <c r="E52">
        <v>1.3237531920000003</v>
      </c>
      <c r="F52">
        <v>1.2056040000000001</v>
      </c>
      <c r="G52">
        <v>0</v>
      </c>
      <c r="H52">
        <v>1</v>
      </c>
      <c r="I52">
        <v>0</v>
      </c>
      <c r="J52">
        <v>0</v>
      </c>
      <c r="K52">
        <v>0</v>
      </c>
      <c r="L52">
        <v>1</v>
      </c>
      <c r="M52">
        <v>0</v>
      </c>
      <c r="N52">
        <v>3</v>
      </c>
      <c r="O52">
        <v>0</v>
      </c>
      <c r="P52">
        <v>0</v>
      </c>
      <c r="Q52">
        <v>0</v>
      </c>
      <c r="R52">
        <v>0</v>
      </c>
      <c r="S52">
        <v>0</v>
      </c>
      <c r="T52">
        <v>0</v>
      </c>
      <c r="U52">
        <v>1</v>
      </c>
      <c r="JA52">
        <v>1</v>
      </c>
    </row>
    <row r="53" spans="1:261" x14ac:dyDescent="0.3">
      <c r="A53">
        <v>1</v>
      </c>
      <c r="B53">
        <v>53</v>
      </c>
      <c r="D53">
        <v>10.050832842423782</v>
      </c>
      <c r="E53">
        <v>4.096000000000001</v>
      </c>
      <c r="F53">
        <v>2.5600000000000005</v>
      </c>
      <c r="G53">
        <v>0</v>
      </c>
      <c r="H53">
        <v>1</v>
      </c>
      <c r="I53">
        <v>0</v>
      </c>
      <c r="J53">
        <v>1</v>
      </c>
      <c r="K53">
        <v>0</v>
      </c>
      <c r="L53">
        <v>0</v>
      </c>
      <c r="M53">
        <v>0</v>
      </c>
      <c r="N53">
        <v>4</v>
      </c>
      <c r="O53">
        <v>0</v>
      </c>
      <c r="P53">
        <v>1</v>
      </c>
      <c r="Q53">
        <v>0</v>
      </c>
      <c r="R53">
        <v>0</v>
      </c>
      <c r="S53">
        <v>0</v>
      </c>
      <c r="T53">
        <v>0</v>
      </c>
      <c r="U53">
        <v>1</v>
      </c>
      <c r="JA53">
        <v>1</v>
      </c>
    </row>
    <row r="54" spans="1:261" x14ac:dyDescent="0.3">
      <c r="A54">
        <v>1</v>
      </c>
      <c r="B54">
        <v>54</v>
      </c>
      <c r="D54">
        <v>9.2157154005934494</v>
      </c>
      <c r="E54">
        <v>1.0303010000000001</v>
      </c>
      <c r="F54">
        <v>1.0201</v>
      </c>
      <c r="G54">
        <v>1</v>
      </c>
      <c r="H54">
        <v>0</v>
      </c>
      <c r="I54">
        <v>0</v>
      </c>
      <c r="J54">
        <v>0</v>
      </c>
      <c r="K54">
        <v>1</v>
      </c>
      <c r="L54">
        <v>0</v>
      </c>
      <c r="M54">
        <v>0</v>
      </c>
      <c r="N54">
        <v>4</v>
      </c>
      <c r="O54">
        <v>0</v>
      </c>
      <c r="P54">
        <v>1</v>
      </c>
      <c r="Q54">
        <v>0</v>
      </c>
      <c r="R54">
        <v>0</v>
      </c>
      <c r="S54">
        <v>0</v>
      </c>
      <c r="T54">
        <v>0</v>
      </c>
      <c r="U54">
        <v>1</v>
      </c>
      <c r="JA54">
        <v>1</v>
      </c>
    </row>
    <row r="55" spans="1:261" x14ac:dyDescent="0.3">
      <c r="A55">
        <v>1</v>
      </c>
      <c r="B55">
        <v>55</v>
      </c>
      <c r="D55">
        <v>9.4850891690160637</v>
      </c>
      <c r="E55">
        <v>1.3676310000000003</v>
      </c>
      <c r="F55">
        <v>1.2321000000000002</v>
      </c>
      <c r="G55">
        <v>1</v>
      </c>
      <c r="H55">
        <v>0</v>
      </c>
      <c r="I55">
        <v>0</v>
      </c>
      <c r="J55">
        <v>0</v>
      </c>
      <c r="K55">
        <v>0</v>
      </c>
      <c r="L55">
        <v>1</v>
      </c>
      <c r="M55">
        <v>0</v>
      </c>
      <c r="N55">
        <v>3</v>
      </c>
      <c r="O55">
        <v>0</v>
      </c>
      <c r="P55">
        <v>0</v>
      </c>
      <c r="Q55">
        <v>0</v>
      </c>
      <c r="R55">
        <v>1</v>
      </c>
      <c r="S55">
        <v>0</v>
      </c>
      <c r="T55">
        <v>0</v>
      </c>
      <c r="U55">
        <v>1</v>
      </c>
      <c r="JA55">
        <v>1</v>
      </c>
    </row>
    <row r="56" spans="1:261" x14ac:dyDescent="0.3">
      <c r="A56">
        <v>1</v>
      </c>
      <c r="B56">
        <v>56</v>
      </c>
      <c r="D56">
        <v>9.233581688042598</v>
      </c>
      <c r="E56">
        <v>1.953125</v>
      </c>
      <c r="F56">
        <v>1.5625</v>
      </c>
      <c r="G56">
        <v>1</v>
      </c>
      <c r="H56">
        <v>0</v>
      </c>
      <c r="I56">
        <v>0</v>
      </c>
      <c r="J56">
        <v>0</v>
      </c>
      <c r="K56">
        <v>0</v>
      </c>
      <c r="L56">
        <v>0</v>
      </c>
      <c r="M56">
        <v>0</v>
      </c>
      <c r="N56">
        <v>4</v>
      </c>
      <c r="O56">
        <v>0</v>
      </c>
      <c r="P56">
        <v>1</v>
      </c>
      <c r="Q56">
        <v>0</v>
      </c>
      <c r="R56">
        <v>0</v>
      </c>
      <c r="S56">
        <v>0</v>
      </c>
      <c r="T56">
        <v>0</v>
      </c>
      <c r="U56">
        <v>1</v>
      </c>
      <c r="JA56">
        <v>1</v>
      </c>
    </row>
    <row r="57" spans="1:261" x14ac:dyDescent="0.3">
      <c r="A57">
        <v>1</v>
      </c>
      <c r="B57">
        <v>57</v>
      </c>
      <c r="D57">
        <v>9.1033117992176589</v>
      </c>
      <c r="E57">
        <v>1.3129323749999999</v>
      </c>
      <c r="F57">
        <v>1.199025</v>
      </c>
      <c r="G57">
        <v>0</v>
      </c>
      <c r="H57">
        <v>1</v>
      </c>
      <c r="I57">
        <v>0</v>
      </c>
      <c r="J57">
        <v>0</v>
      </c>
      <c r="K57">
        <v>0</v>
      </c>
      <c r="L57">
        <v>0</v>
      </c>
      <c r="M57">
        <v>1</v>
      </c>
      <c r="N57">
        <v>3</v>
      </c>
      <c r="O57">
        <v>0</v>
      </c>
      <c r="P57">
        <v>0</v>
      </c>
      <c r="Q57">
        <v>0</v>
      </c>
      <c r="R57">
        <v>0</v>
      </c>
      <c r="S57">
        <v>0</v>
      </c>
      <c r="T57">
        <v>0</v>
      </c>
      <c r="U57">
        <v>1</v>
      </c>
      <c r="JA57">
        <v>1</v>
      </c>
    </row>
    <row r="58" spans="1:261" x14ac:dyDescent="0.3">
      <c r="A58">
        <v>1</v>
      </c>
      <c r="B58">
        <v>58</v>
      </c>
      <c r="D58">
        <v>9.1794687083090949</v>
      </c>
      <c r="E58">
        <v>1.5528363119999997</v>
      </c>
      <c r="F58">
        <v>1.3409639999999998</v>
      </c>
      <c r="G58">
        <v>0</v>
      </c>
      <c r="H58">
        <v>1</v>
      </c>
      <c r="I58">
        <v>0</v>
      </c>
      <c r="J58">
        <v>0</v>
      </c>
      <c r="K58">
        <v>0</v>
      </c>
      <c r="L58">
        <v>0</v>
      </c>
      <c r="M58">
        <v>1</v>
      </c>
      <c r="N58">
        <v>1</v>
      </c>
      <c r="O58">
        <v>0</v>
      </c>
      <c r="P58">
        <v>0</v>
      </c>
      <c r="Q58">
        <v>1</v>
      </c>
      <c r="R58">
        <v>0</v>
      </c>
      <c r="S58">
        <v>0</v>
      </c>
      <c r="T58">
        <v>0</v>
      </c>
      <c r="U58">
        <v>1</v>
      </c>
      <c r="JA58">
        <v>1</v>
      </c>
    </row>
    <row r="59" spans="1:261" x14ac:dyDescent="0.3">
      <c r="A59">
        <v>1</v>
      </c>
      <c r="B59">
        <v>59</v>
      </c>
      <c r="D59">
        <v>9.3564948817622575</v>
      </c>
      <c r="E59">
        <v>1.1576250000000001</v>
      </c>
      <c r="F59">
        <v>1.1025</v>
      </c>
      <c r="G59">
        <v>0</v>
      </c>
      <c r="H59">
        <v>0</v>
      </c>
      <c r="I59">
        <v>1</v>
      </c>
      <c r="J59">
        <v>0</v>
      </c>
      <c r="K59">
        <v>0</v>
      </c>
      <c r="L59">
        <v>1</v>
      </c>
      <c r="M59">
        <v>0</v>
      </c>
      <c r="N59">
        <v>4</v>
      </c>
      <c r="O59">
        <v>0</v>
      </c>
      <c r="P59">
        <v>1</v>
      </c>
      <c r="Q59">
        <v>0</v>
      </c>
      <c r="R59">
        <v>0</v>
      </c>
      <c r="S59">
        <v>0</v>
      </c>
      <c r="T59">
        <v>0</v>
      </c>
      <c r="U59">
        <v>1</v>
      </c>
      <c r="JA59">
        <v>1</v>
      </c>
    </row>
    <row r="60" spans="1:261" x14ac:dyDescent="0.3">
      <c r="A60">
        <v>1</v>
      </c>
      <c r="B60">
        <v>60</v>
      </c>
      <c r="D60">
        <v>10.008554074982184</v>
      </c>
      <c r="E60">
        <v>3.6522640000000002</v>
      </c>
      <c r="F60">
        <v>2.3715999999999999</v>
      </c>
      <c r="G60">
        <v>1</v>
      </c>
      <c r="H60">
        <v>0</v>
      </c>
      <c r="I60">
        <v>0</v>
      </c>
      <c r="J60">
        <v>0</v>
      </c>
      <c r="K60">
        <v>1</v>
      </c>
      <c r="L60">
        <v>0</v>
      </c>
      <c r="M60">
        <v>0</v>
      </c>
      <c r="N60">
        <v>4</v>
      </c>
      <c r="O60">
        <v>0</v>
      </c>
      <c r="P60">
        <v>1</v>
      </c>
      <c r="Q60">
        <v>0</v>
      </c>
      <c r="R60">
        <v>0</v>
      </c>
      <c r="S60">
        <v>0</v>
      </c>
      <c r="T60">
        <v>0</v>
      </c>
      <c r="U60">
        <v>1</v>
      </c>
      <c r="JA60">
        <v>1</v>
      </c>
    </row>
    <row r="61" spans="1:261" x14ac:dyDescent="0.3">
      <c r="A61">
        <v>1</v>
      </c>
      <c r="B61">
        <v>61</v>
      </c>
      <c r="D61">
        <v>9.2064327471451648</v>
      </c>
      <c r="E61">
        <v>1.3310000000000004</v>
      </c>
      <c r="F61">
        <v>1.2100000000000002</v>
      </c>
      <c r="G61">
        <v>0</v>
      </c>
      <c r="H61">
        <v>1</v>
      </c>
      <c r="I61">
        <v>0</v>
      </c>
      <c r="J61">
        <v>0</v>
      </c>
      <c r="K61">
        <v>0</v>
      </c>
      <c r="L61">
        <v>0</v>
      </c>
      <c r="M61">
        <v>1</v>
      </c>
      <c r="N61">
        <v>3</v>
      </c>
      <c r="O61">
        <v>0</v>
      </c>
      <c r="P61">
        <v>0</v>
      </c>
      <c r="Q61">
        <v>0</v>
      </c>
      <c r="R61">
        <v>1</v>
      </c>
      <c r="S61">
        <v>0</v>
      </c>
      <c r="T61">
        <v>0</v>
      </c>
      <c r="U61">
        <v>1</v>
      </c>
      <c r="JA61">
        <v>1</v>
      </c>
    </row>
    <row r="62" spans="1:261" x14ac:dyDescent="0.3">
      <c r="A62">
        <v>1</v>
      </c>
      <c r="B62">
        <v>62</v>
      </c>
      <c r="D62">
        <v>9.0613524256098064</v>
      </c>
      <c r="E62">
        <v>1.092727</v>
      </c>
      <c r="F62">
        <v>1.0609</v>
      </c>
      <c r="G62">
        <v>0</v>
      </c>
      <c r="H62">
        <v>0</v>
      </c>
      <c r="I62">
        <v>1</v>
      </c>
      <c r="J62">
        <v>0</v>
      </c>
      <c r="K62">
        <v>0</v>
      </c>
      <c r="L62">
        <v>0</v>
      </c>
      <c r="M62">
        <v>0</v>
      </c>
      <c r="N62">
        <v>4</v>
      </c>
      <c r="O62">
        <v>0</v>
      </c>
      <c r="P62">
        <v>1</v>
      </c>
      <c r="Q62">
        <v>0</v>
      </c>
      <c r="R62">
        <v>0</v>
      </c>
      <c r="S62">
        <v>0</v>
      </c>
      <c r="T62">
        <v>0</v>
      </c>
      <c r="U62">
        <v>1</v>
      </c>
      <c r="JA62">
        <v>1</v>
      </c>
    </row>
    <row r="63" spans="1:261" x14ac:dyDescent="0.3">
      <c r="A63">
        <v>1</v>
      </c>
      <c r="B63">
        <v>63</v>
      </c>
      <c r="D63">
        <v>9.7641703112667741</v>
      </c>
      <c r="E63">
        <v>4.2515280000000004</v>
      </c>
      <c r="F63">
        <v>2.6244000000000005</v>
      </c>
      <c r="G63">
        <v>1</v>
      </c>
      <c r="H63">
        <v>0</v>
      </c>
      <c r="I63">
        <v>0</v>
      </c>
      <c r="J63">
        <v>0</v>
      </c>
      <c r="K63">
        <v>0</v>
      </c>
      <c r="L63">
        <v>0</v>
      </c>
      <c r="M63">
        <v>1</v>
      </c>
      <c r="N63">
        <v>4</v>
      </c>
      <c r="O63">
        <v>0</v>
      </c>
      <c r="P63">
        <v>1</v>
      </c>
      <c r="Q63">
        <v>0</v>
      </c>
      <c r="R63">
        <v>0</v>
      </c>
      <c r="S63">
        <v>0</v>
      </c>
      <c r="T63">
        <v>0</v>
      </c>
      <c r="U63">
        <v>1</v>
      </c>
      <c r="JA63">
        <v>1</v>
      </c>
    </row>
    <row r="64" spans="1:261" x14ac:dyDescent="0.3">
      <c r="A64">
        <v>1</v>
      </c>
      <c r="B64">
        <v>64</v>
      </c>
      <c r="D64">
        <v>10.403049984023408</v>
      </c>
      <c r="E64">
        <v>8</v>
      </c>
      <c r="F64">
        <v>4</v>
      </c>
      <c r="G64">
        <v>1</v>
      </c>
      <c r="H64">
        <v>0</v>
      </c>
      <c r="I64">
        <v>0</v>
      </c>
      <c r="J64">
        <v>0</v>
      </c>
      <c r="K64">
        <v>1</v>
      </c>
      <c r="L64">
        <v>0</v>
      </c>
      <c r="M64">
        <v>0</v>
      </c>
      <c r="N64">
        <v>2</v>
      </c>
      <c r="O64">
        <v>0</v>
      </c>
      <c r="P64">
        <v>0</v>
      </c>
      <c r="Q64">
        <v>0</v>
      </c>
      <c r="R64">
        <v>0</v>
      </c>
      <c r="S64">
        <v>1</v>
      </c>
      <c r="T64">
        <v>0</v>
      </c>
      <c r="U64">
        <v>1</v>
      </c>
      <c r="JA64">
        <v>1</v>
      </c>
    </row>
    <row r="65" spans="1:261" x14ac:dyDescent="0.3">
      <c r="A65">
        <v>1</v>
      </c>
      <c r="B65">
        <v>65</v>
      </c>
      <c r="D65">
        <v>9.544826709432904</v>
      </c>
      <c r="E65">
        <v>1.953125</v>
      </c>
      <c r="F65">
        <v>1.5625</v>
      </c>
      <c r="G65">
        <v>1</v>
      </c>
      <c r="H65">
        <v>0</v>
      </c>
      <c r="I65">
        <v>0</v>
      </c>
      <c r="J65">
        <v>0</v>
      </c>
      <c r="K65">
        <v>1</v>
      </c>
      <c r="L65">
        <v>0</v>
      </c>
      <c r="M65">
        <v>0</v>
      </c>
      <c r="N65">
        <v>4</v>
      </c>
      <c r="O65">
        <v>0</v>
      </c>
      <c r="P65">
        <v>1</v>
      </c>
      <c r="Q65">
        <v>0</v>
      </c>
      <c r="R65">
        <v>0</v>
      </c>
      <c r="S65">
        <v>0</v>
      </c>
      <c r="T65">
        <v>0</v>
      </c>
      <c r="U65">
        <v>1</v>
      </c>
      <c r="JA65">
        <v>1</v>
      </c>
    </row>
    <row r="66" spans="1:261" x14ac:dyDescent="0.3">
      <c r="A66">
        <v>1</v>
      </c>
      <c r="B66">
        <v>66</v>
      </c>
      <c r="D66">
        <v>9.060094060174638</v>
      </c>
      <c r="E66">
        <v>1.092727</v>
      </c>
      <c r="F66">
        <v>1.0609</v>
      </c>
      <c r="G66">
        <v>1</v>
      </c>
      <c r="H66">
        <v>0</v>
      </c>
      <c r="I66">
        <v>0</v>
      </c>
      <c r="J66">
        <v>0</v>
      </c>
      <c r="K66">
        <v>0</v>
      </c>
      <c r="L66">
        <v>0</v>
      </c>
      <c r="M66">
        <v>1</v>
      </c>
      <c r="N66">
        <v>4</v>
      </c>
      <c r="O66">
        <v>0</v>
      </c>
      <c r="P66">
        <v>1</v>
      </c>
      <c r="Q66">
        <v>0</v>
      </c>
      <c r="R66">
        <v>0</v>
      </c>
      <c r="S66">
        <v>0</v>
      </c>
      <c r="T66">
        <v>0</v>
      </c>
      <c r="U66">
        <v>1</v>
      </c>
      <c r="JA66">
        <v>1</v>
      </c>
    </row>
    <row r="67" spans="1:261" x14ac:dyDescent="0.3">
      <c r="A67">
        <v>1</v>
      </c>
      <c r="B67">
        <v>67</v>
      </c>
      <c r="D67">
        <v>9.8195079387408537</v>
      </c>
      <c r="E67">
        <v>2.2480910000000001</v>
      </c>
      <c r="F67">
        <v>1.7161000000000002</v>
      </c>
      <c r="G67">
        <v>1</v>
      </c>
      <c r="H67">
        <v>0</v>
      </c>
      <c r="I67">
        <v>0</v>
      </c>
      <c r="J67">
        <v>0</v>
      </c>
      <c r="K67">
        <v>1</v>
      </c>
      <c r="L67">
        <v>0</v>
      </c>
      <c r="M67">
        <v>0</v>
      </c>
      <c r="N67">
        <v>3</v>
      </c>
      <c r="O67">
        <v>0</v>
      </c>
      <c r="P67">
        <v>0</v>
      </c>
      <c r="Q67">
        <v>0</v>
      </c>
      <c r="R67">
        <v>1</v>
      </c>
      <c r="S67">
        <v>0</v>
      </c>
      <c r="T67">
        <v>0</v>
      </c>
      <c r="U67">
        <v>1</v>
      </c>
      <c r="JA67">
        <v>1</v>
      </c>
    </row>
    <row r="68" spans="1:261" x14ac:dyDescent="0.3">
      <c r="A68">
        <v>1</v>
      </c>
      <c r="B68">
        <v>68</v>
      </c>
      <c r="D68">
        <v>9.5286944617670493</v>
      </c>
      <c r="E68">
        <v>2.2999680000000002</v>
      </c>
      <c r="F68">
        <v>1.7424000000000002</v>
      </c>
      <c r="G68">
        <v>0</v>
      </c>
      <c r="H68">
        <v>0</v>
      </c>
      <c r="I68">
        <v>0</v>
      </c>
      <c r="J68">
        <v>0</v>
      </c>
      <c r="K68">
        <v>0</v>
      </c>
      <c r="L68">
        <v>0</v>
      </c>
      <c r="M68">
        <v>1</v>
      </c>
      <c r="N68">
        <v>4</v>
      </c>
      <c r="O68">
        <v>0</v>
      </c>
      <c r="P68">
        <v>1</v>
      </c>
      <c r="Q68">
        <v>0</v>
      </c>
      <c r="R68">
        <v>0</v>
      </c>
      <c r="S68">
        <v>0</v>
      </c>
      <c r="T68">
        <v>0</v>
      </c>
      <c r="U68">
        <v>1</v>
      </c>
      <c r="JA68">
        <v>1</v>
      </c>
    </row>
    <row r="69" spans="1:261" x14ac:dyDescent="0.3">
      <c r="A69">
        <v>1</v>
      </c>
      <c r="B69">
        <v>69</v>
      </c>
      <c r="D69">
        <v>10.277668370604527</v>
      </c>
      <c r="E69">
        <v>2.0099167279999999</v>
      </c>
      <c r="F69">
        <v>1.5926439999999999</v>
      </c>
      <c r="G69">
        <v>0</v>
      </c>
      <c r="H69">
        <v>0</v>
      </c>
      <c r="I69">
        <v>0</v>
      </c>
      <c r="J69">
        <v>1</v>
      </c>
      <c r="K69">
        <v>0</v>
      </c>
      <c r="L69">
        <v>0</v>
      </c>
      <c r="M69">
        <v>0</v>
      </c>
      <c r="N69">
        <v>1</v>
      </c>
      <c r="O69">
        <v>1</v>
      </c>
      <c r="P69">
        <v>0</v>
      </c>
      <c r="Q69">
        <v>1</v>
      </c>
      <c r="R69">
        <v>0</v>
      </c>
      <c r="S69">
        <v>0</v>
      </c>
      <c r="T69">
        <v>0</v>
      </c>
      <c r="U69">
        <v>1</v>
      </c>
      <c r="JA69">
        <v>1</v>
      </c>
    </row>
    <row r="70" spans="1:261" x14ac:dyDescent="0.3">
      <c r="A70">
        <v>1</v>
      </c>
      <c r="B70">
        <v>70</v>
      </c>
      <c r="D70">
        <v>9.0893020435991261</v>
      </c>
      <c r="E70">
        <v>1.2950290000000002</v>
      </c>
      <c r="F70">
        <v>1.1881000000000002</v>
      </c>
      <c r="G70">
        <v>0</v>
      </c>
      <c r="H70">
        <v>0</v>
      </c>
      <c r="I70">
        <v>0</v>
      </c>
      <c r="J70">
        <v>0</v>
      </c>
      <c r="K70">
        <v>0</v>
      </c>
      <c r="L70">
        <v>0</v>
      </c>
      <c r="M70">
        <v>1</v>
      </c>
      <c r="N70">
        <v>2</v>
      </c>
      <c r="O70">
        <v>1</v>
      </c>
      <c r="P70">
        <v>0</v>
      </c>
      <c r="Q70">
        <v>0</v>
      </c>
      <c r="R70">
        <v>0</v>
      </c>
      <c r="S70">
        <v>1</v>
      </c>
      <c r="T70">
        <v>0</v>
      </c>
      <c r="U70">
        <v>1</v>
      </c>
      <c r="JA70">
        <v>1</v>
      </c>
    </row>
    <row r="71" spans="1:261" x14ac:dyDescent="0.3">
      <c r="A71">
        <v>1</v>
      </c>
      <c r="B71">
        <v>71</v>
      </c>
      <c r="D71">
        <v>9.4858046097299411</v>
      </c>
      <c r="E71">
        <v>1.7715609999999999</v>
      </c>
      <c r="F71">
        <v>1.4641</v>
      </c>
      <c r="G71">
        <v>0</v>
      </c>
      <c r="H71">
        <v>0</v>
      </c>
      <c r="I71">
        <v>0</v>
      </c>
      <c r="J71">
        <v>0</v>
      </c>
      <c r="K71">
        <v>0</v>
      </c>
      <c r="L71">
        <v>1</v>
      </c>
      <c r="M71">
        <v>0</v>
      </c>
      <c r="N71">
        <v>4</v>
      </c>
      <c r="O71">
        <v>0</v>
      </c>
      <c r="P71">
        <v>1</v>
      </c>
      <c r="Q71">
        <v>0</v>
      </c>
      <c r="R71">
        <v>0</v>
      </c>
      <c r="S71">
        <v>0</v>
      </c>
      <c r="T71">
        <v>0</v>
      </c>
      <c r="U71">
        <v>1</v>
      </c>
      <c r="JA71">
        <v>1</v>
      </c>
    </row>
    <row r="72" spans="1:261" x14ac:dyDescent="0.3">
      <c r="A72">
        <v>1</v>
      </c>
      <c r="B72">
        <v>72</v>
      </c>
      <c r="D72">
        <v>9.2059306634874822</v>
      </c>
      <c r="E72">
        <v>1.0303010000000001</v>
      </c>
      <c r="F72">
        <v>1.0201</v>
      </c>
      <c r="G72">
        <v>1</v>
      </c>
      <c r="H72">
        <v>0</v>
      </c>
      <c r="I72">
        <v>0</v>
      </c>
      <c r="J72">
        <v>0</v>
      </c>
      <c r="K72">
        <v>0</v>
      </c>
      <c r="L72">
        <v>0</v>
      </c>
      <c r="M72">
        <v>1</v>
      </c>
      <c r="N72">
        <v>3</v>
      </c>
      <c r="O72">
        <v>0</v>
      </c>
      <c r="P72">
        <v>0</v>
      </c>
      <c r="Q72">
        <v>0</v>
      </c>
      <c r="R72">
        <v>1</v>
      </c>
      <c r="S72">
        <v>0</v>
      </c>
      <c r="T72">
        <v>0</v>
      </c>
      <c r="U72">
        <v>1</v>
      </c>
      <c r="JA72">
        <v>1</v>
      </c>
    </row>
    <row r="73" spans="1:261" x14ac:dyDescent="0.3">
      <c r="A73">
        <v>1</v>
      </c>
      <c r="B73">
        <v>73</v>
      </c>
      <c r="D73">
        <v>9.3196431068666321</v>
      </c>
      <c r="E73">
        <v>1.454419637</v>
      </c>
      <c r="F73">
        <v>1.2836890000000001</v>
      </c>
      <c r="G73">
        <v>0</v>
      </c>
      <c r="H73">
        <v>0</v>
      </c>
      <c r="I73">
        <v>1</v>
      </c>
      <c r="J73">
        <v>0</v>
      </c>
      <c r="K73">
        <v>0</v>
      </c>
      <c r="L73">
        <v>0</v>
      </c>
      <c r="M73">
        <v>1</v>
      </c>
      <c r="N73">
        <v>3</v>
      </c>
      <c r="O73">
        <v>0</v>
      </c>
      <c r="P73">
        <v>0</v>
      </c>
      <c r="Q73">
        <v>0</v>
      </c>
      <c r="R73">
        <v>0</v>
      </c>
      <c r="S73">
        <v>0</v>
      </c>
      <c r="T73">
        <v>0</v>
      </c>
      <c r="U73">
        <v>1</v>
      </c>
      <c r="JA73">
        <v>1</v>
      </c>
    </row>
    <row r="74" spans="1:261" x14ac:dyDescent="0.3">
      <c r="A74">
        <v>1</v>
      </c>
      <c r="B74">
        <v>74</v>
      </c>
      <c r="D74">
        <v>9.8602146403026616</v>
      </c>
      <c r="E74">
        <v>4.6240762959999993</v>
      </c>
      <c r="F74">
        <v>2.7755559999999999</v>
      </c>
      <c r="G74">
        <v>0</v>
      </c>
      <c r="H74">
        <v>1</v>
      </c>
      <c r="I74">
        <v>0</v>
      </c>
      <c r="J74">
        <v>0</v>
      </c>
      <c r="K74">
        <v>0</v>
      </c>
      <c r="L74">
        <v>0</v>
      </c>
      <c r="M74">
        <v>1</v>
      </c>
      <c r="N74">
        <v>1</v>
      </c>
      <c r="O74">
        <v>0</v>
      </c>
      <c r="P74">
        <v>0</v>
      </c>
      <c r="Q74">
        <v>1</v>
      </c>
      <c r="R74">
        <v>0</v>
      </c>
      <c r="S74">
        <v>0</v>
      </c>
      <c r="T74">
        <v>0</v>
      </c>
      <c r="U74">
        <v>1</v>
      </c>
      <c r="JA74">
        <v>1</v>
      </c>
    </row>
    <row r="75" spans="1:261" x14ac:dyDescent="0.3">
      <c r="A75">
        <v>1</v>
      </c>
      <c r="B75">
        <v>75</v>
      </c>
      <c r="D75">
        <v>9.6542566664586005</v>
      </c>
      <c r="E75">
        <v>4.259406061</v>
      </c>
      <c r="F75">
        <v>2.6276410000000001</v>
      </c>
      <c r="G75">
        <v>0</v>
      </c>
      <c r="H75">
        <v>1</v>
      </c>
      <c r="I75">
        <v>0</v>
      </c>
      <c r="J75">
        <v>0</v>
      </c>
      <c r="K75">
        <v>0</v>
      </c>
      <c r="L75">
        <v>0</v>
      </c>
      <c r="M75">
        <v>0</v>
      </c>
      <c r="N75">
        <v>3</v>
      </c>
      <c r="O75">
        <v>0</v>
      </c>
      <c r="P75">
        <v>0</v>
      </c>
      <c r="Q75">
        <v>0</v>
      </c>
      <c r="R75">
        <v>0</v>
      </c>
      <c r="S75">
        <v>0</v>
      </c>
      <c r="T75">
        <v>0</v>
      </c>
      <c r="U75">
        <v>1</v>
      </c>
      <c r="JA75">
        <v>1</v>
      </c>
    </row>
    <row r="76" spans="1:261" x14ac:dyDescent="0.3">
      <c r="A76">
        <v>1</v>
      </c>
      <c r="B76">
        <v>76</v>
      </c>
      <c r="D76">
        <v>9.1228197744466879</v>
      </c>
      <c r="E76">
        <v>1.3676310000000003</v>
      </c>
      <c r="F76">
        <v>1.2321000000000002</v>
      </c>
      <c r="G76">
        <v>0</v>
      </c>
      <c r="H76">
        <v>1</v>
      </c>
      <c r="I76">
        <v>0</v>
      </c>
      <c r="J76">
        <v>0</v>
      </c>
      <c r="K76">
        <v>0</v>
      </c>
      <c r="L76">
        <v>0</v>
      </c>
      <c r="M76">
        <v>0</v>
      </c>
      <c r="N76">
        <v>3</v>
      </c>
      <c r="O76">
        <v>0</v>
      </c>
      <c r="P76">
        <v>0</v>
      </c>
      <c r="Q76">
        <v>0</v>
      </c>
      <c r="R76">
        <v>1</v>
      </c>
      <c r="S76">
        <v>0</v>
      </c>
      <c r="T76">
        <v>0</v>
      </c>
      <c r="U76">
        <v>1</v>
      </c>
      <c r="JA76">
        <v>1</v>
      </c>
    </row>
    <row r="77" spans="1:261" x14ac:dyDescent="0.3">
      <c r="A77">
        <v>1</v>
      </c>
      <c r="B77">
        <v>77</v>
      </c>
      <c r="D77">
        <v>9.5556247389049904</v>
      </c>
      <c r="E77">
        <v>2.3526370000000005</v>
      </c>
      <c r="F77">
        <v>1.7689000000000001</v>
      </c>
      <c r="G77">
        <v>0</v>
      </c>
      <c r="H77">
        <v>1</v>
      </c>
      <c r="I77">
        <v>0</v>
      </c>
      <c r="J77">
        <v>0</v>
      </c>
      <c r="K77">
        <v>1</v>
      </c>
      <c r="L77">
        <v>0</v>
      </c>
      <c r="M77">
        <v>0</v>
      </c>
      <c r="N77">
        <v>4</v>
      </c>
      <c r="O77">
        <v>0</v>
      </c>
      <c r="P77">
        <v>1</v>
      </c>
      <c r="Q77">
        <v>0</v>
      </c>
      <c r="R77">
        <v>0</v>
      </c>
      <c r="S77">
        <v>0</v>
      </c>
      <c r="T77">
        <v>0</v>
      </c>
      <c r="U77">
        <v>1</v>
      </c>
      <c r="JA77">
        <v>1</v>
      </c>
    </row>
    <row r="78" spans="1:261" x14ac:dyDescent="0.3">
      <c r="A78">
        <v>1</v>
      </c>
      <c r="B78">
        <v>78</v>
      </c>
      <c r="D78">
        <v>9.7907059575479209</v>
      </c>
      <c r="E78">
        <v>4.0196790000000009</v>
      </c>
      <c r="F78">
        <v>2.5281000000000002</v>
      </c>
      <c r="G78">
        <v>0</v>
      </c>
      <c r="H78">
        <v>1</v>
      </c>
      <c r="I78">
        <v>0</v>
      </c>
      <c r="J78">
        <v>0</v>
      </c>
      <c r="K78">
        <v>0</v>
      </c>
      <c r="L78">
        <v>1</v>
      </c>
      <c r="M78">
        <v>0</v>
      </c>
      <c r="N78">
        <v>4</v>
      </c>
      <c r="O78">
        <v>0</v>
      </c>
      <c r="P78">
        <v>1</v>
      </c>
      <c r="Q78">
        <v>0</v>
      </c>
      <c r="R78">
        <v>0</v>
      </c>
      <c r="S78">
        <v>0</v>
      </c>
      <c r="T78">
        <v>0</v>
      </c>
      <c r="U78">
        <v>1</v>
      </c>
      <c r="JA78">
        <v>1</v>
      </c>
    </row>
    <row r="79" spans="1:261" x14ac:dyDescent="0.3">
      <c r="A79">
        <v>1</v>
      </c>
      <c r="B79">
        <v>79</v>
      </c>
      <c r="D79">
        <v>9.7277355687632667</v>
      </c>
      <c r="E79">
        <v>2.7439999999999993</v>
      </c>
      <c r="F79">
        <v>1.9599999999999997</v>
      </c>
      <c r="G79">
        <v>0</v>
      </c>
      <c r="H79">
        <v>0</v>
      </c>
      <c r="I79">
        <v>1</v>
      </c>
      <c r="J79">
        <v>0</v>
      </c>
      <c r="K79">
        <v>0</v>
      </c>
      <c r="L79">
        <v>0</v>
      </c>
      <c r="M79">
        <v>1</v>
      </c>
      <c r="N79">
        <v>4</v>
      </c>
      <c r="O79">
        <v>0</v>
      </c>
      <c r="P79">
        <v>1</v>
      </c>
      <c r="Q79">
        <v>0</v>
      </c>
      <c r="R79">
        <v>0</v>
      </c>
      <c r="S79">
        <v>0</v>
      </c>
      <c r="T79">
        <v>0</v>
      </c>
      <c r="U79">
        <v>1</v>
      </c>
      <c r="JA79">
        <v>1</v>
      </c>
    </row>
    <row r="80" spans="1:261" x14ac:dyDescent="0.3">
      <c r="A80">
        <v>1</v>
      </c>
      <c r="B80">
        <v>80</v>
      </c>
      <c r="D80">
        <v>9.2893363782026803</v>
      </c>
      <c r="E80">
        <v>1.1248640000000001</v>
      </c>
      <c r="F80">
        <v>1.0816000000000001</v>
      </c>
      <c r="G80">
        <v>0</v>
      </c>
      <c r="H80">
        <v>1</v>
      </c>
      <c r="I80">
        <v>0</v>
      </c>
      <c r="J80">
        <v>0</v>
      </c>
      <c r="K80">
        <v>0</v>
      </c>
      <c r="L80">
        <v>1</v>
      </c>
      <c r="M80">
        <v>0</v>
      </c>
      <c r="N80">
        <v>3</v>
      </c>
      <c r="O80">
        <v>0</v>
      </c>
      <c r="P80">
        <v>0</v>
      </c>
      <c r="Q80">
        <v>0</v>
      </c>
      <c r="R80">
        <v>1</v>
      </c>
      <c r="S80">
        <v>0</v>
      </c>
      <c r="T80">
        <v>0</v>
      </c>
      <c r="U80">
        <v>1</v>
      </c>
      <c r="JA80">
        <v>1</v>
      </c>
    </row>
    <row r="81" spans="1:261" x14ac:dyDescent="0.3">
      <c r="A81">
        <v>1</v>
      </c>
      <c r="B81">
        <v>81</v>
      </c>
      <c r="D81">
        <v>10.459697547336718</v>
      </c>
      <c r="E81">
        <v>8.8697429999999979</v>
      </c>
      <c r="F81">
        <v>4.2848999999999995</v>
      </c>
      <c r="G81">
        <v>0</v>
      </c>
      <c r="H81">
        <v>1</v>
      </c>
      <c r="I81">
        <v>0</v>
      </c>
      <c r="J81">
        <v>0</v>
      </c>
      <c r="K81">
        <v>0</v>
      </c>
      <c r="L81">
        <v>0</v>
      </c>
      <c r="M81">
        <v>1</v>
      </c>
      <c r="N81">
        <v>3</v>
      </c>
      <c r="O81">
        <v>0</v>
      </c>
      <c r="P81">
        <v>0</v>
      </c>
      <c r="Q81">
        <v>0</v>
      </c>
      <c r="R81">
        <v>1</v>
      </c>
      <c r="S81">
        <v>0</v>
      </c>
      <c r="T81">
        <v>0</v>
      </c>
      <c r="U81">
        <v>1</v>
      </c>
      <c r="JA81">
        <v>1</v>
      </c>
    </row>
    <row r="82" spans="1:261" x14ac:dyDescent="0.3">
      <c r="A82">
        <v>1</v>
      </c>
      <c r="B82">
        <v>82</v>
      </c>
      <c r="D82">
        <v>9.5122248609519691</v>
      </c>
      <c r="E82">
        <v>1.8608669999999998</v>
      </c>
      <c r="F82">
        <v>1.5128999999999999</v>
      </c>
      <c r="G82">
        <v>0</v>
      </c>
      <c r="H82">
        <v>0</v>
      </c>
      <c r="I82">
        <v>1</v>
      </c>
      <c r="J82">
        <v>0</v>
      </c>
      <c r="K82">
        <v>0</v>
      </c>
      <c r="L82">
        <v>0</v>
      </c>
      <c r="M82">
        <v>1</v>
      </c>
      <c r="N82">
        <v>4</v>
      </c>
      <c r="O82">
        <v>0</v>
      </c>
      <c r="P82">
        <v>1</v>
      </c>
      <c r="Q82">
        <v>0</v>
      </c>
      <c r="R82">
        <v>0</v>
      </c>
      <c r="S82">
        <v>0</v>
      </c>
      <c r="T82">
        <v>0</v>
      </c>
      <c r="U82">
        <v>1</v>
      </c>
      <c r="JA82">
        <v>1</v>
      </c>
    </row>
    <row r="83" spans="1:261" x14ac:dyDescent="0.3">
      <c r="A83">
        <v>1</v>
      </c>
      <c r="B83">
        <v>83</v>
      </c>
      <c r="D83">
        <v>9.1401324769326866</v>
      </c>
      <c r="E83">
        <v>1.2250430000000001</v>
      </c>
      <c r="F83">
        <v>1.1449</v>
      </c>
      <c r="G83">
        <v>0</v>
      </c>
      <c r="H83">
        <v>1</v>
      </c>
      <c r="I83">
        <v>0</v>
      </c>
      <c r="J83">
        <v>0</v>
      </c>
      <c r="K83">
        <v>0</v>
      </c>
      <c r="L83">
        <v>0</v>
      </c>
      <c r="M83">
        <v>0</v>
      </c>
      <c r="N83">
        <v>3</v>
      </c>
      <c r="O83">
        <v>0</v>
      </c>
      <c r="P83">
        <v>0</v>
      </c>
      <c r="Q83">
        <v>0</v>
      </c>
      <c r="R83">
        <v>1</v>
      </c>
      <c r="S83">
        <v>0</v>
      </c>
      <c r="T83">
        <v>0</v>
      </c>
      <c r="U83">
        <v>1</v>
      </c>
      <c r="JA83">
        <v>1</v>
      </c>
    </row>
    <row r="84" spans="1:261" x14ac:dyDescent="0.3">
      <c r="A84">
        <v>1</v>
      </c>
      <c r="B84">
        <v>84</v>
      </c>
      <c r="D84">
        <v>9.4637259872011423</v>
      </c>
      <c r="E84">
        <v>2.1466890000000003</v>
      </c>
      <c r="F84">
        <v>1.6641000000000001</v>
      </c>
      <c r="G84">
        <v>0</v>
      </c>
      <c r="H84">
        <v>0</v>
      </c>
      <c r="I84">
        <v>1</v>
      </c>
      <c r="J84">
        <v>0</v>
      </c>
      <c r="K84">
        <v>0</v>
      </c>
      <c r="L84">
        <v>0</v>
      </c>
      <c r="M84">
        <v>1</v>
      </c>
      <c r="N84">
        <v>4</v>
      </c>
      <c r="O84">
        <v>0</v>
      </c>
      <c r="P84">
        <v>1</v>
      </c>
      <c r="Q84">
        <v>0</v>
      </c>
      <c r="R84">
        <v>0</v>
      </c>
      <c r="S84">
        <v>0</v>
      </c>
      <c r="T84">
        <v>0</v>
      </c>
      <c r="U84">
        <v>1</v>
      </c>
      <c r="JA84">
        <v>1</v>
      </c>
    </row>
    <row r="85" spans="1:261" x14ac:dyDescent="0.3">
      <c r="A85">
        <v>1</v>
      </c>
      <c r="B85">
        <v>85</v>
      </c>
      <c r="D85">
        <v>9.112279813345209</v>
      </c>
      <c r="E85">
        <v>1.3310000000000004</v>
      </c>
      <c r="F85">
        <v>1.2100000000000002</v>
      </c>
      <c r="G85">
        <v>1</v>
      </c>
      <c r="H85">
        <v>0</v>
      </c>
      <c r="I85">
        <v>0</v>
      </c>
      <c r="J85">
        <v>0</v>
      </c>
      <c r="K85">
        <v>0</v>
      </c>
      <c r="L85">
        <v>0</v>
      </c>
      <c r="M85">
        <v>1</v>
      </c>
      <c r="N85">
        <v>4</v>
      </c>
      <c r="O85">
        <v>0</v>
      </c>
      <c r="P85">
        <v>1</v>
      </c>
      <c r="Q85">
        <v>0</v>
      </c>
      <c r="R85">
        <v>0</v>
      </c>
      <c r="S85">
        <v>0</v>
      </c>
      <c r="T85">
        <v>0</v>
      </c>
      <c r="U85">
        <v>1</v>
      </c>
      <c r="JA85">
        <v>1</v>
      </c>
    </row>
    <row r="86" spans="1:261" x14ac:dyDescent="0.3">
      <c r="A86">
        <v>1</v>
      </c>
      <c r="B86">
        <v>86</v>
      </c>
      <c r="D86">
        <v>9.7803988730607809</v>
      </c>
      <c r="E86">
        <v>2.9859839999999997</v>
      </c>
      <c r="F86">
        <v>2.0735999999999999</v>
      </c>
      <c r="G86">
        <v>0</v>
      </c>
      <c r="H86">
        <v>0</v>
      </c>
      <c r="I86">
        <v>1</v>
      </c>
      <c r="J86">
        <v>0</v>
      </c>
      <c r="K86">
        <v>0</v>
      </c>
      <c r="L86">
        <v>0</v>
      </c>
      <c r="M86">
        <v>1</v>
      </c>
      <c r="N86">
        <v>4</v>
      </c>
      <c r="O86">
        <v>0</v>
      </c>
      <c r="P86">
        <v>1</v>
      </c>
      <c r="Q86">
        <v>0</v>
      </c>
      <c r="R86">
        <v>0</v>
      </c>
      <c r="S86">
        <v>0</v>
      </c>
      <c r="T86">
        <v>0</v>
      </c>
      <c r="U86">
        <v>1</v>
      </c>
      <c r="JA86">
        <v>1</v>
      </c>
    </row>
    <row r="87" spans="1:261" x14ac:dyDescent="0.3">
      <c r="A87">
        <v>1</v>
      </c>
      <c r="B87">
        <v>87</v>
      </c>
      <c r="D87">
        <v>9.3411931803949457</v>
      </c>
      <c r="E87">
        <v>1.2388332240000002</v>
      </c>
      <c r="F87">
        <v>1.1534760000000002</v>
      </c>
      <c r="G87">
        <v>1</v>
      </c>
      <c r="H87">
        <v>0</v>
      </c>
      <c r="I87">
        <v>0</v>
      </c>
      <c r="J87">
        <v>0</v>
      </c>
      <c r="K87">
        <v>1</v>
      </c>
      <c r="L87">
        <v>0</v>
      </c>
      <c r="M87">
        <v>0</v>
      </c>
      <c r="N87">
        <v>3</v>
      </c>
      <c r="O87">
        <v>0</v>
      </c>
      <c r="P87">
        <v>0</v>
      </c>
      <c r="Q87">
        <v>0</v>
      </c>
      <c r="R87">
        <v>0</v>
      </c>
      <c r="S87">
        <v>0</v>
      </c>
      <c r="T87">
        <v>0</v>
      </c>
      <c r="U87">
        <v>1</v>
      </c>
      <c r="JA87">
        <v>1</v>
      </c>
    </row>
    <row r="88" spans="1:261" x14ac:dyDescent="0.3">
      <c r="A88">
        <v>1</v>
      </c>
      <c r="B88">
        <v>88</v>
      </c>
      <c r="D88">
        <v>9.977391611043732</v>
      </c>
      <c r="E88">
        <v>5.0002109999999993</v>
      </c>
      <c r="F88">
        <v>2.9240999999999997</v>
      </c>
      <c r="G88">
        <v>0</v>
      </c>
      <c r="H88">
        <v>0</v>
      </c>
      <c r="I88">
        <v>0</v>
      </c>
      <c r="J88">
        <v>0</v>
      </c>
      <c r="K88">
        <v>0</v>
      </c>
      <c r="L88">
        <v>0</v>
      </c>
      <c r="M88">
        <v>1</v>
      </c>
      <c r="N88">
        <v>4</v>
      </c>
      <c r="O88">
        <v>0</v>
      </c>
      <c r="P88">
        <v>1</v>
      </c>
      <c r="Q88">
        <v>0</v>
      </c>
      <c r="R88">
        <v>0</v>
      </c>
      <c r="S88">
        <v>0</v>
      </c>
      <c r="T88">
        <v>0</v>
      </c>
      <c r="U88">
        <v>1</v>
      </c>
      <c r="JA88">
        <v>1</v>
      </c>
    </row>
    <row r="89" spans="1:261" x14ac:dyDescent="0.3">
      <c r="A89">
        <v>1</v>
      </c>
      <c r="B89">
        <v>89</v>
      </c>
      <c r="D89">
        <v>9.233861567017529</v>
      </c>
      <c r="E89">
        <v>1.8158479999999999</v>
      </c>
      <c r="F89">
        <v>1.4883999999999999</v>
      </c>
      <c r="G89">
        <v>0</v>
      </c>
      <c r="H89">
        <v>1</v>
      </c>
      <c r="I89">
        <v>0</v>
      </c>
      <c r="J89">
        <v>0</v>
      </c>
      <c r="K89">
        <v>0</v>
      </c>
      <c r="L89">
        <v>0</v>
      </c>
      <c r="M89">
        <v>1</v>
      </c>
      <c r="N89">
        <v>3</v>
      </c>
      <c r="O89">
        <v>0</v>
      </c>
      <c r="P89">
        <v>0</v>
      </c>
      <c r="Q89">
        <v>0</v>
      </c>
      <c r="R89">
        <v>0</v>
      </c>
      <c r="S89">
        <v>0</v>
      </c>
      <c r="T89">
        <v>0</v>
      </c>
      <c r="U89">
        <v>1</v>
      </c>
      <c r="JA89">
        <v>1</v>
      </c>
    </row>
    <row r="90" spans="1:261" x14ac:dyDescent="0.3">
      <c r="A90">
        <v>1</v>
      </c>
      <c r="B90">
        <v>90</v>
      </c>
      <c r="D90">
        <v>9.3859729406193413</v>
      </c>
      <c r="E90">
        <v>2.2480910000000001</v>
      </c>
      <c r="F90">
        <v>1.7161000000000002</v>
      </c>
      <c r="G90">
        <v>1</v>
      </c>
      <c r="H90">
        <v>0</v>
      </c>
      <c r="I90">
        <v>0</v>
      </c>
      <c r="J90">
        <v>0</v>
      </c>
      <c r="K90">
        <v>0</v>
      </c>
      <c r="L90">
        <v>0</v>
      </c>
      <c r="M90">
        <v>0</v>
      </c>
      <c r="N90">
        <v>3</v>
      </c>
      <c r="O90">
        <v>0</v>
      </c>
      <c r="P90">
        <v>0</v>
      </c>
      <c r="Q90">
        <v>0</v>
      </c>
      <c r="R90">
        <v>1</v>
      </c>
      <c r="S90">
        <v>0</v>
      </c>
      <c r="T90">
        <v>0</v>
      </c>
      <c r="U90">
        <v>1</v>
      </c>
      <c r="JA90">
        <v>1</v>
      </c>
    </row>
    <row r="91" spans="1:261" x14ac:dyDescent="0.3">
      <c r="A91">
        <v>1</v>
      </c>
      <c r="B91">
        <v>91</v>
      </c>
      <c r="D91">
        <v>9.9659927578875251</v>
      </c>
      <c r="E91">
        <v>3.6522640000000002</v>
      </c>
      <c r="F91">
        <v>2.3715999999999999</v>
      </c>
      <c r="G91">
        <v>0</v>
      </c>
      <c r="H91">
        <v>0</v>
      </c>
      <c r="I91">
        <v>0</v>
      </c>
      <c r="J91">
        <v>1</v>
      </c>
      <c r="K91">
        <v>0</v>
      </c>
      <c r="L91">
        <v>0</v>
      </c>
      <c r="M91">
        <v>0</v>
      </c>
      <c r="N91">
        <v>2</v>
      </c>
      <c r="O91">
        <v>0</v>
      </c>
      <c r="P91">
        <v>0</v>
      </c>
      <c r="Q91">
        <v>0</v>
      </c>
      <c r="R91">
        <v>0</v>
      </c>
      <c r="S91">
        <v>1</v>
      </c>
      <c r="T91">
        <v>0</v>
      </c>
      <c r="U91">
        <v>1</v>
      </c>
      <c r="JA91">
        <v>1</v>
      </c>
    </row>
    <row r="92" spans="1:261" x14ac:dyDescent="0.3">
      <c r="A92">
        <v>1</v>
      </c>
      <c r="B92">
        <v>92</v>
      </c>
      <c r="D92">
        <v>9.8766300983662454</v>
      </c>
      <c r="E92">
        <v>3.6522640000000002</v>
      </c>
      <c r="F92">
        <v>2.3715999999999999</v>
      </c>
      <c r="G92">
        <v>1</v>
      </c>
      <c r="H92">
        <v>0</v>
      </c>
      <c r="I92">
        <v>0</v>
      </c>
      <c r="J92">
        <v>0</v>
      </c>
      <c r="K92">
        <v>1</v>
      </c>
      <c r="L92">
        <v>0</v>
      </c>
      <c r="M92">
        <v>0</v>
      </c>
      <c r="N92">
        <v>5</v>
      </c>
      <c r="O92">
        <v>0</v>
      </c>
      <c r="P92">
        <v>0</v>
      </c>
      <c r="Q92">
        <v>0</v>
      </c>
      <c r="R92">
        <v>0</v>
      </c>
      <c r="S92">
        <v>0</v>
      </c>
      <c r="T92">
        <v>1</v>
      </c>
      <c r="U92">
        <v>1</v>
      </c>
      <c r="JA92">
        <v>1</v>
      </c>
    </row>
    <row r="93" spans="1:261" x14ac:dyDescent="0.3">
      <c r="A93">
        <v>1</v>
      </c>
      <c r="B93">
        <v>93</v>
      </c>
      <c r="D93">
        <v>10.601249070646819</v>
      </c>
      <c r="E93">
        <v>8.6151249999999973</v>
      </c>
      <c r="F93">
        <v>4.2024999999999997</v>
      </c>
      <c r="G93">
        <v>1</v>
      </c>
      <c r="H93">
        <v>0</v>
      </c>
      <c r="I93">
        <v>0</v>
      </c>
      <c r="J93">
        <v>0</v>
      </c>
      <c r="K93">
        <v>0</v>
      </c>
      <c r="L93">
        <v>0</v>
      </c>
      <c r="M93">
        <v>1</v>
      </c>
      <c r="N93">
        <v>3</v>
      </c>
      <c r="O93">
        <v>0</v>
      </c>
      <c r="P93">
        <v>0</v>
      </c>
      <c r="Q93">
        <v>0</v>
      </c>
      <c r="R93">
        <v>1</v>
      </c>
      <c r="S93">
        <v>0</v>
      </c>
      <c r="T93">
        <v>0</v>
      </c>
      <c r="U93">
        <v>1</v>
      </c>
      <c r="JA93">
        <v>1</v>
      </c>
    </row>
    <row r="94" spans="1:261" x14ac:dyDescent="0.3">
      <c r="A94">
        <v>1</v>
      </c>
      <c r="B94">
        <v>94</v>
      </c>
      <c r="D94">
        <v>9.5170895071451902</v>
      </c>
      <c r="E94">
        <v>4.096000000000001</v>
      </c>
      <c r="F94">
        <v>2.5600000000000005</v>
      </c>
      <c r="G94">
        <v>1</v>
      </c>
      <c r="H94">
        <v>0</v>
      </c>
      <c r="I94">
        <v>0</v>
      </c>
      <c r="J94">
        <v>0</v>
      </c>
      <c r="K94">
        <v>0</v>
      </c>
      <c r="L94">
        <v>0</v>
      </c>
      <c r="M94">
        <v>1</v>
      </c>
      <c r="N94">
        <v>2</v>
      </c>
      <c r="O94">
        <v>0</v>
      </c>
      <c r="P94">
        <v>0</v>
      </c>
      <c r="Q94">
        <v>0</v>
      </c>
      <c r="R94">
        <v>0</v>
      </c>
      <c r="S94">
        <v>1</v>
      </c>
      <c r="T94">
        <v>0</v>
      </c>
      <c r="U94">
        <v>1</v>
      </c>
      <c r="JA94">
        <v>1</v>
      </c>
    </row>
    <row r="95" spans="1:261" x14ac:dyDescent="0.3">
      <c r="A95">
        <v>1</v>
      </c>
      <c r="B95">
        <v>95</v>
      </c>
      <c r="D95">
        <v>10.011175357953045</v>
      </c>
      <c r="E95">
        <v>3.7964160000000002</v>
      </c>
      <c r="F95">
        <v>2.4336000000000002</v>
      </c>
      <c r="G95">
        <v>0</v>
      </c>
      <c r="H95">
        <v>1</v>
      </c>
      <c r="I95">
        <v>0</v>
      </c>
      <c r="J95">
        <v>0</v>
      </c>
      <c r="K95">
        <v>0</v>
      </c>
      <c r="L95">
        <v>1</v>
      </c>
      <c r="M95">
        <v>0</v>
      </c>
      <c r="N95">
        <v>3</v>
      </c>
      <c r="O95">
        <v>0</v>
      </c>
      <c r="P95">
        <v>0</v>
      </c>
      <c r="Q95">
        <v>0</v>
      </c>
      <c r="R95">
        <v>1</v>
      </c>
      <c r="S95">
        <v>0</v>
      </c>
      <c r="T95">
        <v>0</v>
      </c>
      <c r="U95">
        <v>1</v>
      </c>
      <c r="JA95">
        <v>1</v>
      </c>
    </row>
    <row r="96" spans="1:261" x14ac:dyDescent="0.3">
      <c r="A96">
        <v>1</v>
      </c>
      <c r="B96">
        <v>96</v>
      </c>
      <c r="D96">
        <v>9.6223881003560585</v>
      </c>
      <c r="E96">
        <v>2.6280719999999995</v>
      </c>
      <c r="F96">
        <v>1.9043999999999996</v>
      </c>
      <c r="G96">
        <v>1</v>
      </c>
      <c r="H96">
        <v>0</v>
      </c>
      <c r="I96">
        <v>0</v>
      </c>
      <c r="J96">
        <v>0</v>
      </c>
      <c r="K96">
        <v>0</v>
      </c>
      <c r="L96">
        <v>1</v>
      </c>
      <c r="M96">
        <v>0</v>
      </c>
      <c r="N96">
        <v>4</v>
      </c>
      <c r="O96">
        <v>0</v>
      </c>
      <c r="P96">
        <v>1</v>
      </c>
      <c r="Q96">
        <v>0</v>
      </c>
      <c r="R96">
        <v>0</v>
      </c>
      <c r="S96">
        <v>0</v>
      </c>
      <c r="T96">
        <v>0</v>
      </c>
      <c r="U96">
        <v>1</v>
      </c>
      <c r="JA96">
        <v>1</v>
      </c>
    </row>
    <row r="97" spans="1:261" x14ac:dyDescent="0.3">
      <c r="A97">
        <v>1</v>
      </c>
      <c r="B97">
        <v>97</v>
      </c>
      <c r="D97">
        <v>9.6504001248488454</v>
      </c>
      <c r="E97">
        <v>2.3953464720000004</v>
      </c>
      <c r="F97">
        <v>1.7902440000000002</v>
      </c>
      <c r="G97">
        <v>1</v>
      </c>
      <c r="H97">
        <v>0</v>
      </c>
      <c r="I97">
        <v>0</v>
      </c>
      <c r="J97">
        <v>0</v>
      </c>
      <c r="K97">
        <v>1</v>
      </c>
      <c r="L97">
        <v>0</v>
      </c>
      <c r="M97">
        <v>0</v>
      </c>
      <c r="N97">
        <v>3</v>
      </c>
      <c r="O97">
        <v>0</v>
      </c>
      <c r="P97">
        <v>0</v>
      </c>
      <c r="Q97">
        <v>0</v>
      </c>
      <c r="R97">
        <v>0</v>
      </c>
      <c r="S97">
        <v>0</v>
      </c>
      <c r="T97">
        <v>0</v>
      </c>
      <c r="U97">
        <v>1</v>
      </c>
      <c r="JA97">
        <v>1</v>
      </c>
    </row>
    <row r="98" spans="1:261" x14ac:dyDescent="0.3">
      <c r="A98">
        <v>1</v>
      </c>
      <c r="B98">
        <v>98</v>
      </c>
      <c r="D98">
        <v>9.9290090897662058</v>
      </c>
      <c r="E98">
        <v>3.8698930000000002</v>
      </c>
      <c r="F98">
        <v>2.4649000000000001</v>
      </c>
      <c r="G98">
        <v>1</v>
      </c>
      <c r="H98">
        <v>0</v>
      </c>
      <c r="I98">
        <v>0</v>
      </c>
      <c r="J98">
        <v>0</v>
      </c>
      <c r="K98">
        <v>0</v>
      </c>
      <c r="L98">
        <v>0</v>
      </c>
      <c r="M98">
        <v>1</v>
      </c>
      <c r="N98">
        <v>3</v>
      </c>
      <c r="O98">
        <v>0</v>
      </c>
      <c r="P98">
        <v>0</v>
      </c>
      <c r="Q98">
        <v>0</v>
      </c>
      <c r="R98">
        <v>1</v>
      </c>
      <c r="S98">
        <v>0</v>
      </c>
      <c r="T98">
        <v>0</v>
      </c>
      <c r="U98">
        <v>1</v>
      </c>
      <c r="JA98">
        <v>1</v>
      </c>
    </row>
    <row r="99" spans="1:261" x14ac:dyDescent="0.3">
      <c r="A99">
        <v>1</v>
      </c>
      <c r="B99">
        <v>99</v>
      </c>
      <c r="D99">
        <v>9.0653145999259248</v>
      </c>
      <c r="E99">
        <v>1.1910160000000001</v>
      </c>
      <c r="F99">
        <v>1.1236000000000002</v>
      </c>
      <c r="G99">
        <v>0</v>
      </c>
      <c r="H99">
        <v>1</v>
      </c>
      <c r="I99">
        <v>0</v>
      </c>
      <c r="J99">
        <v>0</v>
      </c>
      <c r="K99">
        <v>0</v>
      </c>
      <c r="L99">
        <v>1</v>
      </c>
      <c r="M99">
        <v>0</v>
      </c>
      <c r="N99">
        <v>5</v>
      </c>
      <c r="O99">
        <v>0</v>
      </c>
      <c r="P99">
        <v>0</v>
      </c>
      <c r="Q99">
        <v>0</v>
      </c>
      <c r="R99">
        <v>0</v>
      </c>
      <c r="S99">
        <v>0</v>
      </c>
      <c r="T99">
        <v>1</v>
      </c>
      <c r="U99">
        <v>1</v>
      </c>
      <c r="JA99">
        <v>1</v>
      </c>
    </row>
    <row r="100" spans="1:261" x14ac:dyDescent="0.3">
      <c r="A100">
        <v>1</v>
      </c>
      <c r="B100">
        <v>100</v>
      </c>
      <c r="D100">
        <v>9.3083741122475487</v>
      </c>
      <c r="E100">
        <v>1.6472127410000001</v>
      </c>
      <c r="F100">
        <v>1.3947610000000001</v>
      </c>
      <c r="G100">
        <v>0</v>
      </c>
      <c r="H100">
        <v>1</v>
      </c>
      <c r="I100">
        <v>0</v>
      </c>
      <c r="J100">
        <v>0</v>
      </c>
      <c r="K100">
        <v>0</v>
      </c>
      <c r="L100">
        <v>1</v>
      </c>
      <c r="M100">
        <v>0</v>
      </c>
      <c r="N100">
        <v>1</v>
      </c>
      <c r="O100">
        <v>0</v>
      </c>
      <c r="P100">
        <v>0</v>
      </c>
      <c r="Q100">
        <v>1</v>
      </c>
      <c r="R100">
        <v>0</v>
      </c>
      <c r="S100">
        <v>0</v>
      </c>
      <c r="T100">
        <v>0</v>
      </c>
      <c r="U100">
        <v>1</v>
      </c>
      <c r="JA100">
        <v>1</v>
      </c>
    </row>
    <row r="101" spans="1:261" x14ac:dyDescent="0.3">
      <c r="A101">
        <v>1</v>
      </c>
      <c r="B101">
        <v>101</v>
      </c>
      <c r="D101">
        <v>10.34586301466439</v>
      </c>
      <c r="E101">
        <v>5.4517759999999997</v>
      </c>
      <c r="F101">
        <v>3.0975999999999999</v>
      </c>
      <c r="G101">
        <v>0</v>
      </c>
      <c r="H101">
        <v>1</v>
      </c>
      <c r="I101">
        <v>0</v>
      </c>
      <c r="J101">
        <v>0</v>
      </c>
      <c r="K101">
        <v>1</v>
      </c>
      <c r="L101">
        <v>0</v>
      </c>
      <c r="M101">
        <v>0</v>
      </c>
      <c r="N101">
        <v>3</v>
      </c>
      <c r="O101">
        <v>0</v>
      </c>
      <c r="P101">
        <v>0</v>
      </c>
      <c r="Q101">
        <v>0</v>
      </c>
      <c r="R101">
        <v>1</v>
      </c>
      <c r="S101">
        <v>0</v>
      </c>
      <c r="T101">
        <v>0</v>
      </c>
      <c r="U101">
        <v>1</v>
      </c>
      <c r="JA101">
        <v>1</v>
      </c>
    </row>
    <row r="102" spans="1:261" x14ac:dyDescent="0.3">
      <c r="A102">
        <v>1</v>
      </c>
      <c r="B102">
        <v>102</v>
      </c>
      <c r="D102">
        <v>9.5122248609519691</v>
      </c>
      <c r="E102">
        <v>1.8608669999999998</v>
      </c>
      <c r="F102">
        <v>1.5128999999999999</v>
      </c>
      <c r="G102">
        <v>0</v>
      </c>
      <c r="H102">
        <v>0</v>
      </c>
      <c r="I102">
        <v>1</v>
      </c>
      <c r="J102">
        <v>0</v>
      </c>
      <c r="K102">
        <v>0</v>
      </c>
      <c r="L102">
        <v>0</v>
      </c>
      <c r="M102">
        <v>1</v>
      </c>
      <c r="N102">
        <v>4</v>
      </c>
      <c r="O102">
        <v>0</v>
      </c>
      <c r="P102">
        <v>1</v>
      </c>
      <c r="Q102">
        <v>0</v>
      </c>
      <c r="R102">
        <v>0</v>
      </c>
      <c r="S102">
        <v>0</v>
      </c>
      <c r="T102">
        <v>0</v>
      </c>
      <c r="U102">
        <v>1</v>
      </c>
      <c r="JA102">
        <v>1</v>
      </c>
    </row>
    <row r="103" spans="1:261" x14ac:dyDescent="0.3">
      <c r="A103">
        <v>1</v>
      </c>
      <c r="B103">
        <v>103</v>
      </c>
      <c r="D103">
        <v>9.7950668035817081</v>
      </c>
      <c r="E103">
        <v>4.9303604079999994</v>
      </c>
      <c r="F103">
        <v>2.8968039999999999</v>
      </c>
      <c r="G103">
        <v>0</v>
      </c>
      <c r="H103">
        <v>1</v>
      </c>
      <c r="I103">
        <v>0</v>
      </c>
      <c r="J103">
        <v>0</v>
      </c>
      <c r="K103">
        <v>0</v>
      </c>
      <c r="L103">
        <v>0</v>
      </c>
      <c r="M103">
        <v>0</v>
      </c>
      <c r="N103">
        <v>3</v>
      </c>
      <c r="O103">
        <v>0</v>
      </c>
      <c r="P103">
        <v>0</v>
      </c>
      <c r="Q103">
        <v>0</v>
      </c>
      <c r="R103">
        <v>0</v>
      </c>
      <c r="S103">
        <v>0</v>
      </c>
      <c r="T103">
        <v>0</v>
      </c>
      <c r="U103">
        <v>1</v>
      </c>
      <c r="JA103">
        <v>1</v>
      </c>
    </row>
    <row r="104" spans="1:261" x14ac:dyDescent="0.3">
      <c r="A104">
        <v>1</v>
      </c>
      <c r="B104">
        <v>104</v>
      </c>
      <c r="D104">
        <v>9.7452538401312623</v>
      </c>
      <c r="E104">
        <v>2.0483830000000003</v>
      </c>
      <c r="F104">
        <v>1.6129</v>
      </c>
      <c r="G104">
        <v>1</v>
      </c>
      <c r="H104">
        <v>0</v>
      </c>
      <c r="I104">
        <v>0</v>
      </c>
      <c r="J104">
        <v>1</v>
      </c>
      <c r="K104">
        <v>0</v>
      </c>
      <c r="L104">
        <v>0</v>
      </c>
      <c r="M104">
        <v>0</v>
      </c>
      <c r="N104">
        <v>4</v>
      </c>
      <c r="O104">
        <v>0</v>
      </c>
      <c r="P104">
        <v>1</v>
      </c>
      <c r="Q104">
        <v>0</v>
      </c>
      <c r="R104">
        <v>0</v>
      </c>
      <c r="S104">
        <v>0</v>
      </c>
      <c r="T104">
        <v>0</v>
      </c>
      <c r="U104">
        <v>1</v>
      </c>
      <c r="JA104">
        <v>1</v>
      </c>
    </row>
    <row r="105" spans="1:261" x14ac:dyDescent="0.3">
      <c r="A105">
        <v>1</v>
      </c>
      <c r="B105">
        <v>105</v>
      </c>
      <c r="D105">
        <v>9.6986135912716627</v>
      </c>
      <c r="E105">
        <v>1.7627909119999998</v>
      </c>
      <c r="F105">
        <v>1.4592639999999999</v>
      </c>
      <c r="G105">
        <v>1</v>
      </c>
      <c r="H105">
        <v>0</v>
      </c>
      <c r="I105">
        <v>0</v>
      </c>
      <c r="J105">
        <v>1</v>
      </c>
      <c r="K105">
        <v>0</v>
      </c>
      <c r="L105">
        <v>0</v>
      </c>
      <c r="M105">
        <v>0</v>
      </c>
      <c r="N105">
        <v>1</v>
      </c>
      <c r="O105">
        <v>0</v>
      </c>
      <c r="P105">
        <v>0</v>
      </c>
      <c r="Q105">
        <v>1</v>
      </c>
      <c r="R105">
        <v>0</v>
      </c>
      <c r="S105">
        <v>0</v>
      </c>
      <c r="T105">
        <v>0</v>
      </c>
      <c r="U105">
        <v>1</v>
      </c>
      <c r="JA105">
        <v>1</v>
      </c>
    </row>
    <row r="106" spans="1:261" x14ac:dyDescent="0.3">
      <c r="A106">
        <v>1</v>
      </c>
      <c r="B106">
        <v>106</v>
      </c>
      <c r="D106">
        <v>9.0355273554084601</v>
      </c>
      <c r="E106">
        <v>1.2597120000000002</v>
      </c>
      <c r="F106">
        <v>1.1664000000000001</v>
      </c>
      <c r="G106">
        <v>0</v>
      </c>
      <c r="H106">
        <v>0</v>
      </c>
      <c r="I106">
        <v>0</v>
      </c>
      <c r="J106">
        <v>0</v>
      </c>
      <c r="K106">
        <v>0</v>
      </c>
      <c r="L106">
        <v>0</v>
      </c>
      <c r="M106">
        <v>0</v>
      </c>
      <c r="N106">
        <v>4</v>
      </c>
      <c r="O106">
        <v>0</v>
      </c>
      <c r="P106">
        <v>1</v>
      </c>
      <c r="Q106">
        <v>0</v>
      </c>
      <c r="R106">
        <v>0</v>
      </c>
      <c r="S106">
        <v>0</v>
      </c>
      <c r="T106">
        <v>0</v>
      </c>
      <c r="U106">
        <v>1</v>
      </c>
      <c r="JA106">
        <v>1</v>
      </c>
    </row>
    <row r="107" spans="1:261" x14ac:dyDescent="0.3">
      <c r="A107">
        <v>1</v>
      </c>
      <c r="B107">
        <v>107</v>
      </c>
      <c r="D107">
        <v>9.0861367685168766</v>
      </c>
      <c r="E107">
        <v>1.2250430000000001</v>
      </c>
      <c r="F107">
        <v>1.1449</v>
      </c>
      <c r="G107">
        <v>0</v>
      </c>
      <c r="H107">
        <v>1</v>
      </c>
      <c r="I107">
        <v>0</v>
      </c>
      <c r="J107">
        <v>0</v>
      </c>
      <c r="K107">
        <v>0</v>
      </c>
      <c r="L107">
        <v>0</v>
      </c>
      <c r="M107">
        <v>0</v>
      </c>
      <c r="N107">
        <v>3</v>
      </c>
      <c r="O107">
        <v>0</v>
      </c>
      <c r="P107">
        <v>0</v>
      </c>
      <c r="Q107">
        <v>0</v>
      </c>
      <c r="R107">
        <v>1</v>
      </c>
      <c r="S107">
        <v>0</v>
      </c>
      <c r="T107">
        <v>0</v>
      </c>
      <c r="U107">
        <v>1</v>
      </c>
      <c r="JA107">
        <v>1</v>
      </c>
    </row>
    <row r="108" spans="1:261" x14ac:dyDescent="0.3">
      <c r="A108">
        <v>1</v>
      </c>
      <c r="B108">
        <v>108</v>
      </c>
      <c r="D108">
        <v>10.330170952081634</v>
      </c>
      <c r="E108">
        <v>5.5452330000000005</v>
      </c>
      <c r="F108">
        <v>3.1329000000000002</v>
      </c>
      <c r="G108">
        <v>0</v>
      </c>
      <c r="H108">
        <v>0</v>
      </c>
      <c r="I108">
        <v>1</v>
      </c>
      <c r="J108">
        <v>0</v>
      </c>
      <c r="K108">
        <v>0</v>
      </c>
      <c r="L108">
        <v>1</v>
      </c>
      <c r="M108">
        <v>0</v>
      </c>
      <c r="N108">
        <v>4</v>
      </c>
      <c r="O108">
        <v>0</v>
      </c>
      <c r="P108">
        <v>1</v>
      </c>
      <c r="Q108">
        <v>0</v>
      </c>
      <c r="R108">
        <v>0</v>
      </c>
      <c r="S108">
        <v>0</v>
      </c>
      <c r="T108">
        <v>0</v>
      </c>
      <c r="U108">
        <v>1</v>
      </c>
      <c r="JA108">
        <v>1</v>
      </c>
    </row>
    <row r="109" spans="1:261" x14ac:dyDescent="0.3">
      <c r="A109">
        <v>1</v>
      </c>
      <c r="B109">
        <v>109</v>
      </c>
      <c r="D109">
        <v>9.6040027679651949</v>
      </c>
      <c r="E109">
        <v>3.8551224320000004</v>
      </c>
      <c r="F109">
        <v>2.4586240000000004</v>
      </c>
      <c r="G109">
        <v>0</v>
      </c>
      <c r="H109">
        <v>1</v>
      </c>
      <c r="I109">
        <v>0</v>
      </c>
      <c r="J109">
        <v>0</v>
      </c>
      <c r="K109">
        <v>0</v>
      </c>
      <c r="L109">
        <v>0</v>
      </c>
      <c r="M109">
        <v>0</v>
      </c>
      <c r="N109">
        <v>3</v>
      </c>
      <c r="O109">
        <v>0</v>
      </c>
      <c r="P109">
        <v>0</v>
      </c>
      <c r="Q109">
        <v>0</v>
      </c>
      <c r="R109">
        <v>0</v>
      </c>
      <c r="S109">
        <v>0</v>
      </c>
      <c r="T109">
        <v>0</v>
      </c>
      <c r="U109">
        <v>1</v>
      </c>
      <c r="JA109">
        <v>1</v>
      </c>
    </row>
    <row r="110" spans="1:261" x14ac:dyDescent="0.3">
      <c r="A110">
        <v>1</v>
      </c>
      <c r="B110">
        <v>110</v>
      </c>
      <c r="D110">
        <v>9.1497407498472523</v>
      </c>
      <c r="E110">
        <v>1.2181864320000002</v>
      </c>
      <c r="F110">
        <v>1.1406240000000001</v>
      </c>
      <c r="G110">
        <v>0</v>
      </c>
      <c r="H110">
        <v>1</v>
      </c>
      <c r="I110">
        <v>0</v>
      </c>
      <c r="J110">
        <v>0</v>
      </c>
      <c r="K110">
        <v>0</v>
      </c>
      <c r="L110">
        <v>1</v>
      </c>
      <c r="M110">
        <v>0</v>
      </c>
      <c r="N110">
        <v>3</v>
      </c>
      <c r="O110">
        <v>0</v>
      </c>
      <c r="P110">
        <v>0</v>
      </c>
      <c r="Q110">
        <v>0</v>
      </c>
      <c r="R110">
        <v>0</v>
      </c>
      <c r="S110">
        <v>0</v>
      </c>
      <c r="T110">
        <v>0</v>
      </c>
      <c r="U110">
        <v>1</v>
      </c>
      <c r="JA110">
        <v>1</v>
      </c>
    </row>
    <row r="111" spans="1:261" x14ac:dyDescent="0.3">
      <c r="A111">
        <v>1</v>
      </c>
      <c r="B111">
        <v>111</v>
      </c>
      <c r="D111">
        <v>9.6483372050868326</v>
      </c>
      <c r="E111">
        <v>2.7439999999999993</v>
      </c>
      <c r="F111">
        <v>1.9599999999999997</v>
      </c>
      <c r="G111">
        <v>0</v>
      </c>
      <c r="H111">
        <v>1</v>
      </c>
      <c r="I111">
        <v>0</v>
      </c>
      <c r="J111">
        <v>0</v>
      </c>
      <c r="K111">
        <v>0</v>
      </c>
      <c r="L111">
        <v>0</v>
      </c>
      <c r="M111">
        <v>1</v>
      </c>
      <c r="N111">
        <v>3</v>
      </c>
      <c r="O111">
        <v>0</v>
      </c>
      <c r="P111">
        <v>0</v>
      </c>
      <c r="Q111">
        <v>0</v>
      </c>
      <c r="R111">
        <v>1</v>
      </c>
      <c r="S111">
        <v>0</v>
      </c>
      <c r="T111">
        <v>0</v>
      </c>
      <c r="U111">
        <v>1</v>
      </c>
      <c r="JA111">
        <v>1</v>
      </c>
    </row>
    <row r="112" spans="1:261" x14ac:dyDescent="0.3">
      <c r="A112">
        <v>1</v>
      </c>
      <c r="B112">
        <v>112</v>
      </c>
      <c r="D112">
        <v>9.5625052608890577</v>
      </c>
      <c r="E112">
        <v>1.1248640000000001</v>
      </c>
      <c r="F112">
        <v>1.0816000000000001</v>
      </c>
      <c r="G112">
        <v>0</v>
      </c>
      <c r="H112">
        <v>0</v>
      </c>
      <c r="I112">
        <v>0</v>
      </c>
      <c r="J112">
        <v>1</v>
      </c>
      <c r="K112">
        <v>0</v>
      </c>
      <c r="L112">
        <v>0</v>
      </c>
      <c r="M112">
        <v>0</v>
      </c>
      <c r="N112">
        <v>4</v>
      </c>
      <c r="O112">
        <v>0</v>
      </c>
      <c r="P112">
        <v>1</v>
      </c>
      <c r="Q112">
        <v>0</v>
      </c>
      <c r="R112">
        <v>0</v>
      </c>
      <c r="S112">
        <v>0</v>
      </c>
      <c r="T112">
        <v>0</v>
      </c>
      <c r="U112">
        <v>1</v>
      </c>
      <c r="JA112">
        <v>1</v>
      </c>
    </row>
    <row r="113" spans="1:261" x14ac:dyDescent="0.3">
      <c r="A113">
        <v>1</v>
      </c>
      <c r="B113">
        <v>113</v>
      </c>
      <c r="D113">
        <v>9.3369866792039655</v>
      </c>
      <c r="E113">
        <v>1.2250430000000001</v>
      </c>
      <c r="F113">
        <v>1.1449</v>
      </c>
      <c r="G113">
        <v>0</v>
      </c>
      <c r="H113">
        <v>0</v>
      </c>
      <c r="I113">
        <v>0</v>
      </c>
      <c r="J113">
        <v>0</v>
      </c>
      <c r="K113">
        <v>1</v>
      </c>
      <c r="L113">
        <v>0</v>
      </c>
      <c r="M113">
        <v>0</v>
      </c>
      <c r="N113">
        <v>4</v>
      </c>
      <c r="O113">
        <v>0</v>
      </c>
      <c r="P113">
        <v>1</v>
      </c>
      <c r="Q113">
        <v>0</v>
      </c>
      <c r="R113">
        <v>0</v>
      </c>
      <c r="S113">
        <v>0</v>
      </c>
      <c r="T113">
        <v>0</v>
      </c>
      <c r="U113">
        <v>1</v>
      </c>
      <c r="JA113">
        <v>1</v>
      </c>
    </row>
    <row r="114" spans="1:261" x14ac:dyDescent="0.3">
      <c r="A114">
        <v>1</v>
      </c>
      <c r="B114">
        <v>114</v>
      </c>
      <c r="D114">
        <v>10.249202656238518</v>
      </c>
      <c r="E114">
        <v>7.4148749999999994</v>
      </c>
      <c r="F114">
        <v>3.8024999999999998</v>
      </c>
      <c r="G114">
        <v>0</v>
      </c>
      <c r="H114">
        <v>0</v>
      </c>
      <c r="I114">
        <v>0</v>
      </c>
      <c r="J114">
        <v>0</v>
      </c>
      <c r="K114">
        <v>0</v>
      </c>
      <c r="L114">
        <v>0</v>
      </c>
      <c r="M114">
        <v>1</v>
      </c>
      <c r="N114">
        <v>2</v>
      </c>
      <c r="O114">
        <v>1</v>
      </c>
      <c r="P114">
        <v>0</v>
      </c>
      <c r="Q114">
        <v>0</v>
      </c>
      <c r="R114">
        <v>0</v>
      </c>
      <c r="S114">
        <v>1</v>
      </c>
      <c r="T114">
        <v>0</v>
      </c>
      <c r="U114">
        <v>1</v>
      </c>
      <c r="JA114">
        <v>1</v>
      </c>
    </row>
    <row r="115" spans="1:261" x14ac:dyDescent="0.3">
      <c r="A115">
        <v>1</v>
      </c>
      <c r="B115">
        <v>115</v>
      </c>
      <c r="D115">
        <v>9.8717904657928734</v>
      </c>
      <c r="E115">
        <v>1.7759569310000003</v>
      </c>
      <c r="F115">
        <v>1.4665210000000002</v>
      </c>
      <c r="G115">
        <v>0</v>
      </c>
      <c r="H115">
        <v>0</v>
      </c>
      <c r="I115">
        <v>1</v>
      </c>
      <c r="J115">
        <v>1</v>
      </c>
      <c r="K115">
        <v>0</v>
      </c>
      <c r="L115">
        <v>0</v>
      </c>
      <c r="M115">
        <v>0</v>
      </c>
      <c r="N115">
        <v>3</v>
      </c>
      <c r="O115">
        <v>0</v>
      </c>
      <c r="P115">
        <v>0</v>
      </c>
      <c r="Q115">
        <v>0</v>
      </c>
      <c r="R115">
        <v>0</v>
      </c>
      <c r="S115">
        <v>0</v>
      </c>
      <c r="T115">
        <v>0</v>
      </c>
      <c r="U115">
        <v>1</v>
      </c>
      <c r="JA115">
        <v>1</v>
      </c>
    </row>
    <row r="116" spans="1:261" x14ac:dyDescent="0.3">
      <c r="A116">
        <v>1</v>
      </c>
      <c r="B116">
        <v>116</v>
      </c>
      <c r="D116">
        <v>9.3515464884210875</v>
      </c>
      <c r="E116">
        <v>1.4428969999999997</v>
      </c>
      <c r="F116">
        <v>1.2768999999999997</v>
      </c>
      <c r="G116">
        <v>1</v>
      </c>
      <c r="H116">
        <v>0</v>
      </c>
      <c r="I116">
        <v>0</v>
      </c>
      <c r="J116">
        <v>0</v>
      </c>
      <c r="K116">
        <v>1</v>
      </c>
      <c r="L116">
        <v>0</v>
      </c>
      <c r="M116">
        <v>0</v>
      </c>
      <c r="N116">
        <v>4</v>
      </c>
      <c r="O116">
        <v>0</v>
      </c>
      <c r="P116">
        <v>1</v>
      </c>
      <c r="Q116">
        <v>0</v>
      </c>
      <c r="R116">
        <v>0</v>
      </c>
      <c r="S116">
        <v>0</v>
      </c>
      <c r="T116">
        <v>0</v>
      </c>
      <c r="U116">
        <v>1</v>
      </c>
      <c r="JA116">
        <v>1</v>
      </c>
    </row>
    <row r="117" spans="1:261" x14ac:dyDescent="0.3">
      <c r="A117">
        <v>1</v>
      </c>
      <c r="B117">
        <v>117</v>
      </c>
      <c r="D117">
        <v>9.6008251667195328</v>
      </c>
      <c r="E117">
        <v>3.5815770000000002</v>
      </c>
      <c r="F117">
        <v>2.3409</v>
      </c>
      <c r="G117">
        <v>1</v>
      </c>
      <c r="H117">
        <v>0</v>
      </c>
      <c r="I117">
        <v>0</v>
      </c>
      <c r="J117">
        <v>0</v>
      </c>
      <c r="K117">
        <v>0</v>
      </c>
      <c r="L117">
        <v>0</v>
      </c>
      <c r="M117">
        <v>0</v>
      </c>
      <c r="N117">
        <v>4</v>
      </c>
      <c r="O117">
        <v>0</v>
      </c>
      <c r="P117">
        <v>1</v>
      </c>
      <c r="Q117">
        <v>0</v>
      </c>
      <c r="R117">
        <v>0</v>
      </c>
      <c r="S117">
        <v>0</v>
      </c>
      <c r="T117">
        <v>0</v>
      </c>
      <c r="U117">
        <v>1</v>
      </c>
      <c r="JA117">
        <v>1</v>
      </c>
    </row>
    <row r="118" spans="1:261" x14ac:dyDescent="0.3">
      <c r="A118">
        <v>1</v>
      </c>
      <c r="B118">
        <v>118</v>
      </c>
      <c r="D118">
        <v>9.2977833224912274</v>
      </c>
      <c r="E118">
        <v>1.9066239999999999</v>
      </c>
      <c r="F118">
        <v>1.5376000000000001</v>
      </c>
      <c r="G118">
        <v>0</v>
      </c>
      <c r="H118">
        <v>1</v>
      </c>
      <c r="I118">
        <v>0</v>
      </c>
      <c r="J118">
        <v>0</v>
      </c>
      <c r="K118">
        <v>0</v>
      </c>
      <c r="L118">
        <v>0</v>
      </c>
      <c r="M118">
        <v>1</v>
      </c>
      <c r="N118">
        <v>4</v>
      </c>
      <c r="O118">
        <v>0</v>
      </c>
      <c r="P118">
        <v>1</v>
      </c>
      <c r="Q118">
        <v>0</v>
      </c>
      <c r="R118">
        <v>0</v>
      </c>
      <c r="S118">
        <v>0</v>
      </c>
      <c r="T118">
        <v>0</v>
      </c>
      <c r="U118">
        <v>1</v>
      </c>
      <c r="JA118">
        <v>1</v>
      </c>
    </row>
    <row r="119" spans="1:261" x14ac:dyDescent="0.3">
      <c r="A119">
        <v>1</v>
      </c>
      <c r="B119">
        <v>119</v>
      </c>
      <c r="D119">
        <v>9.1962414475966803</v>
      </c>
      <c r="E119">
        <v>1.4049280000000004</v>
      </c>
      <c r="F119">
        <v>1.2544000000000002</v>
      </c>
      <c r="G119">
        <v>0</v>
      </c>
      <c r="H119">
        <v>0</v>
      </c>
      <c r="I119">
        <v>0</v>
      </c>
      <c r="J119">
        <v>0</v>
      </c>
      <c r="K119">
        <v>0</v>
      </c>
      <c r="L119">
        <v>1</v>
      </c>
      <c r="M119">
        <v>0</v>
      </c>
      <c r="N119">
        <v>2</v>
      </c>
      <c r="O119">
        <v>0</v>
      </c>
      <c r="P119">
        <v>0</v>
      </c>
      <c r="Q119">
        <v>0</v>
      </c>
      <c r="R119">
        <v>0</v>
      </c>
      <c r="S119">
        <v>1</v>
      </c>
      <c r="T119">
        <v>0</v>
      </c>
      <c r="U119">
        <v>1</v>
      </c>
      <c r="JA119">
        <v>1</v>
      </c>
    </row>
    <row r="120" spans="1:261" x14ac:dyDescent="0.3">
      <c r="A120">
        <v>1</v>
      </c>
      <c r="B120">
        <v>120</v>
      </c>
      <c r="D120">
        <v>9.9169127795325007</v>
      </c>
      <c r="E120">
        <v>5.1777169999999995</v>
      </c>
      <c r="F120">
        <v>2.9929000000000001</v>
      </c>
      <c r="G120">
        <v>0</v>
      </c>
      <c r="H120">
        <v>1</v>
      </c>
      <c r="I120">
        <v>0</v>
      </c>
      <c r="J120">
        <v>0</v>
      </c>
      <c r="K120">
        <v>0</v>
      </c>
      <c r="L120">
        <v>0</v>
      </c>
      <c r="M120">
        <v>1</v>
      </c>
      <c r="N120">
        <v>4</v>
      </c>
      <c r="O120">
        <v>0</v>
      </c>
      <c r="P120">
        <v>1</v>
      </c>
      <c r="Q120">
        <v>0</v>
      </c>
      <c r="R120">
        <v>0</v>
      </c>
      <c r="S120">
        <v>0</v>
      </c>
      <c r="T120">
        <v>0</v>
      </c>
      <c r="U120">
        <v>1</v>
      </c>
      <c r="JA120">
        <v>1</v>
      </c>
    </row>
    <row r="121" spans="1:261" x14ac:dyDescent="0.3">
      <c r="A121">
        <v>1</v>
      </c>
      <c r="B121">
        <v>121</v>
      </c>
      <c r="D121">
        <v>10.463216048405487</v>
      </c>
      <c r="E121">
        <v>5.0002109999999993</v>
      </c>
      <c r="F121">
        <v>2.9240999999999997</v>
      </c>
      <c r="G121">
        <v>0</v>
      </c>
      <c r="H121">
        <v>0</v>
      </c>
      <c r="I121">
        <v>0</v>
      </c>
      <c r="J121">
        <v>0</v>
      </c>
      <c r="K121">
        <v>0</v>
      </c>
      <c r="L121">
        <v>1</v>
      </c>
      <c r="M121">
        <v>0</v>
      </c>
      <c r="N121">
        <v>4</v>
      </c>
      <c r="O121">
        <v>1</v>
      </c>
      <c r="P121">
        <v>1</v>
      </c>
      <c r="Q121">
        <v>0</v>
      </c>
      <c r="R121">
        <v>0</v>
      </c>
      <c r="S121">
        <v>0</v>
      </c>
      <c r="T121">
        <v>0</v>
      </c>
      <c r="U121">
        <v>1</v>
      </c>
      <c r="JA121">
        <v>1</v>
      </c>
    </row>
    <row r="122" spans="1:261" x14ac:dyDescent="0.3">
      <c r="A122">
        <v>1</v>
      </c>
      <c r="B122">
        <v>122</v>
      </c>
      <c r="D122">
        <v>9.4669318520947741</v>
      </c>
      <c r="E122">
        <v>2.0003760000000002</v>
      </c>
      <c r="F122">
        <v>1.5876000000000001</v>
      </c>
      <c r="G122">
        <v>0</v>
      </c>
      <c r="H122">
        <v>1</v>
      </c>
      <c r="I122">
        <v>0</v>
      </c>
      <c r="J122">
        <v>0</v>
      </c>
      <c r="K122">
        <v>1</v>
      </c>
      <c r="L122">
        <v>0</v>
      </c>
      <c r="M122">
        <v>0</v>
      </c>
      <c r="N122">
        <v>4</v>
      </c>
      <c r="O122">
        <v>0</v>
      </c>
      <c r="P122">
        <v>1</v>
      </c>
      <c r="Q122">
        <v>0</v>
      </c>
      <c r="R122">
        <v>0</v>
      </c>
      <c r="S122">
        <v>0</v>
      </c>
      <c r="T122">
        <v>0</v>
      </c>
      <c r="U122">
        <v>1</v>
      </c>
      <c r="JA122">
        <v>1</v>
      </c>
    </row>
    <row r="123" spans="1:261" x14ac:dyDescent="0.3">
      <c r="A123">
        <v>1</v>
      </c>
      <c r="B123">
        <v>123</v>
      </c>
      <c r="D123">
        <v>9.7087686654263532</v>
      </c>
      <c r="E123">
        <v>2.8032209999999997</v>
      </c>
      <c r="F123">
        <v>1.9880999999999998</v>
      </c>
      <c r="G123">
        <v>1</v>
      </c>
      <c r="H123">
        <v>0</v>
      </c>
      <c r="I123">
        <v>0</v>
      </c>
      <c r="J123">
        <v>0</v>
      </c>
      <c r="K123">
        <v>0</v>
      </c>
      <c r="L123">
        <v>1</v>
      </c>
      <c r="M123">
        <v>0</v>
      </c>
      <c r="N123">
        <v>4</v>
      </c>
      <c r="O123">
        <v>0</v>
      </c>
      <c r="P123">
        <v>1</v>
      </c>
      <c r="Q123">
        <v>0</v>
      </c>
      <c r="R123">
        <v>0</v>
      </c>
      <c r="S123">
        <v>0</v>
      </c>
      <c r="T123">
        <v>0</v>
      </c>
      <c r="U123">
        <v>1</v>
      </c>
      <c r="JA123">
        <v>1</v>
      </c>
    </row>
    <row r="124" spans="1:261" x14ac:dyDescent="0.3">
      <c r="A124">
        <v>1</v>
      </c>
      <c r="B124">
        <v>124</v>
      </c>
      <c r="D124">
        <v>9.3272341234476812</v>
      </c>
      <c r="E124">
        <v>2.4603750000000004</v>
      </c>
      <c r="F124">
        <v>1.8225000000000002</v>
      </c>
      <c r="G124">
        <v>0</v>
      </c>
      <c r="H124">
        <v>0</v>
      </c>
      <c r="I124">
        <v>0</v>
      </c>
      <c r="J124">
        <v>0</v>
      </c>
      <c r="K124">
        <v>0</v>
      </c>
      <c r="L124">
        <v>0</v>
      </c>
      <c r="M124">
        <v>1</v>
      </c>
      <c r="N124">
        <v>2</v>
      </c>
      <c r="O124">
        <v>0</v>
      </c>
      <c r="P124">
        <v>0</v>
      </c>
      <c r="Q124">
        <v>0</v>
      </c>
      <c r="R124">
        <v>0</v>
      </c>
      <c r="S124">
        <v>1</v>
      </c>
      <c r="T124">
        <v>0</v>
      </c>
      <c r="U124">
        <v>1</v>
      </c>
      <c r="JA124">
        <v>1</v>
      </c>
    </row>
    <row r="125" spans="1:261" x14ac:dyDescent="0.3">
      <c r="A125">
        <v>1</v>
      </c>
      <c r="B125">
        <v>125</v>
      </c>
      <c r="D125">
        <v>9.2750976191914614</v>
      </c>
      <c r="E125">
        <v>1.1411661249999998</v>
      </c>
      <c r="F125">
        <v>1.0920249999999998</v>
      </c>
      <c r="G125">
        <v>1</v>
      </c>
      <c r="H125">
        <v>0</v>
      </c>
      <c r="I125">
        <v>0</v>
      </c>
      <c r="J125">
        <v>0</v>
      </c>
      <c r="K125">
        <v>0</v>
      </c>
      <c r="L125">
        <v>1</v>
      </c>
      <c r="M125">
        <v>0</v>
      </c>
      <c r="N125">
        <v>1</v>
      </c>
      <c r="O125">
        <v>0</v>
      </c>
      <c r="P125">
        <v>0</v>
      </c>
      <c r="Q125">
        <v>1</v>
      </c>
      <c r="R125">
        <v>0</v>
      </c>
      <c r="S125">
        <v>0</v>
      </c>
      <c r="T125">
        <v>0</v>
      </c>
      <c r="U125">
        <v>1</v>
      </c>
      <c r="JA125">
        <v>1</v>
      </c>
    </row>
    <row r="126" spans="1:261" x14ac:dyDescent="0.3">
      <c r="A126">
        <v>1</v>
      </c>
      <c r="B126">
        <v>126</v>
      </c>
      <c r="D126">
        <v>10.147217737458726</v>
      </c>
      <c r="E126">
        <v>4.1732810000000011</v>
      </c>
      <c r="F126">
        <v>2.5921000000000003</v>
      </c>
      <c r="G126">
        <v>0</v>
      </c>
      <c r="H126">
        <v>1</v>
      </c>
      <c r="I126">
        <v>0</v>
      </c>
      <c r="J126">
        <v>0</v>
      </c>
      <c r="K126">
        <v>1</v>
      </c>
      <c r="L126">
        <v>0</v>
      </c>
      <c r="M126">
        <v>0</v>
      </c>
      <c r="N126">
        <v>3</v>
      </c>
      <c r="O126">
        <v>0</v>
      </c>
      <c r="P126">
        <v>0</v>
      </c>
      <c r="Q126">
        <v>0</v>
      </c>
      <c r="R126">
        <v>1</v>
      </c>
      <c r="S126">
        <v>0</v>
      </c>
      <c r="T126">
        <v>0</v>
      </c>
      <c r="U126">
        <v>1</v>
      </c>
      <c r="JA126">
        <v>1</v>
      </c>
    </row>
    <row r="127" spans="1:261" x14ac:dyDescent="0.3">
      <c r="A127">
        <v>1</v>
      </c>
      <c r="B127">
        <v>127</v>
      </c>
      <c r="D127">
        <v>9.8422502430649388</v>
      </c>
      <c r="E127">
        <v>5.4054438749999987</v>
      </c>
      <c r="F127">
        <v>3.0800249999999996</v>
      </c>
      <c r="G127">
        <v>1</v>
      </c>
      <c r="H127">
        <v>0</v>
      </c>
      <c r="I127">
        <v>0</v>
      </c>
      <c r="J127">
        <v>0</v>
      </c>
      <c r="K127">
        <v>0</v>
      </c>
      <c r="L127">
        <v>0</v>
      </c>
      <c r="M127">
        <v>0</v>
      </c>
      <c r="N127">
        <v>3</v>
      </c>
      <c r="O127">
        <v>0</v>
      </c>
      <c r="P127">
        <v>0</v>
      </c>
      <c r="Q127">
        <v>0</v>
      </c>
      <c r="R127">
        <v>0</v>
      </c>
      <c r="S127">
        <v>0</v>
      </c>
      <c r="T127">
        <v>0</v>
      </c>
      <c r="U127">
        <v>1</v>
      </c>
      <c r="JA127">
        <v>1</v>
      </c>
    </row>
    <row r="128" spans="1:261" x14ac:dyDescent="0.3">
      <c r="A128">
        <v>1</v>
      </c>
      <c r="B128">
        <v>128</v>
      </c>
      <c r="D128">
        <v>9.441690159837492</v>
      </c>
      <c r="E128">
        <v>2.3051991609999996</v>
      </c>
      <c r="F128">
        <v>1.7450409999999998</v>
      </c>
      <c r="G128">
        <v>0</v>
      </c>
      <c r="H128">
        <v>1</v>
      </c>
      <c r="I128">
        <v>0</v>
      </c>
      <c r="J128">
        <v>0</v>
      </c>
      <c r="K128">
        <v>0</v>
      </c>
      <c r="L128">
        <v>1</v>
      </c>
      <c r="M128">
        <v>0</v>
      </c>
      <c r="N128">
        <v>3</v>
      </c>
      <c r="O128">
        <v>0</v>
      </c>
      <c r="P128">
        <v>0</v>
      </c>
      <c r="Q128">
        <v>0</v>
      </c>
      <c r="R128">
        <v>0</v>
      </c>
      <c r="S128">
        <v>0</v>
      </c>
      <c r="T128">
        <v>0</v>
      </c>
      <c r="U128">
        <v>1</v>
      </c>
      <c r="JA128">
        <v>1</v>
      </c>
    </row>
    <row r="129" spans="1:261" x14ac:dyDescent="0.3">
      <c r="A129">
        <v>1</v>
      </c>
      <c r="B129">
        <v>129</v>
      </c>
      <c r="D129">
        <v>9.5422149125153233</v>
      </c>
      <c r="E129">
        <v>2.2480910000000001</v>
      </c>
      <c r="F129">
        <v>1.7161000000000002</v>
      </c>
      <c r="G129">
        <v>1</v>
      </c>
      <c r="H129">
        <v>0</v>
      </c>
      <c r="I129">
        <v>0</v>
      </c>
      <c r="J129">
        <v>0</v>
      </c>
      <c r="K129">
        <v>0</v>
      </c>
      <c r="L129">
        <v>1</v>
      </c>
      <c r="M129">
        <v>0</v>
      </c>
      <c r="N129">
        <v>4</v>
      </c>
      <c r="O129">
        <v>0</v>
      </c>
      <c r="P129">
        <v>1</v>
      </c>
      <c r="Q129">
        <v>0</v>
      </c>
      <c r="R129">
        <v>0</v>
      </c>
      <c r="S129">
        <v>0</v>
      </c>
      <c r="T129">
        <v>0</v>
      </c>
      <c r="U129">
        <v>1</v>
      </c>
      <c r="JA129">
        <v>1</v>
      </c>
    </row>
    <row r="130" spans="1:261" x14ac:dyDescent="0.3">
      <c r="A130">
        <v>1</v>
      </c>
      <c r="B130">
        <v>130</v>
      </c>
      <c r="D130">
        <v>9.538204234060796</v>
      </c>
      <c r="E130">
        <v>1.8158479999999999</v>
      </c>
      <c r="F130">
        <v>1.4883999999999999</v>
      </c>
      <c r="G130">
        <v>0</v>
      </c>
      <c r="H130">
        <v>0</v>
      </c>
      <c r="I130">
        <v>0</v>
      </c>
      <c r="J130">
        <v>1</v>
      </c>
      <c r="K130">
        <v>0</v>
      </c>
      <c r="L130">
        <v>0</v>
      </c>
      <c r="M130">
        <v>0</v>
      </c>
      <c r="N130">
        <v>2</v>
      </c>
      <c r="O130">
        <v>0</v>
      </c>
      <c r="P130">
        <v>0</v>
      </c>
      <c r="Q130">
        <v>0</v>
      </c>
      <c r="R130">
        <v>0</v>
      </c>
      <c r="S130">
        <v>1</v>
      </c>
      <c r="T130">
        <v>0</v>
      </c>
      <c r="U130">
        <v>1</v>
      </c>
      <c r="JA130">
        <v>1</v>
      </c>
    </row>
    <row r="131" spans="1:261" x14ac:dyDescent="0.3">
      <c r="A131">
        <v>1</v>
      </c>
      <c r="B131">
        <v>131</v>
      </c>
      <c r="D131">
        <v>9.7241216235678056</v>
      </c>
      <c r="E131">
        <v>1.3974150320000005</v>
      </c>
      <c r="F131">
        <v>1.2499240000000003</v>
      </c>
      <c r="G131">
        <v>0</v>
      </c>
      <c r="H131">
        <v>0</v>
      </c>
      <c r="I131">
        <v>0</v>
      </c>
      <c r="J131">
        <v>1</v>
      </c>
      <c r="K131">
        <v>0</v>
      </c>
      <c r="L131">
        <v>0</v>
      </c>
      <c r="M131">
        <v>0</v>
      </c>
      <c r="N131">
        <v>3</v>
      </c>
      <c r="O131">
        <v>0</v>
      </c>
      <c r="P131">
        <v>0</v>
      </c>
      <c r="Q131">
        <v>0</v>
      </c>
      <c r="R131">
        <v>0</v>
      </c>
      <c r="S131">
        <v>0</v>
      </c>
      <c r="T131">
        <v>0</v>
      </c>
      <c r="U131">
        <v>1</v>
      </c>
      <c r="JA131">
        <v>1</v>
      </c>
    </row>
    <row r="132" spans="1:261" x14ac:dyDescent="0.3">
      <c r="A132">
        <v>1</v>
      </c>
      <c r="B132">
        <v>132</v>
      </c>
      <c r="D132">
        <v>9.1767835884473392</v>
      </c>
      <c r="E132">
        <v>1.1576250000000001</v>
      </c>
      <c r="F132">
        <v>1.1025</v>
      </c>
      <c r="G132">
        <v>0</v>
      </c>
      <c r="H132">
        <v>0</v>
      </c>
      <c r="I132">
        <v>1</v>
      </c>
      <c r="J132">
        <v>0</v>
      </c>
      <c r="K132">
        <v>0</v>
      </c>
      <c r="L132">
        <v>0</v>
      </c>
      <c r="M132">
        <v>1</v>
      </c>
      <c r="N132">
        <v>5</v>
      </c>
      <c r="O132">
        <v>0</v>
      </c>
      <c r="P132">
        <v>0</v>
      </c>
      <c r="Q132">
        <v>0</v>
      </c>
      <c r="R132">
        <v>0</v>
      </c>
      <c r="S132">
        <v>0</v>
      </c>
      <c r="T132">
        <v>1</v>
      </c>
      <c r="U132">
        <v>1</v>
      </c>
      <c r="JA132">
        <v>1</v>
      </c>
    </row>
    <row r="133" spans="1:261" x14ac:dyDescent="0.3">
      <c r="A133">
        <v>1</v>
      </c>
      <c r="B133">
        <v>133</v>
      </c>
      <c r="D133">
        <v>9.0725714422312862</v>
      </c>
      <c r="E133">
        <v>1.4737600719999997</v>
      </c>
      <c r="F133">
        <v>1.2950439999999999</v>
      </c>
      <c r="G133">
        <v>0</v>
      </c>
      <c r="H133">
        <v>1</v>
      </c>
      <c r="I133">
        <v>0</v>
      </c>
      <c r="J133">
        <v>0</v>
      </c>
      <c r="K133">
        <v>0</v>
      </c>
      <c r="L133">
        <v>0</v>
      </c>
      <c r="M133">
        <v>0</v>
      </c>
      <c r="N133">
        <v>1</v>
      </c>
      <c r="O133">
        <v>0</v>
      </c>
      <c r="P133">
        <v>0</v>
      </c>
      <c r="Q133">
        <v>1</v>
      </c>
      <c r="R133">
        <v>0</v>
      </c>
      <c r="S133">
        <v>0</v>
      </c>
      <c r="T133">
        <v>0</v>
      </c>
      <c r="U133">
        <v>1</v>
      </c>
      <c r="JA133">
        <v>1</v>
      </c>
    </row>
    <row r="134" spans="1:261" x14ac:dyDescent="0.3">
      <c r="A134">
        <v>1</v>
      </c>
      <c r="B134">
        <v>134</v>
      </c>
      <c r="D134">
        <v>9.130581540672603</v>
      </c>
      <c r="E134">
        <v>1.0303010000000001</v>
      </c>
      <c r="F134">
        <v>1.0201</v>
      </c>
      <c r="G134">
        <v>0</v>
      </c>
      <c r="H134">
        <v>1</v>
      </c>
      <c r="I134">
        <v>0</v>
      </c>
      <c r="J134">
        <v>0</v>
      </c>
      <c r="K134">
        <v>1</v>
      </c>
      <c r="L134">
        <v>0</v>
      </c>
      <c r="M134">
        <v>0</v>
      </c>
      <c r="N134">
        <v>4</v>
      </c>
      <c r="O134">
        <v>0</v>
      </c>
      <c r="P134">
        <v>1</v>
      </c>
      <c r="Q134">
        <v>0</v>
      </c>
      <c r="R134">
        <v>0</v>
      </c>
      <c r="S134">
        <v>0</v>
      </c>
      <c r="T134">
        <v>0</v>
      </c>
      <c r="U134">
        <v>1</v>
      </c>
      <c r="JA134">
        <v>1</v>
      </c>
    </row>
    <row r="135" spans="1:261" x14ac:dyDescent="0.3">
      <c r="A135">
        <v>1</v>
      </c>
      <c r="B135">
        <v>135</v>
      </c>
      <c r="D135">
        <v>9.3214344194817702</v>
      </c>
      <c r="E135">
        <v>2.389979753</v>
      </c>
      <c r="F135">
        <v>1.787569</v>
      </c>
      <c r="G135">
        <v>1</v>
      </c>
      <c r="H135">
        <v>0</v>
      </c>
      <c r="I135">
        <v>0</v>
      </c>
      <c r="J135">
        <v>0</v>
      </c>
      <c r="K135">
        <v>0</v>
      </c>
      <c r="L135">
        <v>0</v>
      </c>
      <c r="M135">
        <v>0</v>
      </c>
      <c r="N135">
        <v>3</v>
      </c>
      <c r="O135">
        <v>0</v>
      </c>
      <c r="P135">
        <v>0</v>
      </c>
      <c r="Q135">
        <v>0</v>
      </c>
      <c r="R135">
        <v>0</v>
      </c>
      <c r="S135">
        <v>0</v>
      </c>
      <c r="T135">
        <v>0</v>
      </c>
      <c r="U135">
        <v>1</v>
      </c>
      <c r="JA135">
        <v>1</v>
      </c>
    </row>
    <row r="136" spans="1:261" x14ac:dyDescent="0.3">
      <c r="A136">
        <v>1</v>
      </c>
      <c r="B136">
        <v>136</v>
      </c>
      <c r="D136">
        <v>9.3783094225457369</v>
      </c>
      <c r="E136">
        <v>2.1970000000000001</v>
      </c>
      <c r="F136">
        <v>1.6900000000000002</v>
      </c>
      <c r="G136">
        <v>1</v>
      </c>
      <c r="H136">
        <v>0</v>
      </c>
      <c r="I136">
        <v>0</v>
      </c>
      <c r="J136">
        <v>0</v>
      </c>
      <c r="K136">
        <v>0</v>
      </c>
      <c r="L136">
        <v>0</v>
      </c>
      <c r="M136">
        <v>0</v>
      </c>
      <c r="N136">
        <v>3</v>
      </c>
      <c r="O136">
        <v>0</v>
      </c>
      <c r="P136">
        <v>0</v>
      </c>
      <c r="Q136">
        <v>0</v>
      </c>
      <c r="R136">
        <v>1</v>
      </c>
      <c r="S136">
        <v>0</v>
      </c>
      <c r="T136">
        <v>0</v>
      </c>
      <c r="U136">
        <v>1</v>
      </c>
      <c r="JA136">
        <v>1</v>
      </c>
    </row>
    <row r="137" spans="1:261" x14ac:dyDescent="0.3">
      <c r="A137">
        <v>1</v>
      </c>
      <c r="B137">
        <v>137</v>
      </c>
      <c r="D137">
        <v>9.5878092164432847</v>
      </c>
      <c r="E137">
        <v>3.7964160000000002</v>
      </c>
      <c r="F137">
        <v>2.4336000000000002</v>
      </c>
      <c r="G137">
        <v>0</v>
      </c>
      <c r="H137">
        <v>1</v>
      </c>
      <c r="I137">
        <v>0</v>
      </c>
      <c r="J137">
        <v>0</v>
      </c>
      <c r="K137">
        <v>0</v>
      </c>
      <c r="L137">
        <v>0</v>
      </c>
      <c r="M137">
        <v>0</v>
      </c>
      <c r="N137">
        <v>4</v>
      </c>
      <c r="O137">
        <v>0</v>
      </c>
      <c r="P137">
        <v>1</v>
      </c>
      <c r="Q137">
        <v>0</v>
      </c>
      <c r="R137">
        <v>0</v>
      </c>
      <c r="S137">
        <v>0</v>
      </c>
      <c r="T137">
        <v>0</v>
      </c>
      <c r="U137">
        <v>1</v>
      </c>
      <c r="JA137">
        <v>1</v>
      </c>
    </row>
    <row r="138" spans="1:261" x14ac:dyDescent="0.3">
      <c r="A138">
        <v>1</v>
      </c>
      <c r="B138">
        <v>138</v>
      </c>
      <c r="D138">
        <v>10.304810761476958</v>
      </c>
      <c r="E138">
        <v>3.595640768</v>
      </c>
      <c r="F138">
        <v>2.3470240000000002</v>
      </c>
      <c r="G138">
        <v>1</v>
      </c>
      <c r="H138">
        <v>0</v>
      </c>
      <c r="I138">
        <v>0</v>
      </c>
      <c r="J138">
        <v>1</v>
      </c>
      <c r="K138">
        <v>0</v>
      </c>
      <c r="L138">
        <v>0</v>
      </c>
      <c r="M138">
        <v>0</v>
      </c>
      <c r="N138">
        <v>1</v>
      </c>
      <c r="O138">
        <v>0</v>
      </c>
      <c r="P138">
        <v>0</v>
      </c>
      <c r="Q138">
        <v>1</v>
      </c>
      <c r="R138">
        <v>0</v>
      </c>
      <c r="S138">
        <v>0</v>
      </c>
      <c r="T138">
        <v>0</v>
      </c>
      <c r="U138">
        <v>1</v>
      </c>
      <c r="JA138">
        <v>1</v>
      </c>
    </row>
    <row r="139" spans="1:261" x14ac:dyDescent="0.3">
      <c r="A139">
        <v>1</v>
      </c>
      <c r="B139">
        <v>139</v>
      </c>
      <c r="D139">
        <v>9.7584617804858702</v>
      </c>
      <c r="E139">
        <v>3.6522640000000002</v>
      </c>
      <c r="F139">
        <v>2.3715999999999999</v>
      </c>
      <c r="G139">
        <v>1</v>
      </c>
      <c r="H139">
        <v>0</v>
      </c>
      <c r="I139">
        <v>0</v>
      </c>
      <c r="J139">
        <v>0</v>
      </c>
      <c r="K139">
        <v>0</v>
      </c>
      <c r="L139">
        <v>0</v>
      </c>
      <c r="M139">
        <v>0</v>
      </c>
      <c r="N139">
        <v>3</v>
      </c>
      <c r="O139">
        <v>0</v>
      </c>
      <c r="P139">
        <v>0</v>
      </c>
      <c r="Q139">
        <v>0</v>
      </c>
      <c r="R139">
        <v>1</v>
      </c>
      <c r="S139">
        <v>0</v>
      </c>
      <c r="T139">
        <v>0</v>
      </c>
      <c r="U139">
        <v>1</v>
      </c>
      <c r="JA139">
        <v>1</v>
      </c>
    </row>
    <row r="140" spans="1:261" x14ac:dyDescent="0.3">
      <c r="A140">
        <v>1</v>
      </c>
      <c r="B140">
        <v>140</v>
      </c>
      <c r="D140">
        <v>9.6331590324118004</v>
      </c>
      <c r="E140">
        <v>1.4815439999999995</v>
      </c>
      <c r="F140">
        <v>1.2995999999999999</v>
      </c>
      <c r="G140">
        <v>0</v>
      </c>
      <c r="H140">
        <v>0</v>
      </c>
      <c r="I140">
        <v>1</v>
      </c>
      <c r="J140">
        <v>1</v>
      </c>
      <c r="K140">
        <v>0</v>
      </c>
      <c r="L140">
        <v>0</v>
      </c>
      <c r="M140">
        <v>0</v>
      </c>
      <c r="N140">
        <v>4</v>
      </c>
      <c r="O140">
        <v>0</v>
      </c>
      <c r="P140">
        <v>1</v>
      </c>
      <c r="Q140">
        <v>0</v>
      </c>
      <c r="R140">
        <v>0</v>
      </c>
      <c r="S140">
        <v>0</v>
      </c>
      <c r="T140">
        <v>0</v>
      </c>
      <c r="U140">
        <v>1</v>
      </c>
      <c r="JA140">
        <v>1</v>
      </c>
    </row>
    <row r="141" spans="1:261" x14ac:dyDescent="0.3">
      <c r="A141">
        <v>1</v>
      </c>
      <c r="B141">
        <v>141</v>
      </c>
      <c r="D141">
        <v>9.5163534011126867</v>
      </c>
      <c r="E141">
        <v>2.5544978629999999</v>
      </c>
      <c r="F141">
        <v>1.868689</v>
      </c>
      <c r="G141">
        <v>1</v>
      </c>
      <c r="H141">
        <v>0</v>
      </c>
      <c r="I141">
        <v>0</v>
      </c>
      <c r="J141">
        <v>0</v>
      </c>
      <c r="K141">
        <v>0</v>
      </c>
      <c r="L141">
        <v>0</v>
      </c>
      <c r="M141">
        <v>1</v>
      </c>
      <c r="N141">
        <v>1</v>
      </c>
      <c r="O141">
        <v>0</v>
      </c>
      <c r="P141">
        <v>0</v>
      </c>
      <c r="Q141">
        <v>1</v>
      </c>
      <c r="R141">
        <v>0</v>
      </c>
      <c r="S141">
        <v>0</v>
      </c>
      <c r="T141">
        <v>0</v>
      </c>
      <c r="U141">
        <v>1</v>
      </c>
      <c r="JA141">
        <v>1</v>
      </c>
    </row>
    <row r="142" spans="1:261" x14ac:dyDescent="0.3">
      <c r="A142">
        <v>1</v>
      </c>
      <c r="B142">
        <v>142</v>
      </c>
      <c r="D142">
        <v>9.8694135722023759</v>
      </c>
      <c r="E142">
        <v>3.7964160000000002</v>
      </c>
      <c r="F142">
        <v>2.4336000000000002</v>
      </c>
      <c r="G142">
        <v>0</v>
      </c>
      <c r="H142">
        <v>1</v>
      </c>
      <c r="I142">
        <v>0</v>
      </c>
      <c r="J142">
        <v>1</v>
      </c>
      <c r="K142">
        <v>0</v>
      </c>
      <c r="L142">
        <v>0</v>
      </c>
      <c r="M142">
        <v>0</v>
      </c>
      <c r="N142">
        <v>5</v>
      </c>
      <c r="O142">
        <v>0</v>
      </c>
      <c r="P142">
        <v>0</v>
      </c>
      <c r="Q142">
        <v>0</v>
      </c>
      <c r="R142">
        <v>0</v>
      </c>
      <c r="S142">
        <v>0</v>
      </c>
      <c r="T142">
        <v>1</v>
      </c>
      <c r="U142">
        <v>1</v>
      </c>
      <c r="JA142">
        <v>1</v>
      </c>
    </row>
    <row r="143" spans="1:261" x14ac:dyDescent="0.3">
      <c r="A143">
        <v>1</v>
      </c>
      <c r="B143">
        <v>143</v>
      </c>
      <c r="D143">
        <v>9.527619231384973</v>
      </c>
      <c r="E143">
        <v>1.1576250000000001</v>
      </c>
      <c r="F143">
        <v>1.1025</v>
      </c>
      <c r="G143">
        <v>0</v>
      </c>
      <c r="H143">
        <v>0</v>
      </c>
      <c r="I143">
        <v>0</v>
      </c>
      <c r="J143">
        <v>1</v>
      </c>
      <c r="K143">
        <v>0</v>
      </c>
      <c r="L143">
        <v>0</v>
      </c>
      <c r="M143">
        <v>0</v>
      </c>
      <c r="N143">
        <v>4</v>
      </c>
      <c r="O143">
        <v>0</v>
      </c>
      <c r="P143">
        <v>1</v>
      </c>
      <c r="Q143">
        <v>0</v>
      </c>
      <c r="R143">
        <v>0</v>
      </c>
      <c r="S143">
        <v>0</v>
      </c>
      <c r="T143">
        <v>0</v>
      </c>
      <c r="U143">
        <v>1</v>
      </c>
      <c r="JA143">
        <v>1</v>
      </c>
    </row>
    <row r="144" spans="1:261" x14ac:dyDescent="0.3">
      <c r="A144">
        <v>1</v>
      </c>
      <c r="B144">
        <v>144</v>
      </c>
      <c r="D144">
        <v>9.2308834113741689</v>
      </c>
      <c r="E144">
        <v>1.2250430000000001</v>
      </c>
      <c r="F144">
        <v>1.1449</v>
      </c>
      <c r="G144">
        <v>0</v>
      </c>
      <c r="H144">
        <v>0</v>
      </c>
      <c r="I144">
        <v>0</v>
      </c>
      <c r="J144">
        <v>0</v>
      </c>
      <c r="K144">
        <v>0</v>
      </c>
      <c r="L144">
        <v>1</v>
      </c>
      <c r="M144">
        <v>0</v>
      </c>
      <c r="N144">
        <v>4</v>
      </c>
      <c r="O144">
        <v>0</v>
      </c>
      <c r="P144">
        <v>1</v>
      </c>
      <c r="Q144">
        <v>0</v>
      </c>
      <c r="R144">
        <v>0</v>
      </c>
      <c r="S144">
        <v>0</v>
      </c>
      <c r="T144">
        <v>0</v>
      </c>
      <c r="U144">
        <v>1</v>
      </c>
      <c r="JA144">
        <v>1</v>
      </c>
    </row>
    <row r="145" spans="1:261" x14ac:dyDescent="0.3">
      <c r="A145">
        <v>1</v>
      </c>
      <c r="B145">
        <v>145</v>
      </c>
      <c r="D145">
        <v>9.7303741700771909</v>
      </c>
      <c r="E145">
        <v>2.2999680000000002</v>
      </c>
      <c r="F145">
        <v>1.7424000000000002</v>
      </c>
      <c r="G145">
        <v>0</v>
      </c>
      <c r="H145">
        <v>0</v>
      </c>
      <c r="I145">
        <v>1</v>
      </c>
      <c r="J145">
        <v>0</v>
      </c>
      <c r="K145">
        <v>0</v>
      </c>
      <c r="L145">
        <v>1</v>
      </c>
      <c r="M145">
        <v>0</v>
      </c>
      <c r="N145">
        <v>4</v>
      </c>
      <c r="O145">
        <v>0</v>
      </c>
      <c r="P145">
        <v>1</v>
      </c>
      <c r="Q145">
        <v>0</v>
      </c>
      <c r="R145">
        <v>0</v>
      </c>
      <c r="S145">
        <v>0</v>
      </c>
      <c r="T145">
        <v>0</v>
      </c>
      <c r="U145">
        <v>1</v>
      </c>
      <c r="JA145">
        <v>1</v>
      </c>
    </row>
    <row r="146" spans="1:261" x14ac:dyDescent="0.3">
      <c r="A146">
        <v>1</v>
      </c>
      <c r="B146">
        <v>146</v>
      </c>
      <c r="D146">
        <v>10.189255982641804</v>
      </c>
      <c r="E146">
        <v>8</v>
      </c>
      <c r="F146">
        <v>4</v>
      </c>
      <c r="G146">
        <v>1</v>
      </c>
      <c r="H146">
        <v>0</v>
      </c>
      <c r="I146">
        <v>0</v>
      </c>
      <c r="J146">
        <v>0</v>
      </c>
      <c r="K146">
        <v>0</v>
      </c>
      <c r="L146">
        <v>0</v>
      </c>
      <c r="M146">
        <v>0</v>
      </c>
      <c r="N146">
        <v>4</v>
      </c>
      <c r="O146">
        <v>0</v>
      </c>
      <c r="P146">
        <v>1</v>
      </c>
      <c r="Q146">
        <v>0</v>
      </c>
      <c r="R146">
        <v>0</v>
      </c>
      <c r="S146">
        <v>0</v>
      </c>
      <c r="T146">
        <v>0</v>
      </c>
      <c r="U146">
        <v>1</v>
      </c>
      <c r="JA146">
        <v>1</v>
      </c>
    </row>
    <row r="147" spans="1:261" x14ac:dyDescent="0.3">
      <c r="A147">
        <v>1</v>
      </c>
      <c r="B147">
        <v>147</v>
      </c>
      <c r="D147">
        <v>9.2231336874191427</v>
      </c>
      <c r="E147">
        <v>1.092727</v>
      </c>
      <c r="F147">
        <v>1.0609</v>
      </c>
      <c r="G147">
        <v>1</v>
      </c>
      <c r="H147">
        <v>0</v>
      </c>
      <c r="I147">
        <v>0</v>
      </c>
      <c r="J147">
        <v>0</v>
      </c>
      <c r="K147">
        <v>1</v>
      </c>
      <c r="L147">
        <v>0</v>
      </c>
      <c r="M147">
        <v>0</v>
      </c>
      <c r="N147">
        <v>4</v>
      </c>
      <c r="O147">
        <v>0</v>
      </c>
      <c r="P147">
        <v>1</v>
      </c>
      <c r="Q147">
        <v>0</v>
      </c>
      <c r="R147">
        <v>0</v>
      </c>
      <c r="S147">
        <v>0</v>
      </c>
      <c r="T147">
        <v>0</v>
      </c>
      <c r="U147">
        <v>1</v>
      </c>
      <c r="JA147">
        <v>1</v>
      </c>
    </row>
    <row r="148" spans="1:261" x14ac:dyDescent="0.3">
      <c r="A148">
        <v>1</v>
      </c>
      <c r="B148">
        <v>148</v>
      </c>
      <c r="D148">
        <v>9.995747630961425</v>
      </c>
      <c r="E148">
        <v>6.3111121920000013</v>
      </c>
      <c r="F148">
        <v>3.4151040000000004</v>
      </c>
      <c r="G148">
        <v>1</v>
      </c>
      <c r="H148">
        <v>0</v>
      </c>
      <c r="I148">
        <v>0</v>
      </c>
      <c r="J148">
        <v>0</v>
      </c>
      <c r="K148">
        <v>0</v>
      </c>
      <c r="L148">
        <v>0</v>
      </c>
      <c r="M148">
        <v>0</v>
      </c>
      <c r="N148">
        <v>1</v>
      </c>
      <c r="O148">
        <v>0</v>
      </c>
      <c r="P148">
        <v>0</v>
      </c>
      <c r="Q148">
        <v>1</v>
      </c>
      <c r="R148">
        <v>0</v>
      </c>
      <c r="S148">
        <v>0</v>
      </c>
      <c r="T148">
        <v>0</v>
      </c>
      <c r="U148">
        <v>1</v>
      </c>
      <c r="JA148">
        <v>1</v>
      </c>
    </row>
    <row r="149" spans="1:261" x14ac:dyDescent="0.3">
      <c r="A149">
        <v>1</v>
      </c>
      <c r="B149">
        <v>149</v>
      </c>
      <c r="D149">
        <v>9.3872510664214737</v>
      </c>
      <c r="E149">
        <v>1.5608959999999996</v>
      </c>
      <c r="F149">
        <v>1.3455999999999999</v>
      </c>
      <c r="G149">
        <v>1</v>
      </c>
      <c r="H149">
        <v>0</v>
      </c>
      <c r="I149">
        <v>0</v>
      </c>
      <c r="J149">
        <v>0</v>
      </c>
      <c r="K149">
        <v>1</v>
      </c>
      <c r="L149">
        <v>0</v>
      </c>
      <c r="M149">
        <v>0</v>
      </c>
      <c r="N149">
        <v>4</v>
      </c>
      <c r="O149">
        <v>0</v>
      </c>
      <c r="P149">
        <v>1</v>
      </c>
      <c r="Q149">
        <v>0</v>
      </c>
      <c r="R149">
        <v>0</v>
      </c>
      <c r="S149">
        <v>0</v>
      </c>
      <c r="T149">
        <v>0</v>
      </c>
      <c r="U149">
        <v>1</v>
      </c>
      <c r="JA149">
        <v>1</v>
      </c>
    </row>
    <row r="150" spans="1:261" x14ac:dyDescent="0.3">
      <c r="A150">
        <v>1</v>
      </c>
      <c r="B150">
        <v>150</v>
      </c>
      <c r="D150">
        <v>9.6316788292406379</v>
      </c>
      <c r="E150">
        <v>4.1888529280000011</v>
      </c>
      <c r="F150">
        <v>2.5985440000000004</v>
      </c>
      <c r="G150">
        <v>0</v>
      </c>
      <c r="H150">
        <v>1</v>
      </c>
      <c r="I150">
        <v>0</v>
      </c>
      <c r="J150">
        <v>0</v>
      </c>
      <c r="K150">
        <v>0</v>
      </c>
      <c r="L150">
        <v>0</v>
      </c>
      <c r="M150">
        <v>0</v>
      </c>
      <c r="N150">
        <v>3</v>
      </c>
      <c r="O150">
        <v>0</v>
      </c>
      <c r="P150">
        <v>0</v>
      </c>
      <c r="Q150">
        <v>0</v>
      </c>
      <c r="R150">
        <v>0</v>
      </c>
      <c r="S150">
        <v>0</v>
      </c>
      <c r="T150">
        <v>0</v>
      </c>
      <c r="U150">
        <v>1</v>
      </c>
      <c r="JA150">
        <v>1</v>
      </c>
    </row>
    <row r="151" spans="1:261" x14ac:dyDescent="0.3">
      <c r="A151">
        <v>1</v>
      </c>
      <c r="B151">
        <v>151</v>
      </c>
      <c r="D151">
        <v>9.698552220870587</v>
      </c>
      <c r="E151">
        <v>1.8158479999999999</v>
      </c>
      <c r="F151">
        <v>1.4883999999999999</v>
      </c>
      <c r="G151">
        <v>1</v>
      </c>
      <c r="H151">
        <v>0</v>
      </c>
      <c r="I151">
        <v>0</v>
      </c>
      <c r="J151">
        <v>0</v>
      </c>
      <c r="K151">
        <v>1</v>
      </c>
      <c r="L151">
        <v>0</v>
      </c>
      <c r="M151">
        <v>0</v>
      </c>
      <c r="N151">
        <v>3</v>
      </c>
      <c r="O151">
        <v>0</v>
      </c>
      <c r="P151">
        <v>0</v>
      </c>
      <c r="Q151">
        <v>0</v>
      </c>
      <c r="R151">
        <v>1</v>
      </c>
      <c r="S151">
        <v>0</v>
      </c>
      <c r="T151">
        <v>0</v>
      </c>
      <c r="U151">
        <v>1</v>
      </c>
      <c r="JA151">
        <v>1</v>
      </c>
    </row>
    <row r="152" spans="1:261" x14ac:dyDescent="0.3">
      <c r="A152">
        <v>1</v>
      </c>
      <c r="B152">
        <v>152</v>
      </c>
      <c r="D152">
        <v>9.1522148435728443</v>
      </c>
      <c r="E152">
        <v>1.4428969999999997</v>
      </c>
      <c r="F152">
        <v>1.2768999999999997</v>
      </c>
      <c r="G152">
        <v>0</v>
      </c>
      <c r="H152">
        <v>1</v>
      </c>
      <c r="I152">
        <v>0</v>
      </c>
      <c r="J152">
        <v>0</v>
      </c>
      <c r="K152">
        <v>0</v>
      </c>
      <c r="L152">
        <v>1</v>
      </c>
      <c r="M152">
        <v>0</v>
      </c>
      <c r="N152">
        <v>4</v>
      </c>
      <c r="O152">
        <v>0</v>
      </c>
      <c r="P152">
        <v>1</v>
      </c>
      <c r="Q152">
        <v>0</v>
      </c>
      <c r="R152">
        <v>0</v>
      </c>
      <c r="S152">
        <v>0</v>
      </c>
      <c r="T152">
        <v>0</v>
      </c>
      <c r="U152">
        <v>1</v>
      </c>
      <c r="JA152">
        <v>1</v>
      </c>
    </row>
    <row r="153" spans="1:261" x14ac:dyDescent="0.3">
      <c r="A153">
        <v>1</v>
      </c>
      <c r="B153">
        <v>153</v>
      </c>
      <c r="D153">
        <v>10.394090060613085</v>
      </c>
      <c r="E153">
        <v>9.3939309999999985</v>
      </c>
      <c r="F153">
        <v>4.4520999999999997</v>
      </c>
      <c r="G153">
        <v>1</v>
      </c>
      <c r="H153">
        <v>0</v>
      </c>
      <c r="I153">
        <v>0</v>
      </c>
      <c r="J153">
        <v>0</v>
      </c>
      <c r="K153">
        <v>0</v>
      </c>
      <c r="L153">
        <v>0</v>
      </c>
      <c r="M153">
        <v>0</v>
      </c>
      <c r="N153">
        <v>3</v>
      </c>
      <c r="O153">
        <v>0</v>
      </c>
      <c r="P153">
        <v>0</v>
      </c>
      <c r="Q153">
        <v>0</v>
      </c>
      <c r="R153">
        <v>1</v>
      </c>
      <c r="S153">
        <v>0</v>
      </c>
      <c r="T153">
        <v>0</v>
      </c>
      <c r="U153">
        <v>1</v>
      </c>
      <c r="JA153">
        <v>1</v>
      </c>
    </row>
    <row r="154" spans="1:261" x14ac:dyDescent="0.3">
      <c r="A154">
        <v>1</v>
      </c>
      <c r="B154">
        <v>154</v>
      </c>
      <c r="D154">
        <v>9.7965146265320229</v>
      </c>
      <c r="E154">
        <v>2.2020739009999994</v>
      </c>
      <c r="F154">
        <v>1.6926009999999998</v>
      </c>
      <c r="G154">
        <v>0</v>
      </c>
      <c r="H154">
        <v>1</v>
      </c>
      <c r="I154">
        <v>0</v>
      </c>
      <c r="J154">
        <v>1</v>
      </c>
      <c r="K154">
        <v>0</v>
      </c>
      <c r="L154">
        <v>0</v>
      </c>
      <c r="M154">
        <v>0</v>
      </c>
      <c r="N154">
        <v>1</v>
      </c>
      <c r="O154">
        <v>0</v>
      </c>
      <c r="P154">
        <v>0</v>
      </c>
      <c r="Q154">
        <v>1</v>
      </c>
      <c r="R154">
        <v>0</v>
      </c>
      <c r="S154">
        <v>0</v>
      </c>
      <c r="T154">
        <v>0</v>
      </c>
      <c r="U154">
        <v>1</v>
      </c>
      <c r="JA154">
        <v>1</v>
      </c>
    </row>
    <row r="155" spans="1:261" x14ac:dyDescent="0.3">
      <c r="A155">
        <v>1</v>
      </c>
      <c r="B155">
        <v>155</v>
      </c>
      <c r="D155">
        <v>9.4768655830706301</v>
      </c>
      <c r="E155">
        <v>2.0971520000000003</v>
      </c>
      <c r="F155">
        <v>1.6384000000000001</v>
      </c>
      <c r="G155">
        <v>1</v>
      </c>
      <c r="H155">
        <v>0</v>
      </c>
      <c r="I155">
        <v>0</v>
      </c>
      <c r="J155">
        <v>0</v>
      </c>
      <c r="K155">
        <v>0</v>
      </c>
      <c r="L155">
        <v>1</v>
      </c>
      <c r="M155">
        <v>0</v>
      </c>
      <c r="N155">
        <v>4</v>
      </c>
      <c r="O155">
        <v>0</v>
      </c>
      <c r="P155">
        <v>1</v>
      </c>
      <c r="Q155">
        <v>0</v>
      </c>
      <c r="R155">
        <v>0</v>
      </c>
      <c r="S155">
        <v>0</v>
      </c>
      <c r="T155">
        <v>0</v>
      </c>
      <c r="U155">
        <v>1</v>
      </c>
      <c r="JA155">
        <v>1</v>
      </c>
    </row>
    <row r="156" spans="1:261" x14ac:dyDescent="0.3">
      <c r="A156">
        <v>1</v>
      </c>
      <c r="B156">
        <v>156</v>
      </c>
      <c r="D156">
        <v>9.5451791323440407</v>
      </c>
      <c r="E156">
        <v>1.1248640000000001</v>
      </c>
      <c r="F156">
        <v>1.0816000000000001</v>
      </c>
      <c r="G156">
        <v>0</v>
      </c>
      <c r="H156">
        <v>0</v>
      </c>
      <c r="I156">
        <v>0</v>
      </c>
      <c r="J156">
        <v>1</v>
      </c>
      <c r="K156">
        <v>0</v>
      </c>
      <c r="L156">
        <v>0</v>
      </c>
      <c r="M156">
        <v>0</v>
      </c>
      <c r="N156">
        <v>4</v>
      </c>
      <c r="O156">
        <v>0</v>
      </c>
      <c r="P156">
        <v>1</v>
      </c>
      <c r="Q156">
        <v>0</v>
      </c>
      <c r="R156">
        <v>0</v>
      </c>
      <c r="S156">
        <v>0</v>
      </c>
      <c r="T156">
        <v>0</v>
      </c>
      <c r="U156">
        <v>1</v>
      </c>
      <c r="JA156">
        <v>1</v>
      </c>
    </row>
    <row r="157" spans="1:261" x14ac:dyDescent="0.3">
      <c r="A157">
        <v>1</v>
      </c>
      <c r="B157">
        <v>157</v>
      </c>
      <c r="D157">
        <v>9.588686735146867</v>
      </c>
      <c r="E157">
        <v>1.2950290000000002</v>
      </c>
      <c r="F157">
        <v>1.1881000000000002</v>
      </c>
      <c r="G157">
        <v>0</v>
      </c>
      <c r="H157">
        <v>0</v>
      </c>
      <c r="I157">
        <v>1</v>
      </c>
      <c r="J157">
        <v>0</v>
      </c>
      <c r="K157">
        <v>1</v>
      </c>
      <c r="L157">
        <v>0</v>
      </c>
      <c r="M157">
        <v>0</v>
      </c>
      <c r="N157">
        <v>4</v>
      </c>
      <c r="O157">
        <v>0</v>
      </c>
      <c r="P157">
        <v>1</v>
      </c>
      <c r="Q157">
        <v>0</v>
      </c>
      <c r="R157">
        <v>0</v>
      </c>
      <c r="S157">
        <v>0</v>
      </c>
      <c r="T157">
        <v>0</v>
      </c>
      <c r="U157">
        <v>1</v>
      </c>
      <c r="JA157">
        <v>1</v>
      </c>
    </row>
    <row r="158" spans="1:261" x14ac:dyDescent="0.3">
      <c r="A158">
        <v>1</v>
      </c>
      <c r="B158">
        <v>158</v>
      </c>
      <c r="D158">
        <v>9.5106941926258521</v>
      </c>
      <c r="E158">
        <v>1.9066239999999999</v>
      </c>
      <c r="F158">
        <v>1.5376000000000001</v>
      </c>
      <c r="G158">
        <v>0</v>
      </c>
      <c r="H158">
        <v>0</v>
      </c>
      <c r="I158">
        <v>1</v>
      </c>
      <c r="J158">
        <v>0</v>
      </c>
      <c r="K158">
        <v>0</v>
      </c>
      <c r="L158">
        <v>0</v>
      </c>
      <c r="M158">
        <v>1</v>
      </c>
      <c r="N158">
        <v>4</v>
      </c>
      <c r="O158">
        <v>0</v>
      </c>
      <c r="P158">
        <v>1</v>
      </c>
      <c r="Q158">
        <v>0</v>
      </c>
      <c r="R158">
        <v>0</v>
      </c>
      <c r="S158">
        <v>0</v>
      </c>
      <c r="T158">
        <v>0</v>
      </c>
      <c r="U158">
        <v>1</v>
      </c>
      <c r="JA158">
        <v>1</v>
      </c>
    </row>
    <row r="159" spans="1:261" x14ac:dyDescent="0.3">
      <c r="A159">
        <v>1</v>
      </c>
      <c r="B159">
        <v>159</v>
      </c>
      <c r="D159">
        <v>9.9574073945255588</v>
      </c>
      <c r="E159">
        <v>4.9129999999999994</v>
      </c>
      <c r="F159">
        <v>2.8899999999999997</v>
      </c>
      <c r="G159">
        <v>0</v>
      </c>
      <c r="H159">
        <v>1</v>
      </c>
      <c r="I159">
        <v>0</v>
      </c>
      <c r="J159">
        <v>0</v>
      </c>
      <c r="K159">
        <v>0</v>
      </c>
      <c r="L159">
        <v>0</v>
      </c>
      <c r="M159">
        <v>1</v>
      </c>
      <c r="N159">
        <v>1</v>
      </c>
      <c r="O159">
        <v>0</v>
      </c>
      <c r="P159">
        <v>0</v>
      </c>
      <c r="Q159">
        <v>1</v>
      </c>
      <c r="R159">
        <v>0</v>
      </c>
      <c r="S159">
        <v>0</v>
      </c>
      <c r="T159">
        <v>0</v>
      </c>
      <c r="U159">
        <v>1</v>
      </c>
      <c r="JA159">
        <v>1</v>
      </c>
    </row>
    <row r="160" spans="1:261" x14ac:dyDescent="0.3">
      <c r="A160">
        <v>1</v>
      </c>
      <c r="B160">
        <v>160</v>
      </c>
      <c r="D160">
        <v>8.9253214169438859</v>
      </c>
      <c r="E160">
        <v>1.0303010000000001</v>
      </c>
      <c r="F160">
        <v>1.0201</v>
      </c>
      <c r="G160">
        <v>0</v>
      </c>
      <c r="H160">
        <v>1</v>
      </c>
      <c r="I160">
        <v>0</v>
      </c>
      <c r="J160">
        <v>0</v>
      </c>
      <c r="K160">
        <v>0</v>
      </c>
      <c r="L160">
        <v>0</v>
      </c>
      <c r="M160">
        <v>1</v>
      </c>
      <c r="N160">
        <v>3</v>
      </c>
      <c r="O160">
        <v>0</v>
      </c>
      <c r="P160">
        <v>0</v>
      </c>
      <c r="Q160">
        <v>0</v>
      </c>
      <c r="R160">
        <v>1</v>
      </c>
      <c r="S160">
        <v>0</v>
      </c>
      <c r="T160">
        <v>0</v>
      </c>
      <c r="U160">
        <v>1</v>
      </c>
      <c r="JA160">
        <v>1</v>
      </c>
    </row>
    <row r="161" spans="1:261" x14ac:dyDescent="0.3">
      <c r="A161">
        <v>1</v>
      </c>
      <c r="B161">
        <v>161</v>
      </c>
      <c r="D161">
        <v>9.7731313992138027</v>
      </c>
      <c r="E161">
        <v>3.5118080000000003</v>
      </c>
      <c r="F161">
        <v>2.3104</v>
      </c>
      <c r="G161">
        <v>1</v>
      </c>
      <c r="H161">
        <v>0</v>
      </c>
      <c r="I161">
        <v>0</v>
      </c>
      <c r="J161">
        <v>0</v>
      </c>
      <c r="K161">
        <v>0</v>
      </c>
      <c r="L161">
        <v>1</v>
      </c>
      <c r="M161">
        <v>0</v>
      </c>
      <c r="N161">
        <v>4</v>
      </c>
      <c r="O161">
        <v>0</v>
      </c>
      <c r="P161">
        <v>1</v>
      </c>
      <c r="Q161">
        <v>0</v>
      </c>
      <c r="R161">
        <v>0</v>
      </c>
      <c r="S161">
        <v>0</v>
      </c>
      <c r="T161">
        <v>0</v>
      </c>
      <c r="U161">
        <v>1</v>
      </c>
      <c r="JA161">
        <v>1</v>
      </c>
    </row>
    <row r="162" spans="1:261" x14ac:dyDescent="0.3">
      <c r="A162">
        <v>1</v>
      </c>
      <c r="B162">
        <v>162</v>
      </c>
      <c r="D162">
        <v>9.2992665811705848</v>
      </c>
      <c r="E162">
        <v>1.8699591679999998</v>
      </c>
      <c r="F162">
        <v>1.5178240000000001</v>
      </c>
      <c r="G162">
        <v>0</v>
      </c>
      <c r="H162">
        <v>1</v>
      </c>
      <c r="I162">
        <v>0</v>
      </c>
      <c r="J162">
        <v>0</v>
      </c>
      <c r="K162">
        <v>0</v>
      </c>
      <c r="L162">
        <v>0</v>
      </c>
      <c r="M162">
        <v>1</v>
      </c>
      <c r="N162">
        <v>1</v>
      </c>
      <c r="O162">
        <v>0</v>
      </c>
      <c r="P162">
        <v>0</v>
      </c>
      <c r="Q162">
        <v>1</v>
      </c>
      <c r="R162">
        <v>0</v>
      </c>
      <c r="S162">
        <v>0</v>
      </c>
      <c r="T162">
        <v>0</v>
      </c>
      <c r="U162">
        <v>1</v>
      </c>
      <c r="JA162">
        <v>1</v>
      </c>
    </row>
    <row r="163" spans="1:261" x14ac:dyDescent="0.3">
      <c r="A163">
        <v>1</v>
      </c>
      <c r="B163">
        <v>163</v>
      </c>
      <c r="D163">
        <v>9.4303590459428683</v>
      </c>
      <c r="E163">
        <v>3.1121359999999996</v>
      </c>
      <c r="F163">
        <v>2.1315999999999997</v>
      </c>
      <c r="G163">
        <v>0</v>
      </c>
      <c r="H163">
        <v>1</v>
      </c>
      <c r="I163">
        <v>0</v>
      </c>
      <c r="J163">
        <v>0</v>
      </c>
      <c r="K163">
        <v>0</v>
      </c>
      <c r="L163">
        <v>0</v>
      </c>
      <c r="M163">
        <v>0</v>
      </c>
      <c r="N163">
        <v>3</v>
      </c>
      <c r="O163">
        <v>0</v>
      </c>
      <c r="P163">
        <v>0</v>
      </c>
      <c r="Q163">
        <v>0</v>
      </c>
      <c r="R163">
        <v>0</v>
      </c>
      <c r="S163">
        <v>0</v>
      </c>
      <c r="T163">
        <v>0</v>
      </c>
      <c r="U163">
        <v>1</v>
      </c>
      <c r="JA163">
        <v>1</v>
      </c>
    </row>
    <row r="164" spans="1:261" x14ac:dyDescent="0.3">
      <c r="A164">
        <v>1</v>
      </c>
      <c r="B164">
        <v>164</v>
      </c>
      <c r="D164">
        <v>9.4856967947373274</v>
      </c>
      <c r="E164">
        <v>4.2515280000000004</v>
      </c>
      <c r="F164">
        <v>2.6244000000000005</v>
      </c>
      <c r="G164">
        <v>0</v>
      </c>
      <c r="H164">
        <v>1</v>
      </c>
      <c r="I164">
        <v>0</v>
      </c>
      <c r="J164">
        <v>0</v>
      </c>
      <c r="K164">
        <v>0</v>
      </c>
      <c r="L164">
        <v>0</v>
      </c>
      <c r="M164">
        <v>0</v>
      </c>
      <c r="N164">
        <v>5</v>
      </c>
      <c r="O164">
        <v>0</v>
      </c>
      <c r="P164">
        <v>0</v>
      </c>
      <c r="Q164">
        <v>0</v>
      </c>
      <c r="R164">
        <v>0</v>
      </c>
      <c r="S164">
        <v>0</v>
      </c>
      <c r="T164">
        <v>1</v>
      </c>
      <c r="U164">
        <v>1</v>
      </c>
      <c r="JA164">
        <v>1</v>
      </c>
    </row>
    <row r="165" spans="1:261" x14ac:dyDescent="0.3">
      <c r="A165">
        <v>1</v>
      </c>
      <c r="B165">
        <v>165</v>
      </c>
      <c r="D165">
        <v>9.1196407472095391</v>
      </c>
      <c r="E165">
        <v>1.2950290000000002</v>
      </c>
      <c r="F165">
        <v>1.1881000000000002</v>
      </c>
      <c r="G165">
        <v>0</v>
      </c>
      <c r="H165">
        <v>0</v>
      </c>
      <c r="I165">
        <v>1</v>
      </c>
      <c r="J165">
        <v>0</v>
      </c>
      <c r="K165">
        <v>0</v>
      </c>
      <c r="L165">
        <v>0</v>
      </c>
      <c r="M165">
        <v>0</v>
      </c>
      <c r="N165">
        <v>4</v>
      </c>
      <c r="O165">
        <v>0</v>
      </c>
      <c r="P165">
        <v>1</v>
      </c>
      <c r="Q165">
        <v>0</v>
      </c>
      <c r="R165">
        <v>0</v>
      </c>
      <c r="S165">
        <v>0</v>
      </c>
      <c r="T165">
        <v>0</v>
      </c>
      <c r="U165">
        <v>1</v>
      </c>
      <c r="JA165">
        <v>1</v>
      </c>
    </row>
    <row r="166" spans="1:261" x14ac:dyDescent="0.3">
      <c r="A166">
        <v>1</v>
      </c>
      <c r="B166">
        <v>166</v>
      </c>
      <c r="D166">
        <v>9.8488729592629056</v>
      </c>
      <c r="E166">
        <v>2.8032209999999997</v>
      </c>
      <c r="F166">
        <v>1.9880999999999998</v>
      </c>
      <c r="G166">
        <v>0</v>
      </c>
      <c r="H166">
        <v>1</v>
      </c>
      <c r="I166">
        <v>0</v>
      </c>
      <c r="J166">
        <v>0</v>
      </c>
      <c r="K166">
        <v>1</v>
      </c>
      <c r="L166">
        <v>0</v>
      </c>
      <c r="M166">
        <v>0</v>
      </c>
      <c r="N166">
        <v>3</v>
      </c>
      <c r="O166">
        <v>0</v>
      </c>
      <c r="P166">
        <v>0</v>
      </c>
      <c r="Q166">
        <v>0</v>
      </c>
      <c r="R166">
        <v>1</v>
      </c>
      <c r="S166">
        <v>0</v>
      </c>
      <c r="T166">
        <v>0</v>
      </c>
      <c r="U166">
        <v>1</v>
      </c>
      <c r="JA166">
        <v>1</v>
      </c>
    </row>
    <row r="167" spans="1:261" x14ac:dyDescent="0.3">
      <c r="A167">
        <v>1</v>
      </c>
      <c r="B167">
        <v>167</v>
      </c>
      <c r="D167">
        <v>9.3067408662624977</v>
      </c>
      <c r="E167">
        <v>1.0303010000000001</v>
      </c>
      <c r="F167">
        <v>1.0201</v>
      </c>
      <c r="G167">
        <v>0</v>
      </c>
      <c r="H167">
        <v>1</v>
      </c>
      <c r="I167">
        <v>0</v>
      </c>
      <c r="J167">
        <v>1</v>
      </c>
      <c r="K167">
        <v>0</v>
      </c>
      <c r="L167">
        <v>0</v>
      </c>
      <c r="M167">
        <v>0</v>
      </c>
      <c r="N167">
        <v>3</v>
      </c>
      <c r="O167">
        <v>0</v>
      </c>
      <c r="P167">
        <v>0</v>
      </c>
      <c r="Q167">
        <v>0</v>
      </c>
      <c r="R167">
        <v>1</v>
      </c>
      <c r="S167">
        <v>0</v>
      </c>
      <c r="T167">
        <v>0</v>
      </c>
      <c r="U167">
        <v>1</v>
      </c>
      <c r="JA167">
        <v>1</v>
      </c>
    </row>
    <row r="168" spans="1:261" x14ac:dyDescent="0.3">
      <c r="A168">
        <v>1</v>
      </c>
      <c r="B168">
        <v>168</v>
      </c>
      <c r="D168">
        <v>9.3954912557802963</v>
      </c>
      <c r="E168">
        <v>1.6016129999999997</v>
      </c>
      <c r="F168">
        <v>1.3688999999999998</v>
      </c>
      <c r="G168">
        <v>0</v>
      </c>
      <c r="H168">
        <v>0</v>
      </c>
      <c r="I168">
        <v>0</v>
      </c>
      <c r="J168">
        <v>0</v>
      </c>
      <c r="K168">
        <v>0</v>
      </c>
      <c r="L168">
        <v>0</v>
      </c>
      <c r="M168">
        <v>1</v>
      </c>
      <c r="N168">
        <v>3</v>
      </c>
      <c r="O168">
        <v>0</v>
      </c>
      <c r="P168">
        <v>0</v>
      </c>
      <c r="Q168">
        <v>0</v>
      </c>
      <c r="R168">
        <v>1</v>
      </c>
      <c r="S168">
        <v>0</v>
      </c>
      <c r="T168">
        <v>0</v>
      </c>
      <c r="U168">
        <v>1</v>
      </c>
      <c r="JA168">
        <v>1</v>
      </c>
    </row>
    <row r="169" spans="1:261" x14ac:dyDescent="0.3">
      <c r="A169">
        <v>1</v>
      </c>
      <c r="B169">
        <v>169</v>
      </c>
      <c r="D169">
        <v>9.0949295204648557</v>
      </c>
      <c r="E169">
        <v>1.7279999999999998</v>
      </c>
      <c r="F169">
        <v>1.44</v>
      </c>
      <c r="G169">
        <v>0</v>
      </c>
      <c r="H169">
        <v>0</v>
      </c>
      <c r="I169">
        <v>0</v>
      </c>
      <c r="J169">
        <v>0</v>
      </c>
      <c r="K169">
        <v>0</v>
      </c>
      <c r="L169">
        <v>0</v>
      </c>
      <c r="M169">
        <v>0</v>
      </c>
      <c r="N169">
        <v>2</v>
      </c>
      <c r="O169">
        <v>0</v>
      </c>
      <c r="P169">
        <v>0</v>
      </c>
      <c r="Q169">
        <v>0</v>
      </c>
      <c r="R169">
        <v>0</v>
      </c>
      <c r="S169">
        <v>1</v>
      </c>
      <c r="T169">
        <v>0</v>
      </c>
      <c r="U169">
        <v>1</v>
      </c>
      <c r="JA169">
        <v>1</v>
      </c>
    </row>
    <row r="170" spans="1:261" x14ac:dyDescent="0.3">
      <c r="A170">
        <v>1</v>
      </c>
      <c r="B170">
        <v>170</v>
      </c>
      <c r="D170">
        <v>9.1493921978223351</v>
      </c>
      <c r="E170">
        <v>1.2597120000000002</v>
      </c>
      <c r="F170">
        <v>1.1664000000000001</v>
      </c>
      <c r="G170">
        <v>0</v>
      </c>
      <c r="H170">
        <v>0</v>
      </c>
      <c r="I170">
        <v>0</v>
      </c>
      <c r="J170">
        <v>0</v>
      </c>
      <c r="K170">
        <v>0</v>
      </c>
      <c r="L170">
        <v>0</v>
      </c>
      <c r="M170">
        <v>1</v>
      </c>
      <c r="N170">
        <v>4</v>
      </c>
      <c r="O170">
        <v>0</v>
      </c>
      <c r="P170">
        <v>1</v>
      </c>
      <c r="Q170">
        <v>0</v>
      </c>
      <c r="R170">
        <v>0</v>
      </c>
      <c r="S170">
        <v>0</v>
      </c>
      <c r="T170">
        <v>0</v>
      </c>
      <c r="U170">
        <v>1</v>
      </c>
      <c r="JA170">
        <v>1</v>
      </c>
    </row>
    <row r="171" spans="1:261" x14ac:dyDescent="0.3">
      <c r="A171">
        <v>1</v>
      </c>
      <c r="B171">
        <v>171</v>
      </c>
      <c r="D171">
        <v>9.7739165927482556</v>
      </c>
      <c r="E171">
        <v>1.9066239999999999</v>
      </c>
      <c r="F171">
        <v>1.5376000000000001</v>
      </c>
      <c r="G171">
        <v>0</v>
      </c>
      <c r="H171">
        <v>0</v>
      </c>
      <c r="I171">
        <v>0</v>
      </c>
      <c r="J171">
        <v>0</v>
      </c>
      <c r="K171">
        <v>1</v>
      </c>
      <c r="L171">
        <v>0</v>
      </c>
      <c r="M171">
        <v>0</v>
      </c>
      <c r="N171">
        <v>4</v>
      </c>
      <c r="O171">
        <v>1</v>
      </c>
      <c r="P171">
        <v>1</v>
      </c>
      <c r="Q171">
        <v>0</v>
      </c>
      <c r="R171">
        <v>0</v>
      </c>
      <c r="S171">
        <v>0</v>
      </c>
      <c r="T171">
        <v>0</v>
      </c>
      <c r="U171">
        <v>1</v>
      </c>
      <c r="JA171">
        <v>1</v>
      </c>
    </row>
    <row r="172" spans="1:261" x14ac:dyDescent="0.3">
      <c r="A172">
        <v>1</v>
      </c>
      <c r="B172">
        <v>172</v>
      </c>
      <c r="D172">
        <v>9.7883011427270112</v>
      </c>
      <c r="E172">
        <v>3.6879536249999996</v>
      </c>
      <c r="F172">
        <v>2.387025</v>
      </c>
      <c r="G172">
        <v>1</v>
      </c>
      <c r="H172">
        <v>0</v>
      </c>
      <c r="I172">
        <v>0</v>
      </c>
      <c r="J172">
        <v>0</v>
      </c>
      <c r="K172">
        <v>0</v>
      </c>
      <c r="L172">
        <v>0</v>
      </c>
      <c r="M172">
        <v>1</v>
      </c>
      <c r="N172">
        <v>3</v>
      </c>
      <c r="O172">
        <v>0</v>
      </c>
      <c r="P172">
        <v>0</v>
      </c>
      <c r="Q172">
        <v>0</v>
      </c>
      <c r="R172">
        <v>0</v>
      </c>
      <c r="S172">
        <v>0</v>
      </c>
      <c r="T172">
        <v>0</v>
      </c>
      <c r="U172">
        <v>1</v>
      </c>
      <c r="JA172">
        <v>1</v>
      </c>
    </row>
    <row r="173" spans="1:261" x14ac:dyDescent="0.3">
      <c r="A173">
        <v>1</v>
      </c>
      <c r="B173">
        <v>173</v>
      </c>
      <c r="D173">
        <v>9.1197485929901774</v>
      </c>
      <c r="E173">
        <v>1.7715609999999999</v>
      </c>
      <c r="F173">
        <v>1.4641</v>
      </c>
      <c r="G173">
        <v>0</v>
      </c>
      <c r="H173">
        <v>1</v>
      </c>
      <c r="I173">
        <v>0</v>
      </c>
      <c r="J173">
        <v>0</v>
      </c>
      <c r="K173">
        <v>0</v>
      </c>
      <c r="L173">
        <v>0</v>
      </c>
      <c r="M173">
        <v>0</v>
      </c>
      <c r="N173">
        <v>4</v>
      </c>
      <c r="O173">
        <v>0</v>
      </c>
      <c r="P173">
        <v>1</v>
      </c>
      <c r="Q173">
        <v>0</v>
      </c>
      <c r="R173">
        <v>0</v>
      </c>
      <c r="S173">
        <v>0</v>
      </c>
      <c r="T173">
        <v>0</v>
      </c>
      <c r="U173">
        <v>1</v>
      </c>
      <c r="JA173">
        <v>1</v>
      </c>
    </row>
    <row r="174" spans="1:261" x14ac:dyDescent="0.3">
      <c r="A174">
        <v>1</v>
      </c>
      <c r="B174">
        <v>174</v>
      </c>
      <c r="D174">
        <v>10.13444053074182</v>
      </c>
      <c r="E174">
        <v>1.3310000000000004</v>
      </c>
      <c r="F174">
        <v>1.2100000000000002</v>
      </c>
      <c r="G174">
        <v>0</v>
      </c>
      <c r="H174">
        <v>0</v>
      </c>
      <c r="I174">
        <v>0</v>
      </c>
      <c r="J174">
        <v>1</v>
      </c>
      <c r="K174">
        <v>0</v>
      </c>
      <c r="L174">
        <v>0</v>
      </c>
      <c r="M174">
        <v>0</v>
      </c>
      <c r="N174">
        <v>3</v>
      </c>
      <c r="O174">
        <v>1</v>
      </c>
      <c r="P174">
        <v>0</v>
      </c>
      <c r="Q174">
        <v>0</v>
      </c>
      <c r="R174">
        <v>0</v>
      </c>
      <c r="S174">
        <v>0</v>
      </c>
      <c r="T174">
        <v>0</v>
      </c>
      <c r="U174">
        <v>1</v>
      </c>
      <c r="JA174">
        <v>1</v>
      </c>
    </row>
    <row r="175" spans="1:261" x14ac:dyDescent="0.3">
      <c r="A175">
        <v>1</v>
      </c>
      <c r="B175">
        <v>175</v>
      </c>
      <c r="D175">
        <v>9.1912187127685954</v>
      </c>
      <c r="E175">
        <v>1.0612080000000002</v>
      </c>
      <c r="F175">
        <v>1.0404</v>
      </c>
      <c r="G175">
        <v>0</v>
      </c>
      <c r="H175">
        <v>1</v>
      </c>
      <c r="I175">
        <v>0</v>
      </c>
      <c r="J175">
        <v>1</v>
      </c>
      <c r="K175">
        <v>0</v>
      </c>
      <c r="L175">
        <v>0</v>
      </c>
      <c r="M175">
        <v>0</v>
      </c>
      <c r="N175">
        <v>4</v>
      </c>
      <c r="O175">
        <v>0</v>
      </c>
      <c r="P175">
        <v>1</v>
      </c>
      <c r="Q175">
        <v>0</v>
      </c>
      <c r="R175">
        <v>0</v>
      </c>
      <c r="S175">
        <v>0</v>
      </c>
      <c r="T175">
        <v>0</v>
      </c>
      <c r="U175">
        <v>1</v>
      </c>
      <c r="JA175">
        <v>1</v>
      </c>
    </row>
    <row r="176" spans="1:261" x14ac:dyDescent="0.3">
      <c r="A176">
        <v>1</v>
      </c>
      <c r="B176">
        <v>176</v>
      </c>
      <c r="D176">
        <v>9.213236175088209</v>
      </c>
      <c r="E176">
        <v>1.4737600719999997</v>
      </c>
      <c r="F176">
        <v>1.2950439999999999</v>
      </c>
      <c r="G176">
        <v>1</v>
      </c>
      <c r="H176">
        <v>0</v>
      </c>
      <c r="I176">
        <v>0</v>
      </c>
      <c r="J176">
        <v>0</v>
      </c>
      <c r="K176">
        <v>0</v>
      </c>
      <c r="L176">
        <v>0</v>
      </c>
      <c r="M176">
        <v>1</v>
      </c>
      <c r="N176">
        <v>3</v>
      </c>
      <c r="O176">
        <v>0</v>
      </c>
      <c r="P176">
        <v>0</v>
      </c>
      <c r="Q176">
        <v>0</v>
      </c>
      <c r="R176">
        <v>0</v>
      </c>
      <c r="S176">
        <v>0</v>
      </c>
      <c r="T176">
        <v>0</v>
      </c>
      <c r="U176">
        <v>1</v>
      </c>
      <c r="JA176">
        <v>1</v>
      </c>
    </row>
    <row r="177" spans="1:261" x14ac:dyDescent="0.3">
      <c r="A177">
        <v>1</v>
      </c>
      <c r="B177">
        <v>177</v>
      </c>
      <c r="D177">
        <v>9.6429665881467201</v>
      </c>
      <c r="E177">
        <v>2.0003760000000002</v>
      </c>
      <c r="F177">
        <v>1.5876000000000001</v>
      </c>
      <c r="G177">
        <v>1</v>
      </c>
      <c r="H177">
        <v>0</v>
      </c>
      <c r="I177">
        <v>0</v>
      </c>
      <c r="J177">
        <v>0</v>
      </c>
      <c r="K177">
        <v>0</v>
      </c>
      <c r="L177">
        <v>1</v>
      </c>
      <c r="M177">
        <v>0</v>
      </c>
      <c r="N177">
        <v>3</v>
      </c>
      <c r="O177">
        <v>0</v>
      </c>
      <c r="P177">
        <v>0</v>
      </c>
      <c r="Q177">
        <v>0</v>
      </c>
      <c r="R177">
        <v>1</v>
      </c>
      <c r="S177">
        <v>0</v>
      </c>
      <c r="T177">
        <v>0</v>
      </c>
      <c r="U177">
        <v>1</v>
      </c>
      <c r="JA177">
        <v>1</v>
      </c>
    </row>
    <row r="178" spans="1:261" x14ac:dyDescent="0.3">
      <c r="A178">
        <v>1</v>
      </c>
      <c r="B178">
        <v>178</v>
      </c>
      <c r="D178">
        <v>9.0715890937079564</v>
      </c>
      <c r="E178">
        <v>1.2597120000000002</v>
      </c>
      <c r="F178">
        <v>1.1664000000000001</v>
      </c>
      <c r="G178">
        <v>0</v>
      </c>
      <c r="H178">
        <v>0</v>
      </c>
      <c r="I178">
        <v>1</v>
      </c>
      <c r="J178">
        <v>0</v>
      </c>
      <c r="K178">
        <v>0</v>
      </c>
      <c r="L178">
        <v>0</v>
      </c>
      <c r="M178">
        <v>0</v>
      </c>
      <c r="N178">
        <v>4</v>
      </c>
      <c r="O178">
        <v>0</v>
      </c>
      <c r="P178">
        <v>1</v>
      </c>
      <c r="Q178">
        <v>0</v>
      </c>
      <c r="R178">
        <v>0</v>
      </c>
      <c r="S178">
        <v>0</v>
      </c>
      <c r="T178">
        <v>0</v>
      </c>
      <c r="U178">
        <v>1</v>
      </c>
      <c r="JA178">
        <v>1</v>
      </c>
    </row>
    <row r="179" spans="1:261" x14ac:dyDescent="0.3">
      <c r="A179">
        <v>1</v>
      </c>
      <c r="B179">
        <v>179</v>
      </c>
      <c r="D179">
        <v>9.3451972607424292</v>
      </c>
      <c r="E179">
        <v>1.1910160000000001</v>
      </c>
      <c r="F179">
        <v>1.1236000000000002</v>
      </c>
      <c r="G179">
        <v>0</v>
      </c>
      <c r="H179">
        <v>1</v>
      </c>
      <c r="I179">
        <v>0</v>
      </c>
      <c r="J179">
        <v>1</v>
      </c>
      <c r="K179">
        <v>0</v>
      </c>
      <c r="L179">
        <v>0</v>
      </c>
      <c r="M179">
        <v>0</v>
      </c>
      <c r="N179">
        <v>4</v>
      </c>
      <c r="O179">
        <v>0</v>
      </c>
      <c r="P179">
        <v>1</v>
      </c>
      <c r="Q179">
        <v>0</v>
      </c>
      <c r="R179">
        <v>0</v>
      </c>
      <c r="S179">
        <v>0</v>
      </c>
      <c r="T179">
        <v>0</v>
      </c>
      <c r="U179">
        <v>1</v>
      </c>
      <c r="JA179">
        <v>1</v>
      </c>
    </row>
    <row r="180" spans="1:261" x14ac:dyDescent="0.3">
      <c r="A180">
        <v>1</v>
      </c>
      <c r="B180">
        <v>180</v>
      </c>
      <c r="D180">
        <v>9.2196266209896702</v>
      </c>
      <c r="E180">
        <v>1.0303010000000001</v>
      </c>
      <c r="F180">
        <v>1.0201</v>
      </c>
      <c r="G180">
        <v>1</v>
      </c>
      <c r="H180">
        <v>0</v>
      </c>
      <c r="I180">
        <v>0</v>
      </c>
      <c r="J180">
        <v>0</v>
      </c>
      <c r="K180">
        <v>1</v>
      </c>
      <c r="L180">
        <v>0</v>
      </c>
      <c r="M180">
        <v>0</v>
      </c>
      <c r="N180">
        <v>4</v>
      </c>
      <c r="O180">
        <v>0</v>
      </c>
      <c r="P180">
        <v>1</v>
      </c>
      <c r="Q180">
        <v>0</v>
      </c>
      <c r="R180">
        <v>0</v>
      </c>
      <c r="S180">
        <v>0</v>
      </c>
      <c r="T180">
        <v>0</v>
      </c>
      <c r="U180">
        <v>1</v>
      </c>
      <c r="JA180">
        <v>1</v>
      </c>
    </row>
    <row r="181" spans="1:261" x14ac:dyDescent="0.3">
      <c r="A181">
        <v>1</v>
      </c>
      <c r="B181">
        <v>181</v>
      </c>
      <c r="D181">
        <v>9.4474657208108113</v>
      </c>
      <c r="E181">
        <v>2.7853661430000001</v>
      </c>
      <c r="F181">
        <v>1.979649</v>
      </c>
      <c r="G181">
        <v>1</v>
      </c>
      <c r="H181">
        <v>0</v>
      </c>
      <c r="I181">
        <v>0</v>
      </c>
      <c r="J181">
        <v>0</v>
      </c>
      <c r="K181">
        <v>0</v>
      </c>
      <c r="L181">
        <v>0</v>
      </c>
      <c r="M181">
        <v>0</v>
      </c>
      <c r="N181">
        <v>3</v>
      </c>
      <c r="O181">
        <v>0</v>
      </c>
      <c r="P181">
        <v>0</v>
      </c>
      <c r="Q181">
        <v>0</v>
      </c>
      <c r="R181">
        <v>0</v>
      </c>
      <c r="S181">
        <v>0</v>
      </c>
      <c r="T181">
        <v>0</v>
      </c>
      <c r="U181">
        <v>1</v>
      </c>
      <c r="JA181">
        <v>1</v>
      </c>
    </row>
    <row r="182" spans="1:261" x14ac:dyDescent="0.3">
      <c r="A182">
        <v>1</v>
      </c>
      <c r="B182">
        <v>182</v>
      </c>
      <c r="D182">
        <v>9.0298970501940001</v>
      </c>
      <c r="E182">
        <v>1.3974150320000005</v>
      </c>
      <c r="F182">
        <v>1.2499240000000003</v>
      </c>
      <c r="G182">
        <v>0</v>
      </c>
      <c r="H182">
        <v>1</v>
      </c>
      <c r="I182">
        <v>0</v>
      </c>
      <c r="J182">
        <v>0</v>
      </c>
      <c r="K182">
        <v>0</v>
      </c>
      <c r="L182">
        <v>0</v>
      </c>
      <c r="M182">
        <v>0</v>
      </c>
      <c r="N182">
        <v>3</v>
      </c>
      <c r="O182">
        <v>0</v>
      </c>
      <c r="P182">
        <v>0</v>
      </c>
      <c r="Q182">
        <v>0</v>
      </c>
      <c r="R182">
        <v>0</v>
      </c>
      <c r="S182">
        <v>0</v>
      </c>
      <c r="T182">
        <v>0</v>
      </c>
      <c r="U182">
        <v>1</v>
      </c>
      <c r="JA182">
        <v>1</v>
      </c>
    </row>
    <row r="183" spans="1:261" x14ac:dyDescent="0.3">
      <c r="A183">
        <v>1</v>
      </c>
      <c r="B183">
        <v>183</v>
      </c>
      <c r="D183">
        <v>10.19820730233956</v>
      </c>
      <c r="E183">
        <v>6.0285680000000008</v>
      </c>
      <c r="F183">
        <v>3.3124000000000002</v>
      </c>
      <c r="G183">
        <v>0</v>
      </c>
      <c r="H183">
        <v>1</v>
      </c>
      <c r="I183">
        <v>0</v>
      </c>
      <c r="J183">
        <v>0</v>
      </c>
      <c r="K183">
        <v>1</v>
      </c>
      <c r="L183">
        <v>0</v>
      </c>
      <c r="M183">
        <v>0</v>
      </c>
      <c r="N183">
        <v>3</v>
      </c>
      <c r="O183">
        <v>0</v>
      </c>
      <c r="P183">
        <v>0</v>
      </c>
      <c r="Q183">
        <v>0</v>
      </c>
      <c r="R183">
        <v>0</v>
      </c>
      <c r="S183">
        <v>0</v>
      </c>
      <c r="T183">
        <v>0</v>
      </c>
      <c r="U183">
        <v>1</v>
      </c>
      <c r="JA183">
        <v>1</v>
      </c>
    </row>
    <row r="184" spans="1:261" x14ac:dyDescent="0.3">
      <c r="A184">
        <v>1</v>
      </c>
      <c r="B184">
        <v>184</v>
      </c>
      <c r="D184">
        <v>9.2591400599097877</v>
      </c>
      <c r="E184">
        <v>1.5208749999999998</v>
      </c>
      <c r="F184">
        <v>1.3224999999999998</v>
      </c>
      <c r="G184">
        <v>0</v>
      </c>
      <c r="H184">
        <v>0</v>
      </c>
      <c r="I184">
        <v>0</v>
      </c>
      <c r="J184">
        <v>0</v>
      </c>
      <c r="K184">
        <v>0</v>
      </c>
      <c r="L184">
        <v>0</v>
      </c>
      <c r="M184">
        <v>0</v>
      </c>
      <c r="N184">
        <v>4</v>
      </c>
      <c r="O184">
        <v>1</v>
      </c>
      <c r="P184">
        <v>1</v>
      </c>
      <c r="Q184">
        <v>0</v>
      </c>
      <c r="R184">
        <v>0</v>
      </c>
      <c r="S184">
        <v>0</v>
      </c>
      <c r="T184">
        <v>0</v>
      </c>
      <c r="U184">
        <v>1</v>
      </c>
      <c r="JA184">
        <v>1</v>
      </c>
    </row>
    <row r="185" spans="1:261" x14ac:dyDescent="0.3">
      <c r="A185">
        <v>1</v>
      </c>
      <c r="B185">
        <v>185</v>
      </c>
      <c r="D185">
        <v>9.2495610851294643</v>
      </c>
      <c r="E185">
        <v>1.092727</v>
      </c>
      <c r="F185">
        <v>1.0609</v>
      </c>
      <c r="G185">
        <v>0</v>
      </c>
      <c r="H185">
        <v>1</v>
      </c>
      <c r="I185">
        <v>0</v>
      </c>
      <c r="J185">
        <v>0</v>
      </c>
      <c r="K185">
        <v>1</v>
      </c>
      <c r="L185">
        <v>0</v>
      </c>
      <c r="M185">
        <v>0</v>
      </c>
      <c r="N185">
        <v>1</v>
      </c>
      <c r="O185">
        <v>0</v>
      </c>
      <c r="P185">
        <v>0</v>
      </c>
      <c r="Q185">
        <v>1</v>
      </c>
      <c r="R185">
        <v>0</v>
      </c>
      <c r="S185">
        <v>0</v>
      </c>
      <c r="T185">
        <v>0</v>
      </c>
      <c r="U185">
        <v>1</v>
      </c>
      <c r="JA185">
        <v>1</v>
      </c>
    </row>
    <row r="186" spans="1:261" x14ac:dyDescent="0.3">
      <c r="A186">
        <v>1</v>
      </c>
      <c r="B186">
        <v>186</v>
      </c>
      <c r="D186">
        <v>9.2582015333275223</v>
      </c>
      <c r="E186">
        <v>1.1910160000000001</v>
      </c>
      <c r="F186">
        <v>1.1236000000000002</v>
      </c>
      <c r="G186">
        <v>0</v>
      </c>
      <c r="H186">
        <v>0</v>
      </c>
      <c r="I186">
        <v>0</v>
      </c>
      <c r="J186">
        <v>0</v>
      </c>
      <c r="K186">
        <v>0</v>
      </c>
      <c r="L186">
        <v>1</v>
      </c>
      <c r="M186">
        <v>0</v>
      </c>
      <c r="N186">
        <v>4</v>
      </c>
      <c r="O186">
        <v>0</v>
      </c>
      <c r="P186">
        <v>1</v>
      </c>
      <c r="Q186">
        <v>0</v>
      </c>
      <c r="R186">
        <v>0</v>
      </c>
      <c r="S186">
        <v>0</v>
      </c>
      <c r="T186">
        <v>0</v>
      </c>
      <c r="U186">
        <v>1</v>
      </c>
      <c r="JA186">
        <v>1</v>
      </c>
    </row>
    <row r="187" spans="1:261" x14ac:dyDescent="0.3">
      <c r="A187">
        <v>1</v>
      </c>
      <c r="B187">
        <v>187</v>
      </c>
      <c r="D187">
        <v>10.221447525412486</v>
      </c>
      <c r="E187">
        <v>5.0884479999999996</v>
      </c>
      <c r="F187">
        <v>2.9583999999999997</v>
      </c>
      <c r="G187">
        <v>1</v>
      </c>
      <c r="H187">
        <v>0</v>
      </c>
      <c r="I187">
        <v>0</v>
      </c>
      <c r="J187">
        <v>0</v>
      </c>
      <c r="K187">
        <v>1</v>
      </c>
      <c r="L187">
        <v>0</v>
      </c>
      <c r="M187">
        <v>0</v>
      </c>
      <c r="N187">
        <v>4</v>
      </c>
      <c r="O187">
        <v>0</v>
      </c>
      <c r="P187">
        <v>1</v>
      </c>
      <c r="Q187">
        <v>0</v>
      </c>
      <c r="R187">
        <v>0</v>
      </c>
      <c r="S187">
        <v>0</v>
      </c>
      <c r="T187">
        <v>0</v>
      </c>
      <c r="U187">
        <v>1</v>
      </c>
      <c r="JA187">
        <v>1</v>
      </c>
    </row>
    <row r="188" spans="1:261" x14ac:dyDescent="0.3">
      <c r="A188">
        <v>1</v>
      </c>
      <c r="B188">
        <v>188</v>
      </c>
      <c r="D188">
        <v>9.2547399592728663</v>
      </c>
      <c r="E188">
        <v>1.7279999999999998</v>
      </c>
      <c r="F188">
        <v>1.44</v>
      </c>
      <c r="G188">
        <v>1</v>
      </c>
      <c r="H188">
        <v>0</v>
      </c>
      <c r="I188">
        <v>0</v>
      </c>
      <c r="J188">
        <v>0</v>
      </c>
      <c r="K188">
        <v>0</v>
      </c>
      <c r="L188">
        <v>0</v>
      </c>
      <c r="M188">
        <v>0</v>
      </c>
      <c r="N188">
        <v>3</v>
      </c>
      <c r="O188">
        <v>0</v>
      </c>
      <c r="P188">
        <v>0</v>
      </c>
      <c r="Q188">
        <v>0</v>
      </c>
      <c r="R188">
        <v>1</v>
      </c>
      <c r="S188">
        <v>0</v>
      </c>
      <c r="T188">
        <v>0</v>
      </c>
      <c r="U188">
        <v>1</v>
      </c>
      <c r="JA188">
        <v>1</v>
      </c>
    </row>
    <row r="189" spans="1:261" x14ac:dyDescent="0.3">
      <c r="A189">
        <v>1</v>
      </c>
      <c r="B189">
        <v>189</v>
      </c>
      <c r="D189">
        <v>8.8470866926772391</v>
      </c>
      <c r="E189">
        <v>1.1248640000000001</v>
      </c>
      <c r="F189">
        <v>1.0816000000000001</v>
      </c>
      <c r="G189">
        <v>0</v>
      </c>
      <c r="H189">
        <v>1</v>
      </c>
      <c r="I189">
        <v>0</v>
      </c>
      <c r="J189">
        <v>0</v>
      </c>
      <c r="K189">
        <v>0</v>
      </c>
      <c r="L189">
        <v>0</v>
      </c>
      <c r="M189">
        <v>0</v>
      </c>
      <c r="N189">
        <v>4</v>
      </c>
      <c r="O189">
        <v>0</v>
      </c>
      <c r="P189">
        <v>1</v>
      </c>
      <c r="Q189">
        <v>0</v>
      </c>
      <c r="R189">
        <v>0</v>
      </c>
      <c r="S189">
        <v>0</v>
      </c>
      <c r="T189">
        <v>0</v>
      </c>
      <c r="U189">
        <v>1</v>
      </c>
      <c r="JA189">
        <v>1</v>
      </c>
    </row>
    <row r="190" spans="1:261" x14ac:dyDescent="0.3">
      <c r="A190">
        <v>1</v>
      </c>
      <c r="B190">
        <v>190</v>
      </c>
      <c r="D190">
        <v>9.6858292422430914</v>
      </c>
      <c r="E190">
        <v>1.092727</v>
      </c>
      <c r="F190">
        <v>1.0609</v>
      </c>
      <c r="G190">
        <v>0</v>
      </c>
      <c r="H190">
        <v>0</v>
      </c>
      <c r="I190">
        <v>1</v>
      </c>
      <c r="J190">
        <v>1</v>
      </c>
      <c r="K190">
        <v>0</v>
      </c>
      <c r="L190">
        <v>0</v>
      </c>
      <c r="M190">
        <v>0</v>
      </c>
      <c r="N190">
        <v>4</v>
      </c>
      <c r="O190">
        <v>0</v>
      </c>
      <c r="P190">
        <v>1</v>
      </c>
      <c r="Q190">
        <v>0</v>
      </c>
      <c r="R190">
        <v>0</v>
      </c>
      <c r="S190">
        <v>0</v>
      </c>
      <c r="T190">
        <v>0</v>
      </c>
      <c r="U190">
        <v>1</v>
      </c>
      <c r="JA190">
        <v>1</v>
      </c>
    </row>
    <row r="191" spans="1:261" x14ac:dyDescent="0.3">
      <c r="A191">
        <v>1</v>
      </c>
      <c r="B191">
        <v>191</v>
      </c>
      <c r="D191">
        <v>10.478836072317618</v>
      </c>
      <c r="E191">
        <v>9.3939309999999985</v>
      </c>
      <c r="F191">
        <v>4.4520999999999997</v>
      </c>
      <c r="G191">
        <v>0</v>
      </c>
      <c r="H191">
        <v>1</v>
      </c>
      <c r="I191">
        <v>0</v>
      </c>
      <c r="J191">
        <v>0</v>
      </c>
      <c r="K191">
        <v>0</v>
      </c>
      <c r="L191">
        <v>0</v>
      </c>
      <c r="M191">
        <v>1</v>
      </c>
      <c r="N191">
        <v>3</v>
      </c>
      <c r="O191">
        <v>0</v>
      </c>
      <c r="P191">
        <v>0</v>
      </c>
      <c r="Q191">
        <v>0</v>
      </c>
      <c r="R191">
        <v>1</v>
      </c>
      <c r="S191">
        <v>0</v>
      </c>
      <c r="T191">
        <v>0</v>
      </c>
      <c r="U191">
        <v>1</v>
      </c>
      <c r="JA191">
        <v>1</v>
      </c>
    </row>
    <row r="192" spans="1:261" x14ac:dyDescent="0.3">
      <c r="A192">
        <v>1</v>
      </c>
      <c r="B192">
        <v>192</v>
      </c>
      <c r="D192">
        <v>9.2050780502165086</v>
      </c>
      <c r="E192">
        <v>1.7715609999999999</v>
      </c>
      <c r="F192">
        <v>1.4641</v>
      </c>
      <c r="G192">
        <v>0</v>
      </c>
      <c r="H192">
        <v>1</v>
      </c>
      <c r="I192">
        <v>0</v>
      </c>
      <c r="J192">
        <v>0</v>
      </c>
      <c r="K192">
        <v>0</v>
      </c>
      <c r="L192">
        <v>0</v>
      </c>
      <c r="M192">
        <v>1</v>
      </c>
      <c r="N192">
        <v>4</v>
      </c>
      <c r="O192">
        <v>0</v>
      </c>
      <c r="P192">
        <v>1</v>
      </c>
      <c r="Q192">
        <v>0</v>
      </c>
      <c r="R192">
        <v>0</v>
      </c>
      <c r="S192">
        <v>0</v>
      </c>
      <c r="T192">
        <v>0</v>
      </c>
      <c r="U192">
        <v>1</v>
      </c>
      <c r="JA192">
        <v>1</v>
      </c>
    </row>
    <row r="193" spans="1:261" x14ac:dyDescent="0.3">
      <c r="A193">
        <v>1</v>
      </c>
      <c r="B193">
        <v>193</v>
      </c>
      <c r="D193">
        <v>10.436964682861856</v>
      </c>
      <c r="E193">
        <v>8.9989120000000007</v>
      </c>
      <c r="F193">
        <v>4.3264000000000005</v>
      </c>
      <c r="G193">
        <v>1</v>
      </c>
      <c r="H193">
        <v>0</v>
      </c>
      <c r="I193">
        <v>0</v>
      </c>
      <c r="J193">
        <v>0</v>
      </c>
      <c r="K193">
        <v>0</v>
      </c>
      <c r="L193">
        <v>0</v>
      </c>
      <c r="M193">
        <v>0</v>
      </c>
      <c r="N193">
        <v>3</v>
      </c>
      <c r="O193">
        <v>0</v>
      </c>
      <c r="P193">
        <v>0</v>
      </c>
      <c r="Q193">
        <v>0</v>
      </c>
      <c r="R193">
        <v>1</v>
      </c>
      <c r="S193">
        <v>0</v>
      </c>
      <c r="T193">
        <v>0</v>
      </c>
      <c r="U193">
        <v>1</v>
      </c>
      <c r="JA193">
        <v>1</v>
      </c>
    </row>
    <row r="194" spans="1:261" x14ac:dyDescent="0.3">
      <c r="A194">
        <v>1</v>
      </c>
      <c r="B194">
        <v>194</v>
      </c>
      <c r="D194">
        <v>9.0499697215089956</v>
      </c>
      <c r="E194">
        <v>1.2597120000000002</v>
      </c>
      <c r="F194">
        <v>1.1664000000000001</v>
      </c>
      <c r="G194">
        <v>1</v>
      </c>
      <c r="H194">
        <v>0</v>
      </c>
      <c r="I194">
        <v>0</v>
      </c>
      <c r="J194">
        <v>0</v>
      </c>
      <c r="K194">
        <v>0</v>
      </c>
      <c r="L194">
        <v>0</v>
      </c>
      <c r="M194">
        <v>1</v>
      </c>
      <c r="N194">
        <v>4</v>
      </c>
      <c r="O194">
        <v>0</v>
      </c>
      <c r="P194">
        <v>1</v>
      </c>
      <c r="Q194">
        <v>0</v>
      </c>
      <c r="R194">
        <v>0</v>
      </c>
      <c r="S194">
        <v>0</v>
      </c>
      <c r="T194">
        <v>0</v>
      </c>
      <c r="U194">
        <v>1</v>
      </c>
      <c r="JA194">
        <v>1</v>
      </c>
    </row>
    <row r="195" spans="1:261" x14ac:dyDescent="0.3">
      <c r="A195">
        <v>1</v>
      </c>
      <c r="B195">
        <v>195</v>
      </c>
      <c r="D195">
        <v>9.360569085222874</v>
      </c>
      <c r="E195">
        <v>2.2999680000000002</v>
      </c>
      <c r="F195">
        <v>1.7424000000000002</v>
      </c>
      <c r="G195">
        <v>0</v>
      </c>
      <c r="H195">
        <v>1</v>
      </c>
      <c r="I195">
        <v>0</v>
      </c>
      <c r="J195">
        <v>0</v>
      </c>
      <c r="K195">
        <v>0</v>
      </c>
      <c r="L195">
        <v>0</v>
      </c>
      <c r="M195">
        <v>0</v>
      </c>
      <c r="N195">
        <v>3</v>
      </c>
      <c r="O195">
        <v>0</v>
      </c>
      <c r="P195">
        <v>0</v>
      </c>
      <c r="Q195">
        <v>0</v>
      </c>
      <c r="R195">
        <v>1</v>
      </c>
      <c r="S195">
        <v>0</v>
      </c>
      <c r="T195">
        <v>0</v>
      </c>
      <c r="U195">
        <v>1</v>
      </c>
      <c r="JA195">
        <v>1</v>
      </c>
    </row>
    <row r="196" spans="1:261" x14ac:dyDescent="0.3">
      <c r="A196">
        <v>1</v>
      </c>
      <c r="B196">
        <v>196</v>
      </c>
      <c r="D196">
        <v>10.095181715576748</v>
      </c>
      <c r="E196">
        <v>5.9494193280000003</v>
      </c>
      <c r="F196">
        <v>3.283344</v>
      </c>
      <c r="G196">
        <v>0</v>
      </c>
      <c r="H196">
        <v>0</v>
      </c>
      <c r="I196">
        <v>0</v>
      </c>
      <c r="J196">
        <v>0</v>
      </c>
      <c r="K196">
        <v>0</v>
      </c>
      <c r="L196">
        <v>0</v>
      </c>
      <c r="M196">
        <v>1</v>
      </c>
      <c r="N196">
        <v>3</v>
      </c>
      <c r="O196">
        <v>0</v>
      </c>
      <c r="P196">
        <v>0</v>
      </c>
      <c r="Q196">
        <v>0</v>
      </c>
      <c r="R196">
        <v>0</v>
      </c>
      <c r="S196">
        <v>0</v>
      </c>
      <c r="T196">
        <v>0</v>
      </c>
      <c r="U196">
        <v>1</v>
      </c>
      <c r="JA196">
        <v>1</v>
      </c>
    </row>
    <row r="197" spans="1:261" x14ac:dyDescent="0.3">
      <c r="A197">
        <v>1</v>
      </c>
      <c r="B197">
        <v>197</v>
      </c>
      <c r="D197">
        <v>9.5035199305220246</v>
      </c>
      <c r="E197">
        <v>1.0303010000000001</v>
      </c>
      <c r="F197">
        <v>1.0201</v>
      </c>
      <c r="G197">
        <v>0</v>
      </c>
      <c r="H197">
        <v>0</v>
      </c>
      <c r="I197">
        <v>1</v>
      </c>
      <c r="J197">
        <v>0</v>
      </c>
      <c r="K197">
        <v>1</v>
      </c>
      <c r="L197">
        <v>0</v>
      </c>
      <c r="M197">
        <v>0</v>
      </c>
      <c r="N197">
        <v>4</v>
      </c>
      <c r="O197">
        <v>0</v>
      </c>
      <c r="P197">
        <v>1</v>
      </c>
      <c r="Q197">
        <v>0</v>
      </c>
      <c r="R197">
        <v>0</v>
      </c>
      <c r="S197">
        <v>0</v>
      </c>
      <c r="T197">
        <v>0</v>
      </c>
      <c r="U197">
        <v>1</v>
      </c>
      <c r="JA197">
        <v>1</v>
      </c>
    </row>
    <row r="198" spans="1:261" x14ac:dyDescent="0.3">
      <c r="A198">
        <v>1</v>
      </c>
      <c r="B198">
        <v>198</v>
      </c>
      <c r="D198">
        <v>9.7971354342918087</v>
      </c>
      <c r="E198">
        <v>4.1732810000000011</v>
      </c>
      <c r="F198">
        <v>2.5921000000000003</v>
      </c>
      <c r="G198">
        <v>0</v>
      </c>
      <c r="H198">
        <v>1</v>
      </c>
      <c r="I198">
        <v>0</v>
      </c>
      <c r="J198">
        <v>0</v>
      </c>
      <c r="K198">
        <v>0</v>
      </c>
      <c r="L198">
        <v>1</v>
      </c>
      <c r="M198">
        <v>0</v>
      </c>
      <c r="N198">
        <v>4</v>
      </c>
      <c r="O198">
        <v>0</v>
      </c>
      <c r="P198">
        <v>1</v>
      </c>
      <c r="Q198">
        <v>0</v>
      </c>
      <c r="R198">
        <v>0</v>
      </c>
      <c r="S198">
        <v>0</v>
      </c>
      <c r="T198">
        <v>0</v>
      </c>
      <c r="U198">
        <v>1</v>
      </c>
      <c r="JA198">
        <v>1</v>
      </c>
    </row>
    <row r="199" spans="1:261" x14ac:dyDescent="0.3">
      <c r="A199">
        <v>1</v>
      </c>
      <c r="B199">
        <v>199</v>
      </c>
      <c r="D199">
        <v>9.4657117817893948</v>
      </c>
      <c r="E199">
        <v>2.0483830000000003</v>
      </c>
      <c r="F199">
        <v>1.6129</v>
      </c>
      <c r="G199">
        <v>0</v>
      </c>
      <c r="H199">
        <v>0</v>
      </c>
      <c r="I199">
        <v>0</v>
      </c>
      <c r="J199">
        <v>0</v>
      </c>
      <c r="K199">
        <v>0</v>
      </c>
      <c r="L199">
        <v>0</v>
      </c>
      <c r="M199">
        <v>1</v>
      </c>
      <c r="N199">
        <v>4</v>
      </c>
      <c r="O199">
        <v>0</v>
      </c>
      <c r="P199">
        <v>1</v>
      </c>
      <c r="Q199">
        <v>0</v>
      </c>
      <c r="R199">
        <v>0</v>
      </c>
      <c r="S199">
        <v>0</v>
      </c>
      <c r="T199">
        <v>0</v>
      </c>
      <c r="U199">
        <v>1</v>
      </c>
      <c r="JA199">
        <v>1</v>
      </c>
    </row>
    <row r="200" spans="1:261" x14ac:dyDescent="0.3">
      <c r="A200">
        <v>1</v>
      </c>
      <c r="B200">
        <v>200</v>
      </c>
      <c r="D200">
        <v>9.2729395137327035</v>
      </c>
      <c r="E200">
        <v>2.1069977680000003</v>
      </c>
      <c r="F200">
        <v>1.643524</v>
      </c>
      <c r="G200">
        <v>0</v>
      </c>
      <c r="H200">
        <v>1</v>
      </c>
      <c r="I200">
        <v>0</v>
      </c>
      <c r="J200">
        <v>0</v>
      </c>
      <c r="K200">
        <v>0</v>
      </c>
      <c r="L200">
        <v>0</v>
      </c>
      <c r="M200">
        <v>1</v>
      </c>
      <c r="N200">
        <v>3</v>
      </c>
      <c r="O200">
        <v>0</v>
      </c>
      <c r="P200">
        <v>0</v>
      </c>
      <c r="Q200">
        <v>0</v>
      </c>
      <c r="R200">
        <v>0</v>
      </c>
      <c r="S200">
        <v>0</v>
      </c>
      <c r="T200">
        <v>0</v>
      </c>
      <c r="U200">
        <v>1</v>
      </c>
      <c r="JA200">
        <v>1</v>
      </c>
    </row>
    <row r="201" spans="1:261" x14ac:dyDescent="0.3">
      <c r="A201">
        <v>1</v>
      </c>
      <c r="B201">
        <v>201</v>
      </c>
      <c r="D201">
        <v>9.7639438363479023</v>
      </c>
      <c r="E201">
        <v>3.4429509999999999</v>
      </c>
      <c r="F201">
        <v>2.2801</v>
      </c>
      <c r="G201">
        <v>0</v>
      </c>
      <c r="H201">
        <v>0</v>
      </c>
      <c r="I201">
        <v>0</v>
      </c>
      <c r="J201">
        <v>0</v>
      </c>
      <c r="K201">
        <v>0</v>
      </c>
      <c r="L201">
        <v>0</v>
      </c>
      <c r="M201">
        <v>0</v>
      </c>
      <c r="N201">
        <v>4</v>
      </c>
      <c r="O201">
        <v>1</v>
      </c>
      <c r="P201">
        <v>1</v>
      </c>
      <c r="Q201">
        <v>0</v>
      </c>
      <c r="R201">
        <v>0</v>
      </c>
      <c r="S201">
        <v>0</v>
      </c>
      <c r="T201">
        <v>0</v>
      </c>
      <c r="U201">
        <v>1</v>
      </c>
      <c r="JA201">
        <v>1</v>
      </c>
    </row>
    <row r="202" spans="1:261" x14ac:dyDescent="0.3">
      <c r="A202">
        <v>1</v>
      </c>
      <c r="B202">
        <v>202</v>
      </c>
      <c r="D202">
        <v>9.0214774671388067</v>
      </c>
      <c r="E202">
        <v>1.4660034559999997</v>
      </c>
      <c r="F202">
        <v>1.2904959999999999</v>
      </c>
      <c r="G202">
        <v>0</v>
      </c>
      <c r="H202">
        <v>1</v>
      </c>
      <c r="I202">
        <v>0</v>
      </c>
      <c r="J202">
        <v>0</v>
      </c>
      <c r="K202">
        <v>0</v>
      </c>
      <c r="L202">
        <v>0</v>
      </c>
      <c r="M202">
        <v>0</v>
      </c>
      <c r="N202">
        <v>3</v>
      </c>
      <c r="O202">
        <v>0</v>
      </c>
      <c r="P202">
        <v>0</v>
      </c>
      <c r="Q202">
        <v>0</v>
      </c>
      <c r="R202">
        <v>0</v>
      </c>
      <c r="S202">
        <v>0</v>
      </c>
      <c r="T202">
        <v>0</v>
      </c>
      <c r="U202">
        <v>1</v>
      </c>
      <c r="JA202">
        <v>1</v>
      </c>
    </row>
    <row r="203" spans="1:261" x14ac:dyDescent="0.3">
      <c r="A203">
        <v>1</v>
      </c>
      <c r="B203">
        <v>203</v>
      </c>
      <c r="D203">
        <v>9.0407375875900033</v>
      </c>
      <c r="E203">
        <v>1.4815439999999995</v>
      </c>
      <c r="F203">
        <v>1.2995999999999999</v>
      </c>
      <c r="G203">
        <v>0</v>
      </c>
      <c r="H203">
        <v>1</v>
      </c>
      <c r="I203">
        <v>0</v>
      </c>
      <c r="J203">
        <v>0</v>
      </c>
      <c r="K203">
        <v>0</v>
      </c>
      <c r="L203">
        <v>0</v>
      </c>
      <c r="M203">
        <v>1</v>
      </c>
      <c r="N203">
        <v>5</v>
      </c>
      <c r="O203">
        <v>0</v>
      </c>
      <c r="P203">
        <v>0</v>
      </c>
      <c r="Q203">
        <v>0</v>
      </c>
      <c r="R203">
        <v>0</v>
      </c>
      <c r="S203">
        <v>0</v>
      </c>
      <c r="T203">
        <v>1</v>
      </c>
      <c r="U203">
        <v>1</v>
      </c>
      <c r="JA203">
        <v>1</v>
      </c>
    </row>
    <row r="204" spans="1:261" x14ac:dyDescent="0.3">
      <c r="A204">
        <v>1</v>
      </c>
      <c r="B204">
        <v>204</v>
      </c>
      <c r="D204">
        <v>9.1897115534780252</v>
      </c>
      <c r="E204">
        <v>1.5208749999999998</v>
      </c>
      <c r="F204">
        <v>1.3224999999999998</v>
      </c>
      <c r="G204">
        <v>0</v>
      </c>
      <c r="H204">
        <v>1</v>
      </c>
      <c r="I204">
        <v>0</v>
      </c>
      <c r="J204">
        <v>0</v>
      </c>
      <c r="K204">
        <v>0</v>
      </c>
      <c r="L204">
        <v>1</v>
      </c>
      <c r="M204">
        <v>0</v>
      </c>
      <c r="N204">
        <v>4</v>
      </c>
      <c r="O204">
        <v>0</v>
      </c>
      <c r="P204">
        <v>1</v>
      </c>
      <c r="Q204">
        <v>0</v>
      </c>
      <c r="R204">
        <v>0</v>
      </c>
      <c r="S204">
        <v>0</v>
      </c>
      <c r="T204">
        <v>0</v>
      </c>
      <c r="U204">
        <v>1</v>
      </c>
      <c r="JA204">
        <v>1</v>
      </c>
    </row>
    <row r="205" spans="1:261" x14ac:dyDescent="0.3">
      <c r="A205">
        <v>1</v>
      </c>
      <c r="B205">
        <v>205</v>
      </c>
      <c r="D205">
        <v>9.5302475917227003</v>
      </c>
      <c r="E205">
        <v>1.8158479999999999</v>
      </c>
      <c r="F205">
        <v>1.4883999999999999</v>
      </c>
      <c r="G205">
        <v>1</v>
      </c>
      <c r="H205">
        <v>0</v>
      </c>
      <c r="I205">
        <v>0</v>
      </c>
      <c r="J205">
        <v>1</v>
      </c>
      <c r="K205">
        <v>0</v>
      </c>
      <c r="L205">
        <v>0</v>
      </c>
      <c r="M205">
        <v>0</v>
      </c>
      <c r="N205">
        <v>5</v>
      </c>
      <c r="O205">
        <v>0</v>
      </c>
      <c r="P205">
        <v>0</v>
      </c>
      <c r="Q205">
        <v>0</v>
      </c>
      <c r="R205">
        <v>0</v>
      </c>
      <c r="S205">
        <v>0</v>
      </c>
      <c r="T205">
        <v>1</v>
      </c>
      <c r="U205">
        <v>1</v>
      </c>
      <c r="JA205">
        <v>1</v>
      </c>
    </row>
    <row r="206" spans="1:261" x14ac:dyDescent="0.3">
      <c r="A206">
        <v>1</v>
      </c>
      <c r="B206">
        <v>206</v>
      </c>
      <c r="D206">
        <v>9.83037908071549</v>
      </c>
      <c r="E206">
        <v>3.4429509999999999</v>
      </c>
      <c r="F206">
        <v>2.2801</v>
      </c>
      <c r="G206">
        <v>1</v>
      </c>
      <c r="H206">
        <v>0</v>
      </c>
      <c r="I206">
        <v>0</v>
      </c>
      <c r="J206">
        <v>1</v>
      </c>
      <c r="K206">
        <v>0</v>
      </c>
      <c r="L206">
        <v>0</v>
      </c>
      <c r="M206">
        <v>0</v>
      </c>
      <c r="N206">
        <v>2</v>
      </c>
      <c r="O206">
        <v>0</v>
      </c>
      <c r="P206">
        <v>0</v>
      </c>
      <c r="Q206">
        <v>0</v>
      </c>
      <c r="R206">
        <v>0</v>
      </c>
      <c r="S206">
        <v>1</v>
      </c>
      <c r="T206">
        <v>0</v>
      </c>
      <c r="U206">
        <v>1</v>
      </c>
      <c r="JA206">
        <v>1</v>
      </c>
    </row>
    <row r="207" spans="1:261" x14ac:dyDescent="0.3">
      <c r="A207">
        <v>1</v>
      </c>
      <c r="B207">
        <v>207</v>
      </c>
      <c r="D207">
        <v>9.0761053032582719</v>
      </c>
      <c r="E207">
        <v>1.1248640000000001</v>
      </c>
      <c r="F207">
        <v>1.0816000000000001</v>
      </c>
      <c r="G207">
        <v>0</v>
      </c>
      <c r="H207">
        <v>0</v>
      </c>
      <c r="I207">
        <v>1</v>
      </c>
      <c r="J207">
        <v>0</v>
      </c>
      <c r="K207">
        <v>0</v>
      </c>
      <c r="L207">
        <v>0</v>
      </c>
      <c r="M207">
        <v>0</v>
      </c>
      <c r="N207">
        <v>4</v>
      </c>
      <c r="O207">
        <v>0</v>
      </c>
      <c r="P207">
        <v>1</v>
      </c>
      <c r="Q207">
        <v>0</v>
      </c>
      <c r="R207">
        <v>0</v>
      </c>
      <c r="S207">
        <v>0</v>
      </c>
      <c r="T207">
        <v>0</v>
      </c>
      <c r="U207">
        <v>1</v>
      </c>
      <c r="JA207">
        <v>1</v>
      </c>
    </row>
    <row r="208" spans="1:261" x14ac:dyDescent="0.3">
      <c r="A208">
        <v>1</v>
      </c>
      <c r="B208">
        <v>208</v>
      </c>
      <c r="D208">
        <v>9.6640875787023948</v>
      </c>
      <c r="E208">
        <v>3.4292885119999998</v>
      </c>
      <c r="F208">
        <v>2.2740640000000001</v>
      </c>
      <c r="G208">
        <v>1</v>
      </c>
      <c r="H208">
        <v>0</v>
      </c>
      <c r="I208">
        <v>0</v>
      </c>
      <c r="J208">
        <v>0</v>
      </c>
      <c r="K208">
        <v>0</v>
      </c>
      <c r="L208">
        <v>0</v>
      </c>
      <c r="M208">
        <v>0</v>
      </c>
      <c r="N208">
        <v>1</v>
      </c>
      <c r="O208">
        <v>0</v>
      </c>
      <c r="P208">
        <v>0</v>
      </c>
      <c r="Q208">
        <v>1</v>
      </c>
      <c r="R208">
        <v>0</v>
      </c>
      <c r="S208">
        <v>0</v>
      </c>
      <c r="T208">
        <v>0</v>
      </c>
      <c r="U208">
        <v>1</v>
      </c>
      <c r="JA208">
        <v>1</v>
      </c>
    </row>
    <row r="209" spans="1:261" x14ac:dyDescent="0.3">
      <c r="A209">
        <v>1</v>
      </c>
      <c r="B209">
        <v>209</v>
      </c>
      <c r="D209">
        <v>9.1507522440643054</v>
      </c>
      <c r="E209">
        <v>1.092727</v>
      </c>
      <c r="F209">
        <v>1.0609</v>
      </c>
      <c r="G209">
        <v>0</v>
      </c>
      <c r="H209">
        <v>1</v>
      </c>
      <c r="I209">
        <v>0</v>
      </c>
      <c r="J209">
        <v>0</v>
      </c>
      <c r="K209">
        <v>1</v>
      </c>
      <c r="L209">
        <v>0</v>
      </c>
      <c r="M209">
        <v>0</v>
      </c>
      <c r="N209">
        <v>4</v>
      </c>
      <c r="O209">
        <v>0</v>
      </c>
      <c r="P209">
        <v>1</v>
      </c>
      <c r="Q209">
        <v>0</v>
      </c>
      <c r="R209">
        <v>0</v>
      </c>
      <c r="S209">
        <v>0</v>
      </c>
      <c r="T209">
        <v>0</v>
      </c>
      <c r="U209">
        <v>1</v>
      </c>
      <c r="JA209">
        <v>1</v>
      </c>
    </row>
    <row r="210" spans="1:261" x14ac:dyDescent="0.3">
      <c r="A210">
        <v>1</v>
      </c>
      <c r="B210">
        <v>210</v>
      </c>
      <c r="D210">
        <v>9.4977724131727541</v>
      </c>
      <c r="E210">
        <v>2.7439999999999993</v>
      </c>
      <c r="F210">
        <v>1.9599999999999997</v>
      </c>
      <c r="G210">
        <v>0</v>
      </c>
      <c r="H210">
        <v>1</v>
      </c>
      <c r="I210">
        <v>0</v>
      </c>
      <c r="J210">
        <v>0</v>
      </c>
      <c r="K210">
        <v>0</v>
      </c>
      <c r="L210">
        <v>1</v>
      </c>
      <c r="M210">
        <v>0</v>
      </c>
      <c r="N210">
        <v>5</v>
      </c>
      <c r="O210">
        <v>0</v>
      </c>
      <c r="P210">
        <v>0</v>
      </c>
      <c r="Q210">
        <v>0</v>
      </c>
      <c r="R210">
        <v>0</v>
      </c>
      <c r="S210">
        <v>0</v>
      </c>
      <c r="T210">
        <v>1</v>
      </c>
      <c r="U210">
        <v>1</v>
      </c>
      <c r="JA210">
        <v>1</v>
      </c>
    </row>
    <row r="211" spans="1:261" x14ac:dyDescent="0.3">
      <c r="A211">
        <v>1</v>
      </c>
      <c r="B211">
        <v>211</v>
      </c>
      <c r="D211">
        <v>9.4162156817238731</v>
      </c>
      <c r="E211">
        <v>1.0211473429999998</v>
      </c>
      <c r="F211">
        <v>1.0140489999999998</v>
      </c>
      <c r="G211">
        <v>0</v>
      </c>
      <c r="H211">
        <v>0</v>
      </c>
      <c r="I211">
        <v>0</v>
      </c>
      <c r="J211">
        <v>0</v>
      </c>
      <c r="K211">
        <v>1</v>
      </c>
      <c r="L211">
        <v>0</v>
      </c>
      <c r="M211">
        <v>0</v>
      </c>
      <c r="N211">
        <v>1</v>
      </c>
      <c r="O211">
        <v>0</v>
      </c>
      <c r="P211">
        <v>0</v>
      </c>
      <c r="Q211">
        <v>1</v>
      </c>
      <c r="R211">
        <v>0</v>
      </c>
      <c r="S211">
        <v>0</v>
      </c>
      <c r="T211">
        <v>0</v>
      </c>
      <c r="U211">
        <v>1</v>
      </c>
      <c r="JA211">
        <v>1</v>
      </c>
    </row>
    <row r="212" spans="1:261" x14ac:dyDescent="0.3">
      <c r="A212">
        <v>1</v>
      </c>
      <c r="B212">
        <v>212</v>
      </c>
      <c r="D212">
        <v>9.8463879604955551</v>
      </c>
      <c r="E212">
        <v>1.7715609999999999</v>
      </c>
      <c r="F212">
        <v>1.4641</v>
      </c>
      <c r="G212">
        <v>0</v>
      </c>
      <c r="H212">
        <v>0</v>
      </c>
      <c r="I212">
        <v>0</v>
      </c>
      <c r="J212">
        <v>1</v>
      </c>
      <c r="K212">
        <v>0</v>
      </c>
      <c r="L212">
        <v>0</v>
      </c>
      <c r="M212">
        <v>0</v>
      </c>
      <c r="N212">
        <v>2</v>
      </c>
      <c r="O212">
        <v>1</v>
      </c>
      <c r="P212">
        <v>0</v>
      </c>
      <c r="Q212">
        <v>0</v>
      </c>
      <c r="R212">
        <v>0</v>
      </c>
      <c r="S212">
        <v>1</v>
      </c>
      <c r="T212">
        <v>0</v>
      </c>
      <c r="U212">
        <v>1</v>
      </c>
      <c r="JA212">
        <v>1</v>
      </c>
    </row>
    <row r="213" spans="1:261" x14ac:dyDescent="0.3">
      <c r="A213">
        <v>1</v>
      </c>
      <c r="B213">
        <v>213</v>
      </c>
      <c r="D213">
        <v>9.9870471456350582</v>
      </c>
      <c r="E213">
        <v>3.7527794640000005</v>
      </c>
      <c r="F213">
        <v>2.4149160000000003</v>
      </c>
      <c r="G213">
        <v>1</v>
      </c>
      <c r="H213">
        <v>0</v>
      </c>
      <c r="I213">
        <v>0</v>
      </c>
      <c r="J213">
        <v>0</v>
      </c>
      <c r="K213">
        <v>0</v>
      </c>
      <c r="L213">
        <v>1</v>
      </c>
      <c r="M213">
        <v>0</v>
      </c>
      <c r="N213">
        <v>1</v>
      </c>
      <c r="O213">
        <v>0</v>
      </c>
      <c r="P213">
        <v>0</v>
      </c>
      <c r="Q213">
        <v>1</v>
      </c>
      <c r="R213">
        <v>0</v>
      </c>
      <c r="S213">
        <v>0</v>
      </c>
      <c r="T213">
        <v>0</v>
      </c>
      <c r="U213">
        <v>1</v>
      </c>
      <c r="JA213">
        <v>1</v>
      </c>
    </row>
    <row r="214" spans="1:261" x14ac:dyDescent="0.3">
      <c r="A214">
        <v>1</v>
      </c>
      <c r="B214">
        <v>214</v>
      </c>
      <c r="D214">
        <v>9.0546994990291569</v>
      </c>
      <c r="E214">
        <v>1.0303010000000001</v>
      </c>
      <c r="F214">
        <v>1.0201</v>
      </c>
      <c r="G214">
        <v>0</v>
      </c>
      <c r="H214">
        <v>0</v>
      </c>
      <c r="I214">
        <v>0</v>
      </c>
      <c r="J214">
        <v>0</v>
      </c>
      <c r="K214">
        <v>0</v>
      </c>
      <c r="L214">
        <v>0</v>
      </c>
      <c r="M214">
        <v>1</v>
      </c>
      <c r="N214">
        <v>4</v>
      </c>
      <c r="O214">
        <v>0</v>
      </c>
      <c r="P214">
        <v>1</v>
      </c>
      <c r="Q214">
        <v>0</v>
      </c>
      <c r="R214">
        <v>0</v>
      </c>
      <c r="S214">
        <v>0</v>
      </c>
      <c r="T214">
        <v>0</v>
      </c>
      <c r="U214">
        <v>1</v>
      </c>
      <c r="JA214">
        <v>1</v>
      </c>
    </row>
    <row r="215" spans="1:261" x14ac:dyDescent="0.3">
      <c r="A215">
        <v>1</v>
      </c>
      <c r="B215">
        <v>215</v>
      </c>
      <c r="D215">
        <v>9.6181360954226296</v>
      </c>
      <c r="E215">
        <v>2.8091895310000004</v>
      </c>
      <c r="F215">
        <v>1.9909210000000002</v>
      </c>
      <c r="G215">
        <v>0</v>
      </c>
      <c r="H215">
        <v>1</v>
      </c>
      <c r="I215">
        <v>0</v>
      </c>
      <c r="J215">
        <v>0</v>
      </c>
      <c r="K215">
        <v>1</v>
      </c>
      <c r="L215">
        <v>0</v>
      </c>
      <c r="M215">
        <v>0</v>
      </c>
      <c r="N215">
        <v>3</v>
      </c>
      <c r="O215">
        <v>0</v>
      </c>
      <c r="P215">
        <v>0</v>
      </c>
      <c r="Q215">
        <v>0</v>
      </c>
      <c r="R215">
        <v>0</v>
      </c>
      <c r="S215">
        <v>0</v>
      </c>
      <c r="T215">
        <v>0</v>
      </c>
      <c r="U215">
        <v>1</v>
      </c>
      <c r="JA215">
        <v>1</v>
      </c>
    </row>
    <row r="216" spans="1:261" x14ac:dyDescent="0.3">
      <c r="A216">
        <v>1</v>
      </c>
      <c r="B216">
        <v>216</v>
      </c>
      <c r="D216">
        <v>10.039546996943224</v>
      </c>
      <c r="E216">
        <v>5.0707182319999999</v>
      </c>
      <c r="F216">
        <v>2.951524</v>
      </c>
      <c r="G216">
        <v>0</v>
      </c>
      <c r="H216">
        <v>1</v>
      </c>
      <c r="I216">
        <v>0</v>
      </c>
      <c r="J216">
        <v>0</v>
      </c>
      <c r="K216">
        <v>0</v>
      </c>
      <c r="L216">
        <v>1</v>
      </c>
      <c r="M216">
        <v>0</v>
      </c>
      <c r="N216">
        <v>3</v>
      </c>
      <c r="O216">
        <v>0</v>
      </c>
      <c r="P216">
        <v>0</v>
      </c>
      <c r="Q216">
        <v>0</v>
      </c>
      <c r="R216">
        <v>0</v>
      </c>
      <c r="S216">
        <v>0</v>
      </c>
      <c r="T216">
        <v>0</v>
      </c>
      <c r="U216">
        <v>1</v>
      </c>
      <c r="JA216">
        <v>1</v>
      </c>
    </row>
    <row r="217" spans="1:261" x14ac:dyDescent="0.3">
      <c r="A217">
        <v>1</v>
      </c>
      <c r="B217">
        <v>217</v>
      </c>
      <c r="D217">
        <v>9.1863877854989298</v>
      </c>
      <c r="E217">
        <v>1.092727</v>
      </c>
      <c r="F217">
        <v>1.0609</v>
      </c>
      <c r="G217">
        <v>0</v>
      </c>
      <c r="H217">
        <v>0</v>
      </c>
      <c r="I217">
        <v>0</v>
      </c>
      <c r="J217">
        <v>0</v>
      </c>
      <c r="K217">
        <v>0</v>
      </c>
      <c r="L217">
        <v>0</v>
      </c>
      <c r="M217">
        <v>1</v>
      </c>
      <c r="N217">
        <v>4</v>
      </c>
      <c r="O217">
        <v>0</v>
      </c>
      <c r="P217">
        <v>1</v>
      </c>
      <c r="Q217">
        <v>0</v>
      </c>
      <c r="R217">
        <v>0</v>
      </c>
      <c r="S217">
        <v>0</v>
      </c>
      <c r="T217">
        <v>0</v>
      </c>
      <c r="U217">
        <v>1</v>
      </c>
      <c r="JA217">
        <v>1</v>
      </c>
    </row>
    <row r="218" spans="1:261" x14ac:dyDescent="0.3">
      <c r="A218">
        <v>1</v>
      </c>
      <c r="B218">
        <v>218</v>
      </c>
      <c r="D218">
        <v>9.972593750934676</v>
      </c>
      <c r="E218">
        <v>5.7545850880000007</v>
      </c>
      <c r="F218">
        <v>3.2112640000000003</v>
      </c>
      <c r="G218">
        <v>0</v>
      </c>
      <c r="H218">
        <v>1</v>
      </c>
      <c r="I218">
        <v>0</v>
      </c>
      <c r="J218">
        <v>0</v>
      </c>
      <c r="K218">
        <v>0</v>
      </c>
      <c r="L218">
        <v>0</v>
      </c>
      <c r="M218">
        <v>1</v>
      </c>
      <c r="N218">
        <v>3</v>
      </c>
      <c r="O218">
        <v>0</v>
      </c>
      <c r="P218">
        <v>0</v>
      </c>
      <c r="Q218">
        <v>0</v>
      </c>
      <c r="R218">
        <v>0</v>
      </c>
      <c r="S218">
        <v>0</v>
      </c>
      <c r="T218">
        <v>0</v>
      </c>
      <c r="U218">
        <v>1</v>
      </c>
      <c r="JA218">
        <v>1</v>
      </c>
    </row>
    <row r="219" spans="1:261" x14ac:dyDescent="0.3">
      <c r="A219">
        <v>1</v>
      </c>
      <c r="B219">
        <v>219</v>
      </c>
      <c r="D219">
        <v>9.1374916835148969</v>
      </c>
      <c r="E219">
        <v>1.1576250000000001</v>
      </c>
      <c r="F219">
        <v>1.1025</v>
      </c>
      <c r="G219">
        <v>0</v>
      </c>
      <c r="H219">
        <v>0</v>
      </c>
      <c r="I219">
        <v>0</v>
      </c>
      <c r="J219">
        <v>0</v>
      </c>
      <c r="K219">
        <v>0</v>
      </c>
      <c r="L219">
        <v>0</v>
      </c>
      <c r="M219">
        <v>0</v>
      </c>
      <c r="N219">
        <v>4</v>
      </c>
      <c r="O219">
        <v>1</v>
      </c>
      <c r="P219">
        <v>1</v>
      </c>
      <c r="Q219">
        <v>0</v>
      </c>
      <c r="R219">
        <v>0</v>
      </c>
      <c r="S219">
        <v>0</v>
      </c>
      <c r="T219">
        <v>0</v>
      </c>
      <c r="U219">
        <v>1</v>
      </c>
      <c r="JA219">
        <v>1</v>
      </c>
    </row>
    <row r="220" spans="1:261" x14ac:dyDescent="0.3">
      <c r="A220">
        <v>1</v>
      </c>
      <c r="B220">
        <v>220</v>
      </c>
      <c r="D220">
        <v>9.5091849116340743</v>
      </c>
      <c r="E220">
        <v>2.4061040000000005</v>
      </c>
      <c r="F220">
        <v>1.7956000000000003</v>
      </c>
      <c r="G220">
        <v>0</v>
      </c>
      <c r="H220">
        <v>1</v>
      </c>
      <c r="I220">
        <v>0</v>
      </c>
      <c r="J220">
        <v>0</v>
      </c>
      <c r="K220">
        <v>0</v>
      </c>
      <c r="L220">
        <v>0</v>
      </c>
      <c r="M220">
        <v>1</v>
      </c>
      <c r="N220">
        <v>3</v>
      </c>
      <c r="O220">
        <v>0</v>
      </c>
      <c r="P220">
        <v>0</v>
      </c>
      <c r="Q220">
        <v>0</v>
      </c>
      <c r="R220">
        <v>1</v>
      </c>
      <c r="S220">
        <v>0</v>
      </c>
      <c r="T220">
        <v>0</v>
      </c>
      <c r="U220">
        <v>1</v>
      </c>
      <c r="JA220">
        <v>1</v>
      </c>
    </row>
    <row r="221" spans="1:261" x14ac:dyDescent="0.3">
      <c r="A221">
        <v>1</v>
      </c>
      <c r="B221">
        <v>221</v>
      </c>
      <c r="D221">
        <v>9.2159247502700836</v>
      </c>
      <c r="E221">
        <v>1.0612080000000002</v>
      </c>
      <c r="F221">
        <v>1.0404</v>
      </c>
      <c r="G221">
        <v>1</v>
      </c>
      <c r="H221">
        <v>0</v>
      </c>
      <c r="I221">
        <v>0</v>
      </c>
      <c r="J221">
        <v>0</v>
      </c>
      <c r="K221">
        <v>0</v>
      </c>
      <c r="L221">
        <v>0</v>
      </c>
      <c r="M221">
        <v>1</v>
      </c>
      <c r="N221">
        <v>3</v>
      </c>
      <c r="O221">
        <v>0</v>
      </c>
      <c r="P221">
        <v>0</v>
      </c>
      <c r="Q221">
        <v>0</v>
      </c>
      <c r="R221">
        <v>1</v>
      </c>
      <c r="S221">
        <v>0</v>
      </c>
      <c r="T221">
        <v>0</v>
      </c>
      <c r="U221">
        <v>1</v>
      </c>
      <c r="JA221">
        <v>1</v>
      </c>
    </row>
    <row r="222" spans="1:261" x14ac:dyDescent="0.3">
      <c r="A222">
        <v>1</v>
      </c>
      <c r="B222">
        <v>222</v>
      </c>
      <c r="D222">
        <v>9.1628068429100225</v>
      </c>
      <c r="E222">
        <v>1.3310000000000004</v>
      </c>
      <c r="F222">
        <v>1.2100000000000002</v>
      </c>
      <c r="G222">
        <v>0</v>
      </c>
      <c r="H222">
        <v>0</v>
      </c>
      <c r="I222">
        <v>1</v>
      </c>
      <c r="J222">
        <v>0</v>
      </c>
      <c r="K222">
        <v>0</v>
      </c>
      <c r="L222">
        <v>0</v>
      </c>
      <c r="M222">
        <v>1</v>
      </c>
      <c r="N222">
        <v>4</v>
      </c>
      <c r="O222">
        <v>0</v>
      </c>
      <c r="P222">
        <v>1</v>
      </c>
      <c r="Q222">
        <v>0</v>
      </c>
      <c r="R222">
        <v>0</v>
      </c>
      <c r="S222">
        <v>0</v>
      </c>
      <c r="T222">
        <v>0</v>
      </c>
      <c r="U222">
        <v>1</v>
      </c>
      <c r="JA222">
        <v>1</v>
      </c>
    </row>
    <row r="223" spans="1:261" x14ac:dyDescent="0.3">
      <c r="A223">
        <v>1</v>
      </c>
      <c r="B223">
        <v>223</v>
      </c>
      <c r="D223">
        <v>9.527619231384973</v>
      </c>
      <c r="E223">
        <v>1.1576250000000001</v>
      </c>
      <c r="F223">
        <v>1.1025</v>
      </c>
      <c r="G223">
        <v>0</v>
      </c>
      <c r="H223">
        <v>0</v>
      </c>
      <c r="I223">
        <v>0</v>
      </c>
      <c r="J223">
        <v>1</v>
      </c>
      <c r="K223">
        <v>0</v>
      </c>
      <c r="L223">
        <v>0</v>
      </c>
      <c r="M223">
        <v>0</v>
      </c>
      <c r="N223">
        <v>4</v>
      </c>
      <c r="O223">
        <v>0</v>
      </c>
      <c r="P223">
        <v>1</v>
      </c>
      <c r="Q223">
        <v>0</v>
      </c>
      <c r="R223">
        <v>0</v>
      </c>
      <c r="S223">
        <v>0</v>
      </c>
      <c r="T223">
        <v>0</v>
      </c>
      <c r="U223">
        <v>1</v>
      </c>
      <c r="JA223">
        <v>1</v>
      </c>
    </row>
    <row r="224" spans="1:261" x14ac:dyDescent="0.3">
      <c r="A224">
        <v>1</v>
      </c>
      <c r="B224">
        <v>224</v>
      </c>
      <c r="D224">
        <v>9.384797753713336</v>
      </c>
      <c r="E224">
        <v>1.7409924270000003</v>
      </c>
      <c r="F224">
        <v>1.4472090000000002</v>
      </c>
      <c r="G224">
        <v>0</v>
      </c>
      <c r="H224">
        <v>0</v>
      </c>
      <c r="I224">
        <v>0</v>
      </c>
      <c r="J224">
        <v>0</v>
      </c>
      <c r="K224">
        <v>0</v>
      </c>
      <c r="L224">
        <v>0</v>
      </c>
      <c r="M224">
        <v>1</v>
      </c>
      <c r="N224">
        <v>3</v>
      </c>
      <c r="O224">
        <v>0</v>
      </c>
      <c r="P224">
        <v>0</v>
      </c>
      <c r="Q224">
        <v>0</v>
      </c>
      <c r="R224">
        <v>0</v>
      </c>
      <c r="S224">
        <v>0</v>
      </c>
      <c r="T224">
        <v>0</v>
      </c>
      <c r="U224">
        <v>1</v>
      </c>
      <c r="JA224">
        <v>1</v>
      </c>
    </row>
    <row r="225" spans="1:261" x14ac:dyDescent="0.3">
      <c r="A225">
        <v>1</v>
      </c>
      <c r="B225">
        <v>225</v>
      </c>
      <c r="D225">
        <v>9.624170396415975</v>
      </c>
      <c r="E225">
        <v>2.1970000000000001</v>
      </c>
      <c r="F225">
        <v>1.6900000000000002</v>
      </c>
      <c r="G225">
        <v>0</v>
      </c>
      <c r="H225">
        <v>0</v>
      </c>
      <c r="I225">
        <v>1</v>
      </c>
      <c r="J225">
        <v>0</v>
      </c>
      <c r="K225">
        <v>0</v>
      </c>
      <c r="L225">
        <v>0</v>
      </c>
      <c r="M225">
        <v>1</v>
      </c>
      <c r="N225">
        <v>3</v>
      </c>
      <c r="O225">
        <v>0</v>
      </c>
      <c r="P225">
        <v>0</v>
      </c>
      <c r="Q225">
        <v>0</v>
      </c>
      <c r="R225">
        <v>1</v>
      </c>
      <c r="S225">
        <v>0</v>
      </c>
      <c r="T225">
        <v>0</v>
      </c>
      <c r="U225">
        <v>1</v>
      </c>
      <c r="JA225">
        <v>1</v>
      </c>
    </row>
    <row r="226" spans="1:261" x14ac:dyDescent="0.3">
      <c r="A226">
        <v>1</v>
      </c>
      <c r="B226">
        <v>226</v>
      </c>
      <c r="D226">
        <v>9.2906292032049862</v>
      </c>
      <c r="E226">
        <v>1.0395091969999997</v>
      </c>
      <c r="F226">
        <v>1.0261689999999999</v>
      </c>
      <c r="G226">
        <v>0</v>
      </c>
      <c r="H226">
        <v>0</v>
      </c>
      <c r="I226">
        <v>0</v>
      </c>
      <c r="J226">
        <v>0</v>
      </c>
      <c r="K226">
        <v>0</v>
      </c>
      <c r="L226">
        <v>1</v>
      </c>
      <c r="M226">
        <v>0</v>
      </c>
      <c r="N226">
        <v>3</v>
      </c>
      <c r="O226">
        <v>0</v>
      </c>
      <c r="P226">
        <v>0</v>
      </c>
      <c r="Q226">
        <v>0</v>
      </c>
      <c r="R226">
        <v>0</v>
      </c>
      <c r="S226">
        <v>0</v>
      </c>
      <c r="T226">
        <v>0</v>
      </c>
      <c r="U226">
        <v>1</v>
      </c>
      <c r="JA226">
        <v>1</v>
      </c>
    </row>
    <row r="227" spans="1:261" x14ac:dyDescent="0.3">
      <c r="A227">
        <v>1</v>
      </c>
      <c r="B227">
        <v>227</v>
      </c>
      <c r="D227">
        <v>9.340624936855491</v>
      </c>
      <c r="E227">
        <v>1.092727</v>
      </c>
      <c r="F227">
        <v>1.0609</v>
      </c>
      <c r="G227">
        <v>1</v>
      </c>
      <c r="H227">
        <v>0</v>
      </c>
      <c r="I227">
        <v>0</v>
      </c>
      <c r="J227">
        <v>1</v>
      </c>
      <c r="K227">
        <v>0</v>
      </c>
      <c r="L227">
        <v>0</v>
      </c>
      <c r="M227">
        <v>0</v>
      </c>
      <c r="N227">
        <v>4</v>
      </c>
      <c r="O227">
        <v>0</v>
      </c>
      <c r="P227">
        <v>1</v>
      </c>
      <c r="Q227">
        <v>0</v>
      </c>
      <c r="R227">
        <v>0</v>
      </c>
      <c r="S227">
        <v>0</v>
      </c>
      <c r="T227">
        <v>0</v>
      </c>
      <c r="U227">
        <v>1</v>
      </c>
      <c r="JA227">
        <v>1</v>
      </c>
    </row>
    <row r="228" spans="1:261" x14ac:dyDescent="0.3">
      <c r="A228">
        <v>1</v>
      </c>
      <c r="B228">
        <v>228</v>
      </c>
      <c r="D228">
        <v>10.894541913002909</v>
      </c>
      <c r="E228">
        <v>5.2680239999999996</v>
      </c>
      <c r="F228">
        <v>3.0276000000000001</v>
      </c>
      <c r="G228">
        <v>0</v>
      </c>
      <c r="H228">
        <v>0</v>
      </c>
      <c r="I228">
        <v>0</v>
      </c>
      <c r="J228">
        <v>1</v>
      </c>
      <c r="K228">
        <v>0</v>
      </c>
      <c r="L228">
        <v>0</v>
      </c>
      <c r="M228">
        <v>0</v>
      </c>
      <c r="N228">
        <v>4</v>
      </c>
      <c r="O228">
        <v>1</v>
      </c>
      <c r="P228">
        <v>1</v>
      </c>
      <c r="Q228">
        <v>0</v>
      </c>
      <c r="R228">
        <v>0</v>
      </c>
      <c r="S228">
        <v>0</v>
      </c>
      <c r="T228">
        <v>0</v>
      </c>
      <c r="U228">
        <v>1</v>
      </c>
      <c r="JA228">
        <v>1</v>
      </c>
    </row>
    <row r="229" spans="1:261" x14ac:dyDescent="0.3">
      <c r="A229">
        <v>1</v>
      </c>
      <c r="B229">
        <v>229</v>
      </c>
      <c r="D229">
        <v>9.6302342167364685</v>
      </c>
      <c r="E229">
        <v>4.0196790000000009</v>
      </c>
      <c r="F229">
        <v>2.5281000000000002</v>
      </c>
      <c r="G229">
        <v>0</v>
      </c>
      <c r="H229">
        <v>1</v>
      </c>
      <c r="I229">
        <v>0</v>
      </c>
      <c r="J229">
        <v>0</v>
      </c>
      <c r="K229">
        <v>0</v>
      </c>
      <c r="L229">
        <v>0</v>
      </c>
      <c r="M229">
        <v>0</v>
      </c>
      <c r="N229">
        <v>3</v>
      </c>
      <c r="O229">
        <v>0</v>
      </c>
      <c r="P229">
        <v>0</v>
      </c>
      <c r="Q229">
        <v>0</v>
      </c>
      <c r="R229">
        <v>0</v>
      </c>
      <c r="S229">
        <v>0</v>
      </c>
      <c r="T229">
        <v>0</v>
      </c>
      <c r="U229">
        <v>1</v>
      </c>
      <c r="JA229">
        <v>1</v>
      </c>
    </row>
    <row r="230" spans="1:261" x14ac:dyDescent="0.3">
      <c r="A230">
        <v>1</v>
      </c>
      <c r="B230">
        <v>230</v>
      </c>
      <c r="D230">
        <v>10.234265033343494</v>
      </c>
      <c r="E230">
        <v>6.2295040000000004</v>
      </c>
      <c r="F230">
        <v>3.3856000000000002</v>
      </c>
      <c r="G230">
        <v>0</v>
      </c>
      <c r="H230">
        <v>1</v>
      </c>
      <c r="I230">
        <v>0</v>
      </c>
      <c r="J230">
        <v>0</v>
      </c>
      <c r="K230">
        <v>0</v>
      </c>
      <c r="L230">
        <v>0</v>
      </c>
      <c r="M230">
        <v>1</v>
      </c>
      <c r="N230">
        <v>3</v>
      </c>
      <c r="O230">
        <v>0</v>
      </c>
      <c r="P230">
        <v>0</v>
      </c>
      <c r="Q230">
        <v>0</v>
      </c>
      <c r="R230">
        <v>1</v>
      </c>
      <c r="S230">
        <v>0</v>
      </c>
      <c r="T230">
        <v>0</v>
      </c>
      <c r="U230">
        <v>1</v>
      </c>
      <c r="JA230">
        <v>1</v>
      </c>
    </row>
    <row r="231" spans="1:261" x14ac:dyDescent="0.3">
      <c r="A231">
        <v>1</v>
      </c>
      <c r="B231">
        <v>231</v>
      </c>
      <c r="D231">
        <v>9.8994795311385886</v>
      </c>
      <c r="E231">
        <v>6.8589999999999991</v>
      </c>
      <c r="F231">
        <v>3.61</v>
      </c>
      <c r="G231">
        <v>0</v>
      </c>
      <c r="H231">
        <v>1</v>
      </c>
      <c r="I231">
        <v>0</v>
      </c>
      <c r="J231">
        <v>0</v>
      </c>
      <c r="K231">
        <v>0</v>
      </c>
      <c r="L231">
        <v>0</v>
      </c>
      <c r="M231">
        <v>0</v>
      </c>
      <c r="N231">
        <v>5</v>
      </c>
      <c r="O231">
        <v>0</v>
      </c>
      <c r="P231">
        <v>0</v>
      </c>
      <c r="Q231">
        <v>0</v>
      </c>
      <c r="R231">
        <v>0</v>
      </c>
      <c r="S231">
        <v>0</v>
      </c>
      <c r="T231">
        <v>1</v>
      </c>
      <c r="U231">
        <v>1</v>
      </c>
      <c r="JA231">
        <v>1</v>
      </c>
    </row>
    <row r="232" spans="1:261" x14ac:dyDescent="0.3">
      <c r="A232">
        <v>1</v>
      </c>
      <c r="B232">
        <v>232</v>
      </c>
      <c r="D232">
        <v>9.1215801939978363</v>
      </c>
      <c r="E232">
        <v>1.092727</v>
      </c>
      <c r="F232">
        <v>1.0609</v>
      </c>
      <c r="G232">
        <v>0</v>
      </c>
      <c r="H232">
        <v>0</v>
      </c>
      <c r="I232">
        <v>1</v>
      </c>
      <c r="J232">
        <v>0</v>
      </c>
      <c r="K232">
        <v>0</v>
      </c>
      <c r="L232">
        <v>0</v>
      </c>
      <c r="M232">
        <v>1</v>
      </c>
      <c r="N232">
        <v>4</v>
      </c>
      <c r="O232">
        <v>0</v>
      </c>
      <c r="P232">
        <v>1</v>
      </c>
      <c r="Q232">
        <v>0</v>
      </c>
      <c r="R232">
        <v>0</v>
      </c>
      <c r="S232">
        <v>0</v>
      </c>
      <c r="T232">
        <v>0</v>
      </c>
      <c r="U232">
        <v>1</v>
      </c>
      <c r="JA232">
        <v>1</v>
      </c>
    </row>
    <row r="233" spans="1:261" x14ac:dyDescent="0.3">
      <c r="A233">
        <v>1</v>
      </c>
      <c r="B233">
        <v>233</v>
      </c>
      <c r="D233">
        <v>9.0595174822415991</v>
      </c>
      <c r="E233">
        <v>1.5608959999999996</v>
      </c>
      <c r="F233">
        <v>1.3455999999999999</v>
      </c>
      <c r="G233">
        <v>0</v>
      </c>
      <c r="H233">
        <v>1</v>
      </c>
      <c r="I233">
        <v>0</v>
      </c>
      <c r="J233">
        <v>0</v>
      </c>
      <c r="K233">
        <v>0</v>
      </c>
      <c r="L233">
        <v>1</v>
      </c>
      <c r="M233">
        <v>0</v>
      </c>
      <c r="N233">
        <v>2</v>
      </c>
      <c r="O233">
        <v>0</v>
      </c>
      <c r="P233">
        <v>0</v>
      </c>
      <c r="Q233">
        <v>0</v>
      </c>
      <c r="R233">
        <v>0</v>
      </c>
      <c r="S233">
        <v>1</v>
      </c>
      <c r="T233">
        <v>0</v>
      </c>
      <c r="U233">
        <v>1</v>
      </c>
      <c r="JA233">
        <v>1</v>
      </c>
    </row>
    <row r="234" spans="1:261" x14ac:dyDescent="0.3">
      <c r="A234">
        <v>1</v>
      </c>
      <c r="B234">
        <v>234</v>
      </c>
      <c r="D234">
        <v>8.9856161971345099</v>
      </c>
      <c r="E234">
        <v>1</v>
      </c>
      <c r="F234">
        <v>1</v>
      </c>
      <c r="G234">
        <v>1</v>
      </c>
      <c r="H234">
        <v>0</v>
      </c>
      <c r="I234">
        <v>0</v>
      </c>
      <c r="J234">
        <v>0</v>
      </c>
      <c r="K234">
        <v>0</v>
      </c>
      <c r="L234">
        <v>0</v>
      </c>
      <c r="M234">
        <v>1</v>
      </c>
      <c r="N234">
        <v>4</v>
      </c>
      <c r="O234">
        <v>0</v>
      </c>
      <c r="P234">
        <v>1</v>
      </c>
      <c r="Q234">
        <v>0</v>
      </c>
      <c r="R234">
        <v>0</v>
      </c>
      <c r="S234">
        <v>0</v>
      </c>
      <c r="T234">
        <v>0</v>
      </c>
      <c r="U234">
        <v>1</v>
      </c>
      <c r="JA234">
        <v>1</v>
      </c>
    </row>
    <row r="235" spans="1:261" x14ac:dyDescent="0.3">
      <c r="A235">
        <v>1</v>
      </c>
      <c r="B235">
        <v>235</v>
      </c>
      <c r="D235">
        <v>9.4050823911534085</v>
      </c>
      <c r="E235">
        <v>1.2950290000000002</v>
      </c>
      <c r="F235">
        <v>1.1881000000000002</v>
      </c>
      <c r="G235">
        <v>0</v>
      </c>
      <c r="H235">
        <v>0</v>
      </c>
      <c r="I235">
        <v>1</v>
      </c>
      <c r="J235">
        <v>0</v>
      </c>
      <c r="K235">
        <v>0</v>
      </c>
      <c r="L235">
        <v>1</v>
      </c>
      <c r="M235">
        <v>0</v>
      </c>
      <c r="N235">
        <v>4</v>
      </c>
      <c r="O235">
        <v>0</v>
      </c>
      <c r="P235">
        <v>1</v>
      </c>
      <c r="Q235">
        <v>0</v>
      </c>
      <c r="R235">
        <v>0</v>
      </c>
      <c r="S235">
        <v>0</v>
      </c>
      <c r="T235">
        <v>0</v>
      </c>
      <c r="U235">
        <v>1</v>
      </c>
      <c r="JA235">
        <v>1</v>
      </c>
    </row>
    <row r="236" spans="1:261" x14ac:dyDescent="0.3">
      <c r="A236">
        <v>1</v>
      </c>
      <c r="B236">
        <v>236</v>
      </c>
      <c r="D236">
        <v>9.7584617804858702</v>
      </c>
      <c r="E236">
        <v>3.6522640000000002</v>
      </c>
      <c r="F236">
        <v>2.3715999999999999</v>
      </c>
      <c r="G236">
        <v>1</v>
      </c>
      <c r="H236">
        <v>0</v>
      </c>
      <c r="I236">
        <v>0</v>
      </c>
      <c r="J236">
        <v>0</v>
      </c>
      <c r="K236">
        <v>0</v>
      </c>
      <c r="L236">
        <v>0</v>
      </c>
      <c r="M236">
        <v>0</v>
      </c>
      <c r="N236">
        <v>3</v>
      </c>
      <c r="O236">
        <v>0</v>
      </c>
      <c r="P236">
        <v>0</v>
      </c>
      <c r="Q236">
        <v>0</v>
      </c>
      <c r="R236">
        <v>1</v>
      </c>
      <c r="S236">
        <v>0</v>
      </c>
      <c r="T236">
        <v>0</v>
      </c>
      <c r="U236">
        <v>1</v>
      </c>
      <c r="JA236">
        <v>1</v>
      </c>
    </row>
    <row r="237" spans="1:261" x14ac:dyDescent="0.3">
      <c r="A237">
        <v>1</v>
      </c>
      <c r="B237">
        <v>237</v>
      </c>
      <c r="D237">
        <v>9.7396736672979127</v>
      </c>
      <c r="E237">
        <v>1.0181082160000001</v>
      </c>
      <c r="F237">
        <v>1.0120359999999999</v>
      </c>
      <c r="G237">
        <v>0</v>
      </c>
      <c r="H237">
        <v>0</v>
      </c>
      <c r="I237">
        <v>0</v>
      </c>
      <c r="J237">
        <v>1</v>
      </c>
      <c r="K237">
        <v>0</v>
      </c>
      <c r="L237">
        <v>0</v>
      </c>
      <c r="M237">
        <v>0</v>
      </c>
      <c r="N237">
        <v>1</v>
      </c>
      <c r="O237">
        <v>0</v>
      </c>
      <c r="P237">
        <v>0</v>
      </c>
      <c r="Q237">
        <v>1</v>
      </c>
      <c r="R237">
        <v>0</v>
      </c>
      <c r="S237">
        <v>0</v>
      </c>
      <c r="T237">
        <v>0</v>
      </c>
      <c r="U237">
        <v>1</v>
      </c>
      <c r="JA237">
        <v>1</v>
      </c>
    </row>
    <row r="238" spans="1:261" x14ac:dyDescent="0.3">
      <c r="A238">
        <v>1</v>
      </c>
      <c r="B238">
        <v>238</v>
      </c>
      <c r="D238">
        <v>9.7506623688505947</v>
      </c>
      <c r="E238">
        <v>4.9129999999999994</v>
      </c>
      <c r="F238">
        <v>2.8899999999999997</v>
      </c>
      <c r="G238">
        <v>0</v>
      </c>
      <c r="H238">
        <v>1</v>
      </c>
      <c r="I238">
        <v>0</v>
      </c>
      <c r="J238">
        <v>0</v>
      </c>
      <c r="K238">
        <v>0</v>
      </c>
      <c r="L238">
        <v>0</v>
      </c>
      <c r="M238">
        <v>0</v>
      </c>
      <c r="N238">
        <v>4</v>
      </c>
      <c r="O238">
        <v>0</v>
      </c>
      <c r="P238">
        <v>1</v>
      </c>
      <c r="Q238">
        <v>0</v>
      </c>
      <c r="R238">
        <v>0</v>
      </c>
      <c r="S238">
        <v>0</v>
      </c>
      <c r="T238">
        <v>0</v>
      </c>
      <c r="U238">
        <v>1</v>
      </c>
      <c r="JA238">
        <v>1</v>
      </c>
    </row>
    <row r="239" spans="1:261" x14ac:dyDescent="0.3">
      <c r="A239">
        <v>1</v>
      </c>
      <c r="B239">
        <v>239</v>
      </c>
      <c r="D239">
        <v>9.0298970501940001</v>
      </c>
      <c r="E239">
        <v>1.3974150320000005</v>
      </c>
      <c r="F239">
        <v>1.2499240000000003</v>
      </c>
      <c r="G239">
        <v>0</v>
      </c>
      <c r="H239">
        <v>1</v>
      </c>
      <c r="I239">
        <v>0</v>
      </c>
      <c r="J239">
        <v>0</v>
      </c>
      <c r="K239">
        <v>0</v>
      </c>
      <c r="L239">
        <v>0</v>
      </c>
      <c r="M239">
        <v>0</v>
      </c>
      <c r="N239">
        <v>3</v>
      </c>
      <c r="O239">
        <v>0</v>
      </c>
      <c r="P239">
        <v>0</v>
      </c>
      <c r="Q239">
        <v>0</v>
      </c>
      <c r="R239">
        <v>0</v>
      </c>
      <c r="S239">
        <v>0</v>
      </c>
      <c r="T239">
        <v>0</v>
      </c>
      <c r="U239">
        <v>1</v>
      </c>
      <c r="JA239">
        <v>1</v>
      </c>
    </row>
    <row r="240" spans="1:261" x14ac:dyDescent="0.3">
      <c r="A240">
        <v>1</v>
      </c>
      <c r="B240">
        <v>240</v>
      </c>
      <c r="D240">
        <v>9.1401324769326866</v>
      </c>
      <c r="E240">
        <v>1.2597120000000002</v>
      </c>
      <c r="F240">
        <v>1.1664000000000001</v>
      </c>
      <c r="G240">
        <v>1</v>
      </c>
      <c r="H240">
        <v>0</v>
      </c>
      <c r="I240">
        <v>0</v>
      </c>
      <c r="J240">
        <v>0</v>
      </c>
      <c r="K240">
        <v>0</v>
      </c>
      <c r="L240">
        <v>0</v>
      </c>
      <c r="M240">
        <v>0</v>
      </c>
      <c r="N240">
        <v>3</v>
      </c>
      <c r="O240">
        <v>0</v>
      </c>
      <c r="P240">
        <v>0</v>
      </c>
      <c r="Q240">
        <v>0</v>
      </c>
      <c r="R240">
        <v>1</v>
      </c>
      <c r="S240">
        <v>0</v>
      </c>
      <c r="T240">
        <v>0</v>
      </c>
      <c r="U240">
        <v>1</v>
      </c>
      <c r="JA240">
        <v>1</v>
      </c>
    </row>
    <row r="241" spans="1:261" x14ac:dyDescent="0.3">
      <c r="A241">
        <v>1</v>
      </c>
      <c r="B241">
        <v>241</v>
      </c>
      <c r="D241">
        <v>9.5664454035457069</v>
      </c>
      <c r="E241">
        <v>2.1970000000000001</v>
      </c>
      <c r="F241">
        <v>1.6900000000000002</v>
      </c>
      <c r="G241">
        <v>0</v>
      </c>
      <c r="H241">
        <v>0</v>
      </c>
      <c r="I241">
        <v>1</v>
      </c>
      <c r="J241">
        <v>0</v>
      </c>
      <c r="K241">
        <v>0</v>
      </c>
      <c r="L241">
        <v>0</v>
      </c>
      <c r="M241">
        <v>1</v>
      </c>
      <c r="N241">
        <v>4</v>
      </c>
      <c r="O241">
        <v>0</v>
      </c>
      <c r="P241">
        <v>1</v>
      </c>
      <c r="Q241">
        <v>0</v>
      </c>
      <c r="R241">
        <v>0</v>
      </c>
      <c r="S241">
        <v>0</v>
      </c>
      <c r="T241">
        <v>0</v>
      </c>
      <c r="U241">
        <v>1</v>
      </c>
      <c r="JA241">
        <v>1</v>
      </c>
    </row>
    <row r="242" spans="1:261" x14ac:dyDescent="0.3">
      <c r="A242">
        <v>1</v>
      </c>
      <c r="B242">
        <v>242</v>
      </c>
      <c r="D242">
        <v>9.6938785570004171</v>
      </c>
      <c r="E242">
        <v>1.2597120000000002</v>
      </c>
      <c r="F242">
        <v>1.1664000000000001</v>
      </c>
      <c r="G242">
        <v>0</v>
      </c>
      <c r="H242">
        <v>0</v>
      </c>
      <c r="I242">
        <v>0</v>
      </c>
      <c r="J242">
        <v>0</v>
      </c>
      <c r="K242">
        <v>1</v>
      </c>
      <c r="L242">
        <v>0</v>
      </c>
      <c r="M242">
        <v>0</v>
      </c>
      <c r="N242">
        <v>4</v>
      </c>
      <c r="O242">
        <v>1</v>
      </c>
      <c r="P242">
        <v>1</v>
      </c>
      <c r="Q242">
        <v>0</v>
      </c>
      <c r="R242">
        <v>0</v>
      </c>
      <c r="S242">
        <v>0</v>
      </c>
      <c r="T242">
        <v>0</v>
      </c>
      <c r="U242">
        <v>1</v>
      </c>
      <c r="JA242">
        <v>1</v>
      </c>
    </row>
    <row r="243" spans="1:261" x14ac:dyDescent="0.3">
      <c r="A243">
        <v>1</v>
      </c>
      <c r="B243">
        <v>243</v>
      </c>
      <c r="D243">
        <v>9.3601387370645774</v>
      </c>
      <c r="E243">
        <v>1.3165327360000003</v>
      </c>
      <c r="F243">
        <v>1.2012160000000003</v>
      </c>
      <c r="G243">
        <v>0</v>
      </c>
      <c r="H243">
        <v>0</v>
      </c>
      <c r="I243">
        <v>0</v>
      </c>
      <c r="J243">
        <v>0</v>
      </c>
      <c r="K243">
        <v>0</v>
      </c>
      <c r="L243">
        <v>1</v>
      </c>
      <c r="M243">
        <v>0</v>
      </c>
      <c r="N243">
        <v>3</v>
      </c>
      <c r="O243">
        <v>0</v>
      </c>
      <c r="P243">
        <v>0</v>
      </c>
      <c r="Q243">
        <v>0</v>
      </c>
      <c r="R243">
        <v>0</v>
      </c>
      <c r="S243">
        <v>0</v>
      </c>
      <c r="T243">
        <v>0</v>
      </c>
      <c r="U243">
        <v>1</v>
      </c>
      <c r="JA243">
        <v>1</v>
      </c>
    </row>
    <row r="244" spans="1:261" x14ac:dyDescent="0.3">
      <c r="A244">
        <v>1</v>
      </c>
      <c r="B244">
        <v>244</v>
      </c>
      <c r="D244">
        <v>9.2596066132791002</v>
      </c>
      <c r="E244">
        <v>1.1444453360000002</v>
      </c>
      <c r="F244">
        <v>1.0941160000000001</v>
      </c>
      <c r="G244">
        <v>1</v>
      </c>
      <c r="H244">
        <v>0</v>
      </c>
      <c r="I244">
        <v>0</v>
      </c>
      <c r="J244">
        <v>0</v>
      </c>
      <c r="K244">
        <v>0</v>
      </c>
      <c r="L244">
        <v>1</v>
      </c>
      <c r="M244">
        <v>0</v>
      </c>
      <c r="N244">
        <v>3</v>
      </c>
      <c r="O244">
        <v>0</v>
      </c>
      <c r="P244">
        <v>0</v>
      </c>
      <c r="Q244">
        <v>0</v>
      </c>
      <c r="R244">
        <v>0</v>
      </c>
      <c r="S244">
        <v>0</v>
      </c>
      <c r="T244">
        <v>0</v>
      </c>
      <c r="U244">
        <v>1</v>
      </c>
      <c r="JA244">
        <v>1</v>
      </c>
    </row>
    <row r="245" spans="1:261" x14ac:dyDescent="0.3">
      <c r="A245">
        <v>1</v>
      </c>
      <c r="B245">
        <v>245</v>
      </c>
      <c r="D245">
        <v>9.9031875075271252</v>
      </c>
      <c r="E245">
        <v>3.5815770000000002</v>
      </c>
      <c r="F245">
        <v>2.3409</v>
      </c>
      <c r="G245">
        <v>1</v>
      </c>
      <c r="H245">
        <v>0</v>
      </c>
      <c r="I245">
        <v>0</v>
      </c>
      <c r="J245">
        <v>0</v>
      </c>
      <c r="K245">
        <v>0</v>
      </c>
      <c r="L245">
        <v>0</v>
      </c>
      <c r="M245">
        <v>1</v>
      </c>
      <c r="N245">
        <v>3</v>
      </c>
      <c r="O245">
        <v>0</v>
      </c>
      <c r="P245">
        <v>0</v>
      </c>
      <c r="Q245">
        <v>0</v>
      </c>
      <c r="R245">
        <v>1</v>
      </c>
      <c r="S245">
        <v>0</v>
      </c>
      <c r="T245">
        <v>0</v>
      </c>
      <c r="U245">
        <v>1</v>
      </c>
      <c r="JA245">
        <v>1</v>
      </c>
    </row>
    <row r="246" spans="1:261" x14ac:dyDescent="0.3">
      <c r="A246">
        <v>1</v>
      </c>
      <c r="B246">
        <v>246</v>
      </c>
      <c r="D246">
        <v>9.4958497107507167</v>
      </c>
      <c r="E246">
        <v>2.2999680000000002</v>
      </c>
      <c r="F246">
        <v>1.7424000000000002</v>
      </c>
      <c r="G246">
        <v>0</v>
      </c>
      <c r="H246">
        <v>0</v>
      </c>
      <c r="I246">
        <v>0</v>
      </c>
      <c r="J246">
        <v>0</v>
      </c>
      <c r="K246">
        <v>0</v>
      </c>
      <c r="L246">
        <v>0</v>
      </c>
      <c r="M246">
        <v>0</v>
      </c>
      <c r="N246">
        <v>4</v>
      </c>
      <c r="O246">
        <v>1</v>
      </c>
      <c r="P246">
        <v>1</v>
      </c>
      <c r="Q246">
        <v>0</v>
      </c>
      <c r="R246">
        <v>0</v>
      </c>
      <c r="S246">
        <v>0</v>
      </c>
      <c r="T246">
        <v>0</v>
      </c>
      <c r="U246">
        <v>1</v>
      </c>
      <c r="JA246">
        <v>1</v>
      </c>
    </row>
    <row r="247" spans="1:261" x14ac:dyDescent="0.3">
      <c r="A247">
        <v>0</v>
      </c>
      <c r="B247">
        <v>247</v>
      </c>
      <c r="U247">
        <v>1</v>
      </c>
    </row>
    <row r="248" spans="1:261" x14ac:dyDescent="0.3">
      <c r="A248">
        <v>0</v>
      </c>
      <c r="B248">
        <v>248</v>
      </c>
      <c r="U248">
        <v>1</v>
      </c>
    </row>
    <row r="249" spans="1:261" x14ac:dyDescent="0.3">
      <c r="A249">
        <v>0</v>
      </c>
      <c r="B249">
        <v>249</v>
      </c>
      <c r="U249">
        <v>1</v>
      </c>
    </row>
    <row r="250" spans="1:261" x14ac:dyDescent="0.3">
      <c r="A250">
        <v>0</v>
      </c>
      <c r="B250">
        <v>250</v>
      </c>
      <c r="U250">
        <v>1</v>
      </c>
    </row>
    <row r="251" spans="1:261" x14ac:dyDescent="0.3">
      <c r="A251">
        <v>0</v>
      </c>
      <c r="B251">
        <v>251</v>
      </c>
      <c r="U251">
        <v>1</v>
      </c>
    </row>
    <row r="252" spans="1:261" x14ac:dyDescent="0.3">
      <c r="A252">
        <v>0</v>
      </c>
      <c r="B252">
        <v>252</v>
      </c>
      <c r="U252">
        <v>1</v>
      </c>
    </row>
    <row r="253" spans="1:261" x14ac:dyDescent="0.3">
      <c r="A253">
        <v>0</v>
      </c>
      <c r="B253">
        <v>253</v>
      </c>
      <c r="U253">
        <v>1</v>
      </c>
    </row>
    <row r="254" spans="1:261" x14ac:dyDescent="0.3">
      <c r="A254">
        <v>0</v>
      </c>
      <c r="B254">
        <v>254</v>
      </c>
      <c r="U254">
        <v>1</v>
      </c>
    </row>
    <row r="255" spans="1:261" x14ac:dyDescent="0.3">
      <c r="A255">
        <v>0</v>
      </c>
      <c r="B255">
        <v>255</v>
      </c>
      <c r="U255">
        <v>1</v>
      </c>
    </row>
    <row r="256" spans="1:261" x14ac:dyDescent="0.3">
      <c r="A256">
        <v>0</v>
      </c>
      <c r="B256">
        <v>256</v>
      </c>
      <c r="U256">
        <v>1</v>
      </c>
    </row>
    <row r="257" spans="1:21" x14ac:dyDescent="0.3">
      <c r="A257">
        <v>0</v>
      </c>
      <c r="B257">
        <v>257</v>
      </c>
      <c r="U257">
        <v>1</v>
      </c>
    </row>
    <row r="258" spans="1:21" x14ac:dyDescent="0.3">
      <c r="A258">
        <v>0</v>
      </c>
      <c r="B258">
        <v>258</v>
      </c>
      <c r="U258">
        <v>1</v>
      </c>
    </row>
    <row r="259" spans="1:21" x14ac:dyDescent="0.3">
      <c r="A259">
        <v>0</v>
      </c>
      <c r="B259">
        <v>259</v>
      </c>
      <c r="U259">
        <v>1</v>
      </c>
    </row>
    <row r="260" spans="1:21" x14ac:dyDescent="0.3">
      <c r="A260">
        <v>0</v>
      </c>
      <c r="B260">
        <v>260</v>
      </c>
      <c r="U260">
        <v>1</v>
      </c>
    </row>
    <row r="261" spans="1:21" x14ac:dyDescent="0.3">
      <c r="A261">
        <v>0</v>
      </c>
      <c r="B261">
        <v>261</v>
      </c>
      <c r="U261">
        <v>1</v>
      </c>
    </row>
    <row r="262" spans="1:21" x14ac:dyDescent="0.3">
      <c r="A262">
        <v>0</v>
      </c>
      <c r="B262">
        <v>262</v>
      </c>
      <c r="U262">
        <v>1</v>
      </c>
    </row>
    <row r="263" spans="1:21" x14ac:dyDescent="0.3">
      <c r="A263">
        <v>0</v>
      </c>
      <c r="B263">
        <v>263</v>
      </c>
      <c r="U263">
        <v>1</v>
      </c>
    </row>
    <row r="264" spans="1:21" x14ac:dyDescent="0.3">
      <c r="A264">
        <v>0</v>
      </c>
      <c r="B264">
        <v>264</v>
      </c>
      <c r="U264">
        <v>1</v>
      </c>
    </row>
    <row r="265" spans="1:21" x14ac:dyDescent="0.3">
      <c r="A265">
        <v>0</v>
      </c>
      <c r="B265">
        <v>265</v>
      </c>
      <c r="U265">
        <v>1</v>
      </c>
    </row>
    <row r="266" spans="1:21" x14ac:dyDescent="0.3">
      <c r="A266">
        <v>0</v>
      </c>
      <c r="B266">
        <v>266</v>
      </c>
      <c r="U266">
        <v>1</v>
      </c>
    </row>
    <row r="267" spans="1:21" x14ac:dyDescent="0.3">
      <c r="A267">
        <v>0</v>
      </c>
      <c r="B267">
        <v>267</v>
      </c>
      <c r="U267">
        <v>1</v>
      </c>
    </row>
    <row r="268" spans="1:21" x14ac:dyDescent="0.3">
      <c r="A268">
        <v>0</v>
      </c>
      <c r="B268">
        <v>268</v>
      </c>
      <c r="U268">
        <v>1</v>
      </c>
    </row>
    <row r="269" spans="1:21" x14ac:dyDescent="0.3">
      <c r="A269">
        <v>0</v>
      </c>
      <c r="B269">
        <v>269</v>
      </c>
      <c r="U269">
        <v>1</v>
      </c>
    </row>
    <row r="270" spans="1:21" x14ac:dyDescent="0.3">
      <c r="A270">
        <v>0</v>
      </c>
      <c r="B270">
        <v>270</v>
      </c>
      <c r="U270">
        <v>1</v>
      </c>
    </row>
    <row r="271" spans="1:21" x14ac:dyDescent="0.3">
      <c r="A271">
        <v>0</v>
      </c>
      <c r="B271">
        <v>271</v>
      </c>
      <c r="U271">
        <v>1</v>
      </c>
    </row>
    <row r="272" spans="1:21" x14ac:dyDescent="0.3">
      <c r="A272">
        <v>0</v>
      </c>
      <c r="B272">
        <v>272</v>
      </c>
      <c r="U272">
        <v>1</v>
      </c>
    </row>
    <row r="273" spans="1:21" x14ac:dyDescent="0.3">
      <c r="A273">
        <v>0</v>
      </c>
      <c r="B273">
        <v>273</v>
      </c>
      <c r="U273">
        <v>1</v>
      </c>
    </row>
    <row r="274" spans="1:21" x14ac:dyDescent="0.3">
      <c r="A274">
        <v>0</v>
      </c>
      <c r="B274">
        <v>274</v>
      </c>
      <c r="U274">
        <v>1</v>
      </c>
    </row>
    <row r="275" spans="1:21" x14ac:dyDescent="0.3">
      <c r="A275">
        <v>0</v>
      </c>
      <c r="B275">
        <v>275</v>
      </c>
      <c r="U275">
        <v>1</v>
      </c>
    </row>
    <row r="276" spans="1:21" x14ac:dyDescent="0.3">
      <c r="A276">
        <v>0</v>
      </c>
      <c r="B276">
        <v>276</v>
      </c>
      <c r="U276">
        <v>1</v>
      </c>
    </row>
    <row r="277" spans="1:21" x14ac:dyDescent="0.3">
      <c r="A277">
        <v>0</v>
      </c>
      <c r="B277">
        <v>277</v>
      </c>
      <c r="U277">
        <v>1</v>
      </c>
    </row>
    <row r="278" spans="1:21" x14ac:dyDescent="0.3">
      <c r="A278">
        <v>0</v>
      </c>
      <c r="B278">
        <v>278</v>
      </c>
      <c r="U278">
        <v>1</v>
      </c>
    </row>
    <row r="279" spans="1:21" x14ac:dyDescent="0.3">
      <c r="A279">
        <v>0</v>
      </c>
      <c r="B279">
        <v>279</v>
      </c>
      <c r="U279">
        <v>1</v>
      </c>
    </row>
    <row r="280" spans="1:21" x14ac:dyDescent="0.3">
      <c r="A280">
        <v>0</v>
      </c>
      <c r="B280">
        <v>280</v>
      </c>
      <c r="U280">
        <v>1</v>
      </c>
    </row>
    <row r="281" spans="1:21" x14ac:dyDescent="0.3">
      <c r="A281">
        <v>0</v>
      </c>
      <c r="B281">
        <v>281</v>
      </c>
      <c r="U281">
        <v>1</v>
      </c>
    </row>
    <row r="282" spans="1:21" x14ac:dyDescent="0.3">
      <c r="A282">
        <v>0</v>
      </c>
      <c r="B282">
        <v>282</v>
      </c>
      <c r="U282">
        <v>1</v>
      </c>
    </row>
    <row r="283" spans="1:21" x14ac:dyDescent="0.3">
      <c r="A283">
        <v>0</v>
      </c>
      <c r="B283">
        <v>283</v>
      </c>
      <c r="U283">
        <v>1</v>
      </c>
    </row>
    <row r="284" spans="1:21" x14ac:dyDescent="0.3">
      <c r="A284">
        <v>0</v>
      </c>
      <c r="B284">
        <v>284</v>
      </c>
      <c r="U284">
        <v>1</v>
      </c>
    </row>
    <row r="285" spans="1:21" x14ac:dyDescent="0.3">
      <c r="A285">
        <v>0</v>
      </c>
      <c r="B285">
        <v>285</v>
      </c>
      <c r="U285">
        <v>1</v>
      </c>
    </row>
    <row r="286" spans="1:21" x14ac:dyDescent="0.3">
      <c r="A286">
        <v>0</v>
      </c>
      <c r="B286">
        <v>286</v>
      </c>
      <c r="U286">
        <v>1</v>
      </c>
    </row>
    <row r="287" spans="1:21" x14ac:dyDescent="0.3">
      <c r="A287">
        <v>0</v>
      </c>
      <c r="B287">
        <v>287</v>
      </c>
      <c r="U287">
        <v>1</v>
      </c>
    </row>
    <row r="288" spans="1:21" x14ac:dyDescent="0.3">
      <c r="A288">
        <v>0</v>
      </c>
      <c r="B288">
        <v>288</v>
      </c>
      <c r="U288">
        <v>1</v>
      </c>
    </row>
    <row r="289" spans="1:21" x14ac:dyDescent="0.3">
      <c r="A289">
        <v>0</v>
      </c>
      <c r="B289">
        <v>289</v>
      </c>
      <c r="U289">
        <v>1</v>
      </c>
    </row>
    <row r="290" spans="1:21" x14ac:dyDescent="0.3">
      <c r="A290">
        <v>0</v>
      </c>
      <c r="B290">
        <v>290</v>
      </c>
      <c r="U290">
        <v>1</v>
      </c>
    </row>
    <row r="291" spans="1:21" x14ac:dyDescent="0.3">
      <c r="A291">
        <v>0</v>
      </c>
      <c r="B291">
        <v>291</v>
      </c>
      <c r="U291">
        <v>1</v>
      </c>
    </row>
    <row r="292" spans="1:21" x14ac:dyDescent="0.3">
      <c r="A292">
        <v>0</v>
      </c>
      <c r="B292">
        <v>292</v>
      </c>
      <c r="U292">
        <v>1</v>
      </c>
    </row>
    <row r="293" spans="1:21" x14ac:dyDescent="0.3">
      <c r="A293">
        <v>0</v>
      </c>
      <c r="B293">
        <v>293</v>
      </c>
      <c r="U293">
        <v>1</v>
      </c>
    </row>
    <row r="294" spans="1:21" x14ac:dyDescent="0.3">
      <c r="A294">
        <v>0</v>
      </c>
      <c r="B294">
        <v>294</v>
      </c>
      <c r="U294">
        <v>1</v>
      </c>
    </row>
    <row r="295" spans="1:21" x14ac:dyDescent="0.3">
      <c r="A295">
        <v>0</v>
      </c>
      <c r="B295">
        <v>295</v>
      </c>
      <c r="U295">
        <v>1</v>
      </c>
    </row>
    <row r="296" spans="1:21" x14ac:dyDescent="0.3">
      <c r="A296">
        <v>0</v>
      </c>
      <c r="B296">
        <v>296</v>
      </c>
      <c r="U296">
        <v>1</v>
      </c>
    </row>
    <row r="297" spans="1:21" x14ac:dyDescent="0.3">
      <c r="A297">
        <v>0</v>
      </c>
      <c r="B297">
        <v>297</v>
      </c>
      <c r="U297">
        <v>1</v>
      </c>
    </row>
    <row r="298" spans="1:21" x14ac:dyDescent="0.3">
      <c r="A298">
        <v>0</v>
      </c>
      <c r="B298">
        <v>298</v>
      </c>
      <c r="U298">
        <v>1</v>
      </c>
    </row>
    <row r="299" spans="1:21" x14ac:dyDescent="0.3">
      <c r="A299">
        <v>0</v>
      </c>
      <c r="B299">
        <v>299</v>
      </c>
      <c r="U299">
        <v>1</v>
      </c>
    </row>
    <row r="300" spans="1:21" x14ac:dyDescent="0.3">
      <c r="A300">
        <v>0</v>
      </c>
      <c r="B300">
        <v>300</v>
      </c>
      <c r="U300">
        <v>1</v>
      </c>
    </row>
    <row r="301" spans="1:21" x14ac:dyDescent="0.3">
      <c r="A301">
        <v>0</v>
      </c>
      <c r="B301">
        <v>301</v>
      </c>
      <c r="U301">
        <v>1</v>
      </c>
    </row>
    <row r="302" spans="1:21" x14ac:dyDescent="0.3">
      <c r="A302">
        <v>0</v>
      </c>
      <c r="B302">
        <v>302</v>
      </c>
      <c r="U302">
        <v>1</v>
      </c>
    </row>
    <row r="303" spans="1:21" x14ac:dyDescent="0.3">
      <c r="A303">
        <v>0</v>
      </c>
      <c r="B303">
        <v>303</v>
      </c>
      <c r="U303">
        <v>1</v>
      </c>
    </row>
    <row r="304" spans="1:21" x14ac:dyDescent="0.3">
      <c r="A304">
        <v>0</v>
      </c>
      <c r="B304">
        <v>304</v>
      </c>
      <c r="U304">
        <v>1</v>
      </c>
    </row>
    <row r="305" spans="1:21" x14ac:dyDescent="0.3">
      <c r="A305">
        <v>0</v>
      </c>
      <c r="B305">
        <v>305</v>
      </c>
      <c r="U305">
        <v>1</v>
      </c>
    </row>
    <row r="306" spans="1:21" x14ac:dyDescent="0.3">
      <c r="A306">
        <v>0</v>
      </c>
      <c r="B306">
        <v>306</v>
      </c>
      <c r="U306">
        <v>1</v>
      </c>
    </row>
    <row r="307" spans="1:21" x14ac:dyDescent="0.3">
      <c r="A307">
        <v>0</v>
      </c>
      <c r="B307">
        <v>307</v>
      </c>
      <c r="U307">
        <v>1</v>
      </c>
    </row>
    <row r="308" spans="1:21" x14ac:dyDescent="0.3">
      <c r="A308">
        <v>0</v>
      </c>
      <c r="B308">
        <v>308</v>
      </c>
      <c r="U308">
        <v>1</v>
      </c>
    </row>
    <row r="309" spans="1:21" x14ac:dyDescent="0.3">
      <c r="A309">
        <v>0</v>
      </c>
      <c r="B309">
        <v>309</v>
      </c>
      <c r="U309">
        <v>1</v>
      </c>
    </row>
    <row r="310" spans="1:21" x14ac:dyDescent="0.3">
      <c r="A310">
        <v>0</v>
      </c>
      <c r="B310">
        <v>310</v>
      </c>
      <c r="U310">
        <v>1</v>
      </c>
    </row>
    <row r="311" spans="1:21" x14ac:dyDescent="0.3">
      <c r="A311">
        <v>0</v>
      </c>
      <c r="B311">
        <v>311</v>
      </c>
      <c r="U311">
        <v>1</v>
      </c>
    </row>
    <row r="312" spans="1:21" x14ac:dyDescent="0.3">
      <c r="A312">
        <v>0</v>
      </c>
      <c r="B312">
        <v>312</v>
      </c>
      <c r="U312">
        <v>1</v>
      </c>
    </row>
    <row r="313" spans="1:21" x14ac:dyDescent="0.3">
      <c r="A313">
        <v>0</v>
      </c>
      <c r="B313">
        <v>313</v>
      </c>
      <c r="U313">
        <v>1</v>
      </c>
    </row>
    <row r="314" spans="1:21" x14ac:dyDescent="0.3">
      <c r="A314">
        <v>0</v>
      </c>
      <c r="B314">
        <v>314</v>
      </c>
      <c r="U314">
        <v>1</v>
      </c>
    </row>
    <row r="315" spans="1:21" x14ac:dyDescent="0.3">
      <c r="A315">
        <v>0</v>
      </c>
      <c r="B315">
        <v>315</v>
      </c>
      <c r="U315">
        <v>1</v>
      </c>
    </row>
    <row r="316" spans="1:21" x14ac:dyDescent="0.3">
      <c r="A316">
        <v>0</v>
      </c>
      <c r="B316">
        <v>316</v>
      </c>
      <c r="U316">
        <v>1</v>
      </c>
    </row>
    <row r="317" spans="1:21" x14ac:dyDescent="0.3">
      <c r="A317">
        <v>0</v>
      </c>
      <c r="B317">
        <v>317</v>
      </c>
      <c r="U317">
        <v>1</v>
      </c>
    </row>
    <row r="318" spans="1:21" x14ac:dyDescent="0.3">
      <c r="A318">
        <v>0</v>
      </c>
      <c r="B318">
        <v>318</v>
      </c>
      <c r="U318">
        <v>1</v>
      </c>
    </row>
    <row r="319" spans="1:21" x14ac:dyDescent="0.3">
      <c r="A319">
        <v>0</v>
      </c>
      <c r="B319">
        <v>319</v>
      </c>
      <c r="U319">
        <v>1</v>
      </c>
    </row>
    <row r="320" spans="1:21" x14ac:dyDescent="0.3">
      <c r="A320">
        <v>0</v>
      </c>
      <c r="B320">
        <v>320</v>
      </c>
      <c r="U320">
        <v>1</v>
      </c>
    </row>
    <row r="321" spans="1:21" x14ac:dyDescent="0.3">
      <c r="A321">
        <v>0</v>
      </c>
      <c r="B321">
        <v>321</v>
      </c>
      <c r="U321">
        <v>1</v>
      </c>
    </row>
    <row r="322" spans="1:21" x14ac:dyDescent="0.3">
      <c r="A322">
        <v>0</v>
      </c>
      <c r="B322">
        <v>322</v>
      </c>
      <c r="U322">
        <v>1</v>
      </c>
    </row>
    <row r="323" spans="1:21" x14ac:dyDescent="0.3">
      <c r="A323">
        <v>0</v>
      </c>
      <c r="B323">
        <v>323</v>
      </c>
      <c r="U323">
        <v>1</v>
      </c>
    </row>
    <row r="324" spans="1:21" x14ac:dyDescent="0.3">
      <c r="A324">
        <v>0</v>
      </c>
      <c r="B324">
        <v>324</v>
      </c>
      <c r="U324">
        <v>1</v>
      </c>
    </row>
    <row r="325" spans="1:21" x14ac:dyDescent="0.3">
      <c r="A325">
        <v>0</v>
      </c>
      <c r="B325">
        <v>325</v>
      </c>
      <c r="U325">
        <v>1</v>
      </c>
    </row>
    <row r="326" spans="1:21" x14ac:dyDescent="0.3">
      <c r="A326">
        <v>0</v>
      </c>
      <c r="B326">
        <v>326</v>
      </c>
      <c r="U326">
        <v>1</v>
      </c>
    </row>
    <row r="327" spans="1:21" x14ac:dyDescent="0.3">
      <c r="A327">
        <v>0</v>
      </c>
      <c r="B327">
        <v>327</v>
      </c>
      <c r="U327">
        <v>1</v>
      </c>
    </row>
    <row r="328" spans="1:21" x14ac:dyDescent="0.3">
      <c r="A328">
        <v>0</v>
      </c>
      <c r="B328">
        <v>328</v>
      </c>
      <c r="U328">
        <v>1</v>
      </c>
    </row>
    <row r="329" spans="1:21" x14ac:dyDescent="0.3">
      <c r="A329">
        <v>0</v>
      </c>
      <c r="B329">
        <v>329</v>
      </c>
      <c r="U329">
        <v>1</v>
      </c>
    </row>
    <row r="330" spans="1:21" x14ac:dyDescent="0.3">
      <c r="A330">
        <v>0</v>
      </c>
      <c r="B330">
        <v>330</v>
      </c>
      <c r="U330">
        <v>1</v>
      </c>
    </row>
    <row r="331" spans="1:21" x14ac:dyDescent="0.3">
      <c r="A331">
        <v>0</v>
      </c>
      <c r="B331">
        <v>331</v>
      </c>
      <c r="U331">
        <v>1</v>
      </c>
    </row>
    <row r="332" spans="1:21" x14ac:dyDescent="0.3">
      <c r="A332">
        <v>0</v>
      </c>
      <c r="B332">
        <v>332</v>
      </c>
      <c r="U332">
        <v>1</v>
      </c>
    </row>
    <row r="333" spans="1:21" x14ac:dyDescent="0.3">
      <c r="A333">
        <v>0</v>
      </c>
      <c r="B333">
        <v>333</v>
      </c>
      <c r="U333">
        <v>1</v>
      </c>
    </row>
    <row r="334" spans="1:21" x14ac:dyDescent="0.3">
      <c r="A334">
        <v>0</v>
      </c>
      <c r="B334">
        <v>334</v>
      </c>
      <c r="U334">
        <v>1</v>
      </c>
    </row>
    <row r="335" spans="1:21" x14ac:dyDescent="0.3">
      <c r="A335">
        <v>0</v>
      </c>
      <c r="B335">
        <v>335</v>
      </c>
      <c r="U335">
        <v>1</v>
      </c>
    </row>
    <row r="336" spans="1:21" x14ac:dyDescent="0.3">
      <c r="A336">
        <v>0</v>
      </c>
      <c r="B336">
        <v>336</v>
      </c>
      <c r="U336">
        <v>1</v>
      </c>
    </row>
    <row r="337" spans="1:21" x14ac:dyDescent="0.3">
      <c r="A337">
        <v>0</v>
      </c>
      <c r="B337">
        <v>337</v>
      </c>
      <c r="U337">
        <v>1</v>
      </c>
    </row>
    <row r="338" spans="1:21" x14ac:dyDescent="0.3">
      <c r="A338">
        <v>0</v>
      </c>
      <c r="B338">
        <v>338</v>
      </c>
      <c r="U338">
        <v>1</v>
      </c>
    </row>
    <row r="339" spans="1:21" x14ac:dyDescent="0.3">
      <c r="A339">
        <v>0</v>
      </c>
      <c r="B339">
        <v>339</v>
      </c>
      <c r="U339">
        <v>1</v>
      </c>
    </row>
    <row r="340" spans="1:21" x14ac:dyDescent="0.3">
      <c r="A340">
        <v>0</v>
      </c>
      <c r="B340">
        <v>340</v>
      </c>
      <c r="U340">
        <v>1</v>
      </c>
    </row>
    <row r="341" spans="1:21" x14ac:dyDescent="0.3">
      <c r="A341">
        <v>0</v>
      </c>
      <c r="B341">
        <v>341</v>
      </c>
      <c r="U341">
        <v>1</v>
      </c>
    </row>
    <row r="342" spans="1:21" x14ac:dyDescent="0.3">
      <c r="A342">
        <v>0</v>
      </c>
      <c r="B342">
        <v>342</v>
      </c>
      <c r="U342">
        <v>1</v>
      </c>
    </row>
    <row r="343" spans="1:21" x14ac:dyDescent="0.3">
      <c r="A343">
        <v>0</v>
      </c>
      <c r="B343">
        <v>343</v>
      </c>
      <c r="U343">
        <v>1</v>
      </c>
    </row>
    <row r="344" spans="1:21" x14ac:dyDescent="0.3">
      <c r="A344">
        <v>0</v>
      </c>
      <c r="B344">
        <v>344</v>
      </c>
      <c r="U344">
        <v>1</v>
      </c>
    </row>
    <row r="345" spans="1:21" x14ac:dyDescent="0.3">
      <c r="A345">
        <v>0</v>
      </c>
      <c r="B345">
        <v>345</v>
      </c>
      <c r="U345">
        <v>1</v>
      </c>
    </row>
    <row r="346" spans="1:21" x14ac:dyDescent="0.3">
      <c r="A346">
        <v>0</v>
      </c>
      <c r="B346">
        <v>346</v>
      </c>
      <c r="U346">
        <v>1</v>
      </c>
    </row>
    <row r="347" spans="1:21" x14ac:dyDescent="0.3">
      <c r="A347">
        <v>0</v>
      </c>
      <c r="B347">
        <v>347</v>
      </c>
      <c r="U347">
        <v>1</v>
      </c>
    </row>
    <row r="348" spans="1:21" x14ac:dyDescent="0.3">
      <c r="A348">
        <v>0</v>
      </c>
      <c r="B348">
        <v>348</v>
      </c>
      <c r="U348">
        <v>1</v>
      </c>
    </row>
    <row r="349" spans="1:21" x14ac:dyDescent="0.3">
      <c r="A349">
        <v>0</v>
      </c>
      <c r="B349">
        <v>349</v>
      </c>
      <c r="U349">
        <v>1</v>
      </c>
    </row>
    <row r="350" spans="1:21" x14ac:dyDescent="0.3">
      <c r="A350">
        <v>0</v>
      </c>
      <c r="B350">
        <v>350</v>
      </c>
      <c r="U350">
        <v>1</v>
      </c>
    </row>
    <row r="351" spans="1:21" x14ac:dyDescent="0.3">
      <c r="A351">
        <v>0</v>
      </c>
      <c r="B351">
        <v>351</v>
      </c>
      <c r="U351">
        <v>1</v>
      </c>
    </row>
    <row r="352" spans="1:21" x14ac:dyDescent="0.3">
      <c r="A352">
        <v>0</v>
      </c>
      <c r="B352">
        <v>352</v>
      </c>
      <c r="U352">
        <v>1</v>
      </c>
    </row>
    <row r="353" spans="1:21" x14ac:dyDescent="0.3">
      <c r="A353">
        <v>0</v>
      </c>
      <c r="B353">
        <v>353</v>
      </c>
      <c r="U353">
        <v>1</v>
      </c>
    </row>
    <row r="354" spans="1:21" x14ac:dyDescent="0.3">
      <c r="A354">
        <v>0</v>
      </c>
      <c r="B354">
        <v>354</v>
      </c>
      <c r="U354">
        <v>1</v>
      </c>
    </row>
    <row r="355" spans="1:21" x14ac:dyDescent="0.3">
      <c r="A355">
        <v>0</v>
      </c>
      <c r="B355">
        <v>355</v>
      </c>
      <c r="U355">
        <v>1</v>
      </c>
    </row>
    <row r="356" spans="1:21" x14ac:dyDescent="0.3">
      <c r="A356">
        <v>0</v>
      </c>
      <c r="B356">
        <v>356</v>
      </c>
      <c r="U356">
        <v>1</v>
      </c>
    </row>
    <row r="357" spans="1:21" x14ac:dyDescent="0.3">
      <c r="A357">
        <v>0</v>
      </c>
      <c r="B357">
        <v>357</v>
      </c>
      <c r="U357">
        <v>1</v>
      </c>
    </row>
    <row r="358" spans="1:21" x14ac:dyDescent="0.3">
      <c r="A358">
        <v>0</v>
      </c>
      <c r="B358">
        <v>358</v>
      </c>
      <c r="U358">
        <v>1</v>
      </c>
    </row>
    <row r="359" spans="1:21" x14ac:dyDescent="0.3">
      <c r="A359">
        <v>0</v>
      </c>
      <c r="B359">
        <v>359</v>
      </c>
      <c r="U359">
        <v>1</v>
      </c>
    </row>
    <row r="360" spans="1:21" x14ac:dyDescent="0.3">
      <c r="A360">
        <v>0</v>
      </c>
      <c r="B360">
        <v>360</v>
      </c>
      <c r="U360">
        <v>1</v>
      </c>
    </row>
    <row r="361" spans="1:21" x14ac:dyDescent="0.3">
      <c r="A361">
        <v>0</v>
      </c>
      <c r="B361">
        <v>361</v>
      </c>
      <c r="U361">
        <v>1</v>
      </c>
    </row>
    <row r="362" spans="1:21" x14ac:dyDescent="0.3">
      <c r="A362">
        <v>0</v>
      </c>
      <c r="B362">
        <v>362</v>
      </c>
      <c r="U362">
        <v>1</v>
      </c>
    </row>
    <row r="363" spans="1:21" x14ac:dyDescent="0.3">
      <c r="A363">
        <v>0</v>
      </c>
      <c r="B363">
        <v>363</v>
      </c>
      <c r="U363">
        <v>1</v>
      </c>
    </row>
    <row r="364" spans="1:21" x14ac:dyDescent="0.3">
      <c r="A364">
        <v>0</v>
      </c>
      <c r="B364">
        <v>364</v>
      </c>
      <c r="U364">
        <v>1</v>
      </c>
    </row>
    <row r="365" spans="1:21" x14ac:dyDescent="0.3">
      <c r="A365">
        <v>0</v>
      </c>
      <c r="B365">
        <v>365</v>
      </c>
      <c r="U365">
        <v>1</v>
      </c>
    </row>
    <row r="366" spans="1:21" x14ac:dyDescent="0.3">
      <c r="A366">
        <v>0</v>
      </c>
      <c r="B366">
        <v>366</v>
      </c>
      <c r="U366">
        <v>1</v>
      </c>
    </row>
    <row r="367" spans="1:21" x14ac:dyDescent="0.3">
      <c r="A367">
        <v>0</v>
      </c>
      <c r="B367">
        <v>367</v>
      </c>
      <c r="U367">
        <v>1</v>
      </c>
    </row>
    <row r="368" spans="1:21" x14ac:dyDescent="0.3">
      <c r="A368">
        <v>0</v>
      </c>
      <c r="B368">
        <v>368</v>
      </c>
      <c r="U368">
        <v>1</v>
      </c>
    </row>
    <row r="369" spans="1:21" x14ac:dyDescent="0.3">
      <c r="A369">
        <v>0</v>
      </c>
      <c r="B369">
        <v>369</v>
      </c>
      <c r="U369">
        <v>1</v>
      </c>
    </row>
    <row r="370" spans="1:21" x14ac:dyDescent="0.3">
      <c r="A370">
        <v>0</v>
      </c>
      <c r="B370">
        <v>370</v>
      </c>
      <c r="U370">
        <v>1</v>
      </c>
    </row>
    <row r="371" spans="1:21" x14ac:dyDescent="0.3">
      <c r="A371">
        <v>0</v>
      </c>
      <c r="B371">
        <v>371</v>
      </c>
      <c r="U371">
        <v>1</v>
      </c>
    </row>
    <row r="372" spans="1:21" x14ac:dyDescent="0.3">
      <c r="A372">
        <v>0</v>
      </c>
      <c r="B372">
        <v>372</v>
      </c>
      <c r="U372">
        <v>1</v>
      </c>
    </row>
    <row r="373" spans="1:21" x14ac:dyDescent="0.3">
      <c r="A373">
        <v>0</v>
      </c>
      <c r="B373">
        <v>373</v>
      </c>
      <c r="U373">
        <v>1</v>
      </c>
    </row>
    <row r="374" spans="1:21" x14ac:dyDescent="0.3">
      <c r="A374">
        <v>0</v>
      </c>
      <c r="B374">
        <v>374</v>
      </c>
      <c r="U374">
        <v>1</v>
      </c>
    </row>
    <row r="375" spans="1:21" x14ac:dyDescent="0.3">
      <c r="A375">
        <v>0</v>
      </c>
      <c r="B375">
        <v>375</v>
      </c>
      <c r="U375">
        <v>1</v>
      </c>
    </row>
    <row r="376" spans="1:21" x14ac:dyDescent="0.3">
      <c r="A376">
        <v>0</v>
      </c>
      <c r="B376">
        <v>376</v>
      </c>
      <c r="U376">
        <v>1</v>
      </c>
    </row>
    <row r="377" spans="1:21" x14ac:dyDescent="0.3">
      <c r="A377">
        <v>0</v>
      </c>
      <c r="B377">
        <v>377</v>
      </c>
      <c r="U377">
        <v>1</v>
      </c>
    </row>
    <row r="378" spans="1:21" x14ac:dyDescent="0.3">
      <c r="A378">
        <v>0</v>
      </c>
      <c r="B378">
        <v>378</v>
      </c>
      <c r="U378">
        <v>1</v>
      </c>
    </row>
    <row r="379" spans="1:21" x14ac:dyDescent="0.3">
      <c r="A379">
        <v>0</v>
      </c>
      <c r="B379">
        <v>379</v>
      </c>
      <c r="U379">
        <v>1</v>
      </c>
    </row>
    <row r="380" spans="1:21" x14ac:dyDescent="0.3">
      <c r="A380">
        <v>0</v>
      </c>
      <c r="B380">
        <v>380</v>
      </c>
      <c r="U380">
        <v>1</v>
      </c>
    </row>
    <row r="381" spans="1:21" x14ac:dyDescent="0.3">
      <c r="A381">
        <v>0</v>
      </c>
      <c r="B381">
        <v>381</v>
      </c>
      <c r="U381">
        <v>1</v>
      </c>
    </row>
    <row r="382" spans="1:21" x14ac:dyDescent="0.3">
      <c r="A382">
        <v>0</v>
      </c>
      <c r="B382">
        <v>382</v>
      </c>
      <c r="U382">
        <v>1</v>
      </c>
    </row>
    <row r="383" spans="1:21" x14ac:dyDescent="0.3">
      <c r="A383">
        <v>0</v>
      </c>
      <c r="B383">
        <v>383</v>
      </c>
      <c r="U383">
        <v>1</v>
      </c>
    </row>
    <row r="384" spans="1:21" x14ac:dyDescent="0.3">
      <c r="A384">
        <v>0</v>
      </c>
      <c r="B384">
        <v>384</v>
      </c>
      <c r="U384">
        <v>1</v>
      </c>
    </row>
    <row r="385" spans="1:21" x14ac:dyDescent="0.3">
      <c r="A385">
        <v>0</v>
      </c>
      <c r="B385">
        <v>385</v>
      </c>
      <c r="U385">
        <v>1</v>
      </c>
    </row>
    <row r="386" spans="1:21" x14ac:dyDescent="0.3">
      <c r="A386">
        <v>0</v>
      </c>
      <c r="B386">
        <v>386</v>
      </c>
      <c r="U386">
        <v>1</v>
      </c>
    </row>
    <row r="387" spans="1:21" x14ac:dyDescent="0.3">
      <c r="A387">
        <v>0</v>
      </c>
      <c r="B387">
        <v>387</v>
      </c>
      <c r="U387">
        <v>1</v>
      </c>
    </row>
    <row r="388" spans="1:21" x14ac:dyDescent="0.3">
      <c r="A388">
        <v>0</v>
      </c>
      <c r="B388">
        <v>388</v>
      </c>
      <c r="U388">
        <v>1</v>
      </c>
    </row>
    <row r="389" spans="1:21" x14ac:dyDescent="0.3">
      <c r="A389">
        <v>0</v>
      </c>
      <c r="B389">
        <v>389</v>
      </c>
      <c r="U389">
        <v>1</v>
      </c>
    </row>
    <row r="390" spans="1:21" x14ac:dyDescent="0.3">
      <c r="A390">
        <v>0</v>
      </c>
      <c r="B390">
        <v>390</v>
      </c>
      <c r="U390">
        <v>1</v>
      </c>
    </row>
    <row r="391" spans="1:21" x14ac:dyDescent="0.3">
      <c r="A391">
        <v>0</v>
      </c>
      <c r="B391">
        <v>391</v>
      </c>
      <c r="U391">
        <v>1</v>
      </c>
    </row>
    <row r="392" spans="1:21" x14ac:dyDescent="0.3">
      <c r="A392">
        <v>0</v>
      </c>
      <c r="B392">
        <v>392</v>
      </c>
      <c r="U392">
        <v>1</v>
      </c>
    </row>
    <row r="393" spans="1:21" x14ac:dyDescent="0.3">
      <c r="A393">
        <v>0</v>
      </c>
      <c r="B393">
        <v>393</v>
      </c>
      <c r="U393">
        <v>1</v>
      </c>
    </row>
    <row r="394" spans="1:21" x14ac:dyDescent="0.3">
      <c r="A394">
        <v>0</v>
      </c>
      <c r="B394">
        <v>394</v>
      </c>
      <c r="U394">
        <v>1</v>
      </c>
    </row>
    <row r="395" spans="1:21" x14ac:dyDescent="0.3">
      <c r="A395">
        <v>0</v>
      </c>
      <c r="B395">
        <v>395</v>
      </c>
      <c r="U395">
        <v>1</v>
      </c>
    </row>
    <row r="396" spans="1:21" x14ac:dyDescent="0.3">
      <c r="A396">
        <v>0</v>
      </c>
      <c r="B396">
        <v>396</v>
      </c>
      <c r="U396">
        <v>1</v>
      </c>
    </row>
    <row r="397" spans="1:21" x14ac:dyDescent="0.3">
      <c r="A397">
        <v>0</v>
      </c>
      <c r="B397">
        <v>397</v>
      </c>
      <c r="U397">
        <v>1</v>
      </c>
    </row>
    <row r="398" spans="1:21" x14ac:dyDescent="0.3">
      <c r="A398">
        <v>0</v>
      </c>
      <c r="B398">
        <v>398</v>
      </c>
      <c r="U398">
        <v>1</v>
      </c>
    </row>
    <row r="399" spans="1:21" x14ac:dyDescent="0.3">
      <c r="A399">
        <v>0</v>
      </c>
      <c r="B399">
        <v>399</v>
      </c>
      <c r="U399">
        <v>1</v>
      </c>
    </row>
    <row r="400" spans="1:21" x14ac:dyDescent="0.3">
      <c r="A400">
        <v>0</v>
      </c>
      <c r="B400">
        <v>400</v>
      </c>
      <c r="U400">
        <v>1</v>
      </c>
    </row>
    <row r="401" spans="1:21" x14ac:dyDescent="0.3">
      <c r="A401">
        <v>0</v>
      </c>
      <c r="B401">
        <v>401</v>
      </c>
      <c r="U401">
        <v>1</v>
      </c>
    </row>
    <row r="402" spans="1:21" x14ac:dyDescent="0.3">
      <c r="A402">
        <v>0</v>
      </c>
      <c r="B402">
        <v>402</v>
      </c>
      <c r="U402">
        <v>1</v>
      </c>
    </row>
    <row r="403" spans="1:21" x14ac:dyDescent="0.3">
      <c r="A403">
        <v>0</v>
      </c>
      <c r="B403">
        <v>403</v>
      </c>
      <c r="U403">
        <v>1</v>
      </c>
    </row>
    <row r="404" spans="1:21" x14ac:dyDescent="0.3">
      <c r="A404">
        <v>0</v>
      </c>
      <c r="B404">
        <v>404</v>
      </c>
      <c r="U404">
        <v>1</v>
      </c>
    </row>
    <row r="405" spans="1:21" x14ac:dyDescent="0.3">
      <c r="A405">
        <v>0</v>
      </c>
      <c r="B405">
        <v>405</v>
      </c>
      <c r="U405">
        <v>1</v>
      </c>
    </row>
    <row r="406" spans="1:21" x14ac:dyDescent="0.3">
      <c r="A406">
        <v>0</v>
      </c>
      <c r="B406">
        <v>406</v>
      </c>
      <c r="U406">
        <v>1</v>
      </c>
    </row>
    <row r="407" spans="1:21" x14ac:dyDescent="0.3">
      <c r="A407">
        <v>0</v>
      </c>
      <c r="B407">
        <v>407</v>
      </c>
      <c r="U407">
        <v>1</v>
      </c>
    </row>
    <row r="408" spans="1:21" x14ac:dyDescent="0.3">
      <c r="A408">
        <v>0</v>
      </c>
      <c r="B408">
        <v>408</v>
      </c>
      <c r="U408">
        <v>1</v>
      </c>
    </row>
    <row r="409" spans="1:21" x14ac:dyDescent="0.3">
      <c r="A409">
        <v>0</v>
      </c>
      <c r="B409">
        <v>409</v>
      </c>
      <c r="U409">
        <v>1</v>
      </c>
    </row>
    <row r="410" spans="1:21" x14ac:dyDescent="0.3">
      <c r="A410">
        <v>0</v>
      </c>
      <c r="B410">
        <v>410</v>
      </c>
      <c r="U410">
        <v>1</v>
      </c>
    </row>
    <row r="411" spans="1:21" x14ac:dyDescent="0.3">
      <c r="A411">
        <v>0</v>
      </c>
      <c r="B411">
        <v>411</v>
      </c>
      <c r="U411">
        <v>1</v>
      </c>
    </row>
    <row r="412" spans="1:21" x14ac:dyDescent="0.3">
      <c r="A412">
        <v>0</v>
      </c>
      <c r="B412">
        <v>412</v>
      </c>
      <c r="U412">
        <v>1</v>
      </c>
    </row>
    <row r="413" spans="1:21" x14ac:dyDescent="0.3">
      <c r="A413">
        <v>0</v>
      </c>
      <c r="B413">
        <v>413</v>
      </c>
      <c r="U413">
        <v>1</v>
      </c>
    </row>
    <row r="414" spans="1:21" x14ac:dyDescent="0.3">
      <c r="A414">
        <v>0</v>
      </c>
      <c r="B414">
        <v>414</v>
      </c>
      <c r="U414">
        <v>1</v>
      </c>
    </row>
    <row r="415" spans="1:21" x14ac:dyDescent="0.3">
      <c r="A415">
        <v>0</v>
      </c>
      <c r="B415">
        <v>415</v>
      </c>
      <c r="U415">
        <v>1</v>
      </c>
    </row>
    <row r="416" spans="1:21" x14ac:dyDescent="0.3">
      <c r="A416">
        <v>0</v>
      </c>
      <c r="B416">
        <v>416</v>
      </c>
      <c r="U416">
        <v>1</v>
      </c>
    </row>
    <row r="417" spans="1:21" x14ac:dyDescent="0.3">
      <c r="A417">
        <v>0</v>
      </c>
      <c r="B417">
        <v>417</v>
      </c>
      <c r="U417">
        <v>1</v>
      </c>
    </row>
    <row r="418" spans="1:21" x14ac:dyDescent="0.3">
      <c r="A418">
        <v>0</v>
      </c>
      <c r="B418">
        <v>418</v>
      </c>
      <c r="U418">
        <v>1</v>
      </c>
    </row>
    <row r="419" spans="1:21" x14ac:dyDescent="0.3">
      <c r="A419">
        <v>0</v>
      </c>
      <c r="B419">
        <v>419</v>
      </c>
      <c r="U419">
        <v>1</v>
      </c>
    </row>
    <row r="420" spans="1:21" x14ac:dyDescent="0.3">
      <c r="A420">
        <v>0</v>
      </c>
      <c r="B420">
        <v>420</v>
      </c>
      <c r="U420">
        <v>1</v>
      </c>
    </row>
    <row r="421" spans="1:21" x14ac:dyDescent="0.3">
      <c r="A421">
        <v>0</v>
      </c>
      <c r="B421">
        <v>421</v>
      </c>
      <c r="U421">
        <v>1</v>
      </c>
    </row>
    <row r="422" spans="1:21" x14ac:dyDescent="0.3">
      <c r="A422">
        <v>0</v>
      </c>
      <c r="B422">
        <v>422</v>
      </c>
      <c r="U422">
        <v>1</v>
      </c>
    </row>
    <row r="423" spans="1:21" x14ac:dyDescent="0.3">
      <c r="A423">
        <v>0</v>
      </c>
      <c r="B423">
        <v>423</v>
      </c>
      <c r="U423">
        <v>1</v>
      </c>
    </row>
    <row r="424" spans="1:21" x14ac:dyDescent="0.3">
      <c r="A424">
        <v>0</v>
      </c>
      <c r="B424">
        <v>424</v>
      </c>
      <c r="U424">
        <v>1</v>
      </c>
    </row>
    <row r="425" spans="1:21" x14ac:dyDescent="0.3">
      <c r="A425">
        <v>0</v>
      </c>
      <c r="B425">
        <v>425</v>
      </c>
      <c r="U425">
        <v>1</v>
      </c>
    </row>
    <row r="426" spans="1:21" x14ac:dyDescent="0.3">
      <c r="A426">
        <v>0</v>
      </c>
      <c r="B426">
        <v>426</v>
      </c>
      <c r="U426">
        <v>1</v>
      </c>
    </row>
    <row r="427" spans="1:21" x14ac:dyDescent="0.3">
      <c r="A427">
        <v>0</v>
      </c>
      <c r="B427">
        <v>427</v>
      </c>
      <c r="U427">
        <v>1</v>
      </c>
    </row>
    <row r="428" spans="1:21" x14ac:dyDescent="0.3">
      <c r="A428">
        <v>0</v>
      </c>
      <c r="B428">
        <v>428</v>
      </c>
      <c r="U428">
        <v>1</v>
      </c>
    </row>
    <row r="429" spans="1:21" x14ac:dyDescent="0.3">
      <c r="A429">
        <v>0</v>
      </c>
      <c r="B429">
        <v>429</v>
      </c>
      <c r="U429">
        <v>1</v>
      </c>
    </row>
    <row r="430" spans="1:21" x14ac:dyDescent="0.3">
      <c r="A430">
        <v>0</v>
      </c>
      <c r="B430">
        <v>430</v>
      </c>
      <c r="U430">
        <v>1</v>
      </c>
    </row>
    <row r="431" spans="1:21" x14ac:dyDescent="0.3">
      <c r="A431">
        <v>0</v>
      </c>
      <c r="B431">
        <v>431</v>
      </c>
      <c r="U431">
        <v>1</v>
      </c>
    </row>
    <row r="432" spans="1:21" x14ac:dyDescent="0.3">
      <c r="A432">
        <v>0</v>
      </c>
      <c r="B432">
        <v>432</v>
      </c>
      <c r="U432">
        <v>1</v>
      </c>
    </row>
    <row r="433" spans="1:21" x14ac:dyDescent="0.3">
      <c r="A433">
        <v>0</v>
      </c>
      <c r="B433">
        <v>433</v>
      </c>
      <c r="U433">
        <v>1</v>
      </c>
    </row>
    <row r="434" spans="1:21" x14ac:dyDescent="0.3">
      <c r="A434">
        <v>0</v>
      </c>
      <c r="B434">
        <v>434</v>
      </c>
      <c r="U434">
        <v>1</v>
      </c>
    </row>
    <row r="435" spans="1:21" x14ac:dyDescent="0.3">
      <c r="A435">
        <v>0</v>
      </c>
      <c r="B435">
        <v>435</v>
      </c>
      <c r="U435">
        <v>1</v>
      </c>
    </row>
    <row r="436" spans="1:21" x14ac:dyDescent="0.3">
      <c r="A436">
        <v>0</v>
      </c>
      <c r="B436">
        <v>436</v>
      </c>
      <c r="U436">
        <v>1</v>
      </c>
    </row>
    <row r="437" spans="1:21" x14ac:dyDescent="0.3">
      <c r="A437">
        <v>0</v>
      </c>
      <c r="B437">
        <v>437</v>
      </c>
      <c r="U437">
        <v>1</v>
      </c>
    </row>
    <row r="438" spans="1:21" x14ac:dyDescent="0.3">
      <c r="A438">
        <v>0</v>
      </c>
      <c r="B438">
        <v>438</v>
      </c>
      <c r="U438">
        <v>1</v>
      </c>
    </row>
    <row r="439" spans="1:21" x14ac:dyDescent="0.3">
      <c r="A439">
        <v>0</v>
      </c>
      <c r="B439">
        <v>439</v>
      </c>
      <c r="U439">
        <v>1</v>
      </c>
    </row>
    <row r="440" spans="1:21" x14ac:dyDescent="0.3">
      <c r="A440">
        <v>0</v>
      </c>
      <c r="B440">
        <v>440</v>
      </c>
      <c r="U440">
        <v>1</v>
      </c>
    </row>
    <row r="441" spans="1:21" x14ac:dyDescent="0.3">
      <c r="A441">
        <v>0</v>
      </c>
      <c r="B441">
        <v>441</v>
      </c>
      <c r="U441">
        <v>1</v>
      </c>
    </row>
    <row r="442" spans="1:21" x14ac:dyDescent="0.3">
      <c r="A442">
        <v>0</v>
      </c>
      <c r="B442">
        <v>442</v>
      </c>
      <c r="U442">
        <v>1</v>
      </c>
    </row>
    <row r="443" spans="1:21" x14ac:dyDescent="0.3">
      <c r="A443">
        <v>0</v>
      </c>
      <c r="B443">
        <v>443</v>
      </c>
      <c r="U443">
        <v>1</v>
      </c>
    </row>
    <row r="444" spans="1:21" x14ac:dyDescent="0.3">
      <c r="A444">
        <v>0</v>
      </c>
      <c r="B444">
        <v>444</v>
      </c>
      <c r="U444">
        <v>1</v>
      </c>
    </row>
    <row r="445" spans="1:21" x14ac:dyDescent="0.3">
      <c r="A445">
        <v>0</v>
      </c>
      <c r="B445">
        <v>445</v>
      </c>
      <c r="U445">
        <v>1</v>
      </c>
    </row>
    <row r="446" spans="1:21" x14ac:dyDescent="0.3">
      <c r="A446">
        <v>0</v>
      </c>
      <c r="B446">
        <v>446</v>
      </c>
      <c r="U446">
        <v>1</v>
      </c>
    </row>
  </sheetData>
  <sortState ref="A1:T446">
    <sortCondition descending="1" ref="A1"/>
    <sortCondition ref="B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12BBF-E5A6-40A6-8962-752A8D617738}">
  <dimension ref="A1:BZ179"/>
  <sheetViews>
    <sheetView showGridLines="0" showRowColHeaders="0" topLeftCell="A142" zoomScaleNormal="100" workbookViewId="0">
      <selection activeCell="O34" sqref="O34"/>
    </sheetView>
  </sheetViews>
  <sheetFormatPr defaultRowHeight="10.199999999999999" outlineLevelRow="1" x14ac:dyDescent="0.2"/>
  <cols>
    <col min="1" max="1" width="21.6640625" style="6" customWidth="1"/>
    <col min="2" max="9" width="10.77734375" style="6" customWidth="1"/>
    <col min="10" max="77" width="8.88671875" style="6"/>
    <col min="78" max="78" width="9.21875" style="6" customWidth="1"/>
    <col min="79" max="16384" width="8.88671875" style="6"/>
  </cols>
  <sheetData>
    <row r="1" spans="1:78" x14ac:dyDescent="0.2">
      <c r="A1" s="8" t="s">
        <v>76</v>
      </c>
      <c r="B1" s="6" t="s">
        <v>77</v>
      </c>
      <c r="E1" s="10" t="s">
        <v>78</v>
      </c>
      <c r="M1" s="7" t="s">
        <v>186</v>
      </c>
      <c r="N1" s="7" t="s">
        <v>188</v>
      </c>
      <c r="O1" s="7" t="s">
        <v>194</v>
      </c>
      <c r="R1" s="7" t="s">
        <v>75</v>
      </c>
      <c r="U1" s="7" t="s">
        <v>195</v>
      </c>
      <c r="Y1" s="6" t="s">
        <v>102</v>
      </c>
      <c r="Z1" s="37" t="s">
        <v>79</v>
      </c>
      <c r="BN1" s="24"/>
      <c r="BZ1" s="9" t="s">
        <v>79</v>
      </c>
    </row>
    <row r="2" spans="1:78" x14ac:dyDescent="0.2">
      <c r="A2" s="8" t="s">
        <v>80</v>
      </c>
      <c r="C2" s="6" t="s">
        <v>74</v>
      </c>
      <c r="Q2" s="7" t="s">
        <v>189</v>
      </c>
      <c r="R2" s="7" t="s">
        <v>191</v>
      </c>
      <c r="S2" s="7" t="s">
        <v>228</v>
      </c>
      <c r="T2" s="7" t="s">
        <v>229</v>
      </c>
    </row>
    <row r="3" spans="1:78" ht="10.199999999999999" customHeight="1" outlineLevel="1" x14ac:dyDescent="0.2">
      <c r="A3" s="8" t="s">
        <v>81</v>
      </c>
      <c r="AA3" s="25" t="s">
        <v>144</v>
      </c>
    </row>
    <row r="4" spans="1:78" outlineLevel="1" x14ac:dyDescent="0.2">
      <c r="A4" s="6" t="s">
        <v>82</v>
      </c>
    </row>
    <row r="5" spans="1:78" outlineLevel="1" x14ac:dyDescent="0.2">
      <c r="A5" s="8" t="s">
        <v>83</v>
      </c>
    </row>
    <row r="6" spans="1:78" outlineLevel="1" x14ac:dyDescent="0.2">
      <c r="A6" s="6" t="s">
        <v>84</v>
      </c>
    </row>
    <row r="7" spans="1:78" x14ac:dyDescent="0.2">
      <c r="A7" s="24"/>
      <c r="J7" s="7" t="s">
        <v>192</v>
      </c>
      <c r="K7" s="7" t="s">
        <v>193</v>
      </c>
    </row>
    <row r="8" spans="1:78" x14ac:dyDescent="0.2">
      <c r="A8" s="11" t="s">
        <v>85</v>
      </c>
    </row>
    <row r="9" spans="1:78" ht="10.8" outlineLevel="1" thickBot="1" x14ac:dyDescent="0.25">
      <c r="A9" s="12"/>
      <c r="B9" s="13" t="s">
        <v>86</v>
      </c>
      <c r="C9" s="13" t="s">
        <v>87</v>
      </c>
      <c r="D9" s="13" t="s">
        <v>88</v>
      </c>
      <c r="E9" s="13" t="s">
        <v>89</v>
      </c>
      <c r="F9" s="13" t="s">
        <v>90</v>
      </c>
      <c r="G9" s="13" t="s">
        <v>91</v>
      </c>
      <c r="H9" s="13" t="str">
        <f>"t("&amp;TEXT((1-I10)/2,"0.00%") &amp; ",377)"</f>
        <v>t(2.50%,377)</v>
      </c>
      <c r="I9" s="13" t="s">
        <v>92</v>
      </c>
    </row>
    <row r="10" spans="1:78" outlineLevel="1" x14ac:dyDescent="0.2">
      <c r="B10" s="14">
        <f xml:space="preserve"> 1 - C37 / C38</f>
        <v>0.9649632317933835</v>
      </c>
      <c r="C10" s="14">
        <f>1-D10^2/E10^2</f>
        <v>0.96329038874903572</v>
      </c>
      <c r="D10" s="14">
        <f xml:space="preserve"> SQRT(D37)</f>
        <v>7.773491828356302E-2</v>
      </c>
      <c r="E10" s="14">
        <v>0.40571984757332169</v>
      </c>
      <c r="F10" s="15">
        <v>396</v>
      </c>
      <c r="G10" s="15">
        <v>52</v>
      </c>
      <c r="H10" s="6">
        <f>TINV(1 - $I$10, F10 - 18 - 1)</f>
        <v>1.966276387660306</v>
      </c>
      <c r="I10" s="16">
        <v>0.95</v>
      </c>
    </row>
    <row r="11" spans="1:78" x14ac:dyDescent="0.2">
      <c r="A11" s="24"/>
    </row>
    <row r="12" spans="1:78" x14ac:dyDescent="0.2">
      <c r="A12" s="11" t="s">
        <v>93</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7.6554123601889934</v>
      </c>
      <c r="C14" s="14">
        <v>2.7731590754906374E-2</v>
      </c>
      <c r="D14" s="14">
        <f>IF(C14&lt;&gt;0,(B14 - 0) / C14, 0)</f>
        <v>276.0538487621584</v>
      </c>
      <c r="E14" s="14">
        <f>IF(C14&lt;&gt;0,TDIST(ABS(D14),$F$10 - 19,2),0)</f>
        <v>0</v>
      </c>
      <c r="F14" s="14">
        <f>B14 - TINV(1 - $I$10, $F$10 - 19) * C14</f>
        <v>7.6008843880953618</v>
      </c>
      <c r="G14" s="14">
        <f>B14 + TINV(1 - $I$10, $F$10 - 19) * C14</f>
        <v>7.709940332282625</v>
      </c>
      <c r="H14" s="14">
        <v>0</v>
      </c>
      <c r="I14" s="14">
        <v>0</v>
      </c>
    </row>
    <row r="15" spans="1:78" outlineLevel="1" x14ac:dyDescent="0.2">
      <c r="A15" s="17" t="s">
        <v>1</v>
      </c>
      <c r="B15" s="14">
        <v>1.2913850369350268</v>
      </c>
      <c r="C15" s="14">
        <v>1.4673277398744335E-2</v>
      </c>
      <c r="D15" s="38">
        <f t="shared" ref="D15:D32" si="0">IF(C15&lt;&gt;0,(B15 - 0) / C15, 0)</f>
        <v>88.009311201704477</v>
      </c>
      <c r="E15" s="14">
        <f t="shared" ref="E15:E32" si="1">IF(C15&lt;&gt;0,TDIST(ABS(D15),$F$10 - 19,2),0)</f>
        <v>1.932761985687388E-253</v>
      </c>
      <c r="F15" s="14">
        <f t="shared" ref="F15:F32" si="2">B15 - TINV(1 - $I$10, $F$10 - 19) * C15</f>
        <v>1.2625333180562861</v>
      </c>
      <c r="G15" s="14">
        <f t="shared" ref="G15:G32" si="3">B15 + TINV(1 - $I$10, $F$10 - 19) * C15</f>
        <v>1.3202367558137675</v>
      </c>
      <c r="H15" s="14">
        <v>1.1626755939646469</v>
      </c>
      <c r="I15" s="38">
        <f>B15*0.287421828990662/$E$10</f>
        <v>0.91484863623774471</v>
      </c>
    </row>
    <row r="16" spans="1:78" outlineLevel="1" x14ac:dyDescent="0.2">
      <c r="A16" s="17" t="s">
        <v>57</v>
      </c>
      <c r="B16" s="14">
        <v>0.35447865770083975</v>
      </c>
      <c r="C16" s="14">
        <v>7.9605918018401681E-2</v>
      </c>
      <c r="D16" s="39">
        <f t="shared" si="0"/>
        <v>4.4529184076352033</v>
      </c>
      <c r="E16" s="14">
        <f t="shared" si="1"/>
        <v>1.1175743591797168E-5</v>
      </c>
      <c r="F16" s="14">
        <f t="shared" si="2"/>
        <v>0.19795142078323444</v>
      </c>
      <c r="G16" s="14">
        <f t="shared" si="3"/>
        <v>0.51100589461844503</v>
      </c>
      <c r="H16" s="14">
        <v>1.0460689877958977</v>
      </c>
      <c r="I16" s="40">
        <f>B16*0.0502518907629606/$E$10</f>
        <v>4.3905228918741261E-2</v>
      </c>
    </row>
    <row r="17" spans="1:9" outlineLevel="1" x14ac:dyDescent="0.2">
      <c r="A17" s="17" t="s">
        <v>58</v>
      </c>
      <c r="B17" s="14">
        <v>0.21375626300233469</v>
      </c>
      <c r="C17" s="14">
        <v>2.0606948225926246E-2</v>
      </c>
      <c r="D17" s="38">
        <f t="shared" si="0"/>
        <v>10.373018879787413</v>
      </c>
      <c r="E17" s="14">
        <f t="shared" si="1"/>
        <v>2.4098712509456251E-22</v>
      </c>
      <c r="F17" s="14">
        <f t="shared" si="2"/>
        <v>0.17323730728395748</v>
      </c>
      <c r="G17" s="14">
        <f t="shared" si="3"/>
        <v>0.2542752187207119</v>
      </c>
      <c r="H17" s="14">
        <v>1.3974955823947008</v>
      </c>
      <c r="I17" s="41">
        <f>B17*0.224377415075264/$E$10</f>
        <v>0.1182147682335024</v>
      </c>
    </row>
    <row r="18" spans="1:9" outlineLevel="1" x14ac:dyDescent="0.2">
      <c r="A18" s="17" t="s">
        <v>59</v>
      </c>
      <c r="B18" s="14">
        <v>-7.8850777200988487E-2</v>
      </c>
      <c r="C18" s="14">
        <v>1.3653510850729297E-2</v>
      </c>
      <c r="D18" s="42">
        <f t="shared" si="0"/>
        <v>-5.7751283214292615</v>
      </c>
      <c r="E18" s="14">
        <f t="shared" si="1"/>
        <v>1.6095383701588466E-8</v>
      </c>
      <c r="F18" s="14">
        <f t="shared" si="2"/>
        <v>-0.10569735319544128</v>
      </c>
      <c r="G18" s="14">
        <f t="shared" si="3"/>
        <v>-5.2004201206535691E-2</v>
      </c>
      <c r="H18" s="14">
        <v>2.5303303317790879</v>
      </c>
      <c r="I18" s="43">
        <f>B18*0.455681995544922/$E$10</f>
        <v>-8.8560812886337895E-2</v>
      </c>
    </row>
    <row r="19" spans="1:9" outlineLevel="1" x14ac:dyDescent="0.2">
      <c r="A19" s="17" t="s">
        <v>60</v>
      </c>
      <c r="B19" s="14">
        <v>-0.14604850010931825</v>
      </c>
      <c r="C19" s="14">
        <v>1.4406027511598583E-2</v>
      </c>
      <c r="D19" s="44">
        <f t="shared" si="0"/>
        <v>-10.138013410826243</v>
      </c>
      <c r="E19" s="14">
        <f t="shared" si="1"/>
        <v>1.6142117397416875E-21</v>
      </c>
      <c r="F19" s="14">
        <f t="shared" si="2"/>
        <v>-0.17437473184535929</v>
      </c>
      <c r="G19" s="14">
        <f t="shared" si="3"/>
        <v>-0.11772226837327721</v>
      </c>
      <c r="H19" s="14">
        <v>3.2165804297313358</v>
      </c>
      <c r="I19" s="45">
        <f>B19*0.486934522816254/$E$10</f>
        <v>-0.17528365233822685</v>
      </c>
    </row>
    <row r="20" spans="1:9" outlineLevel="1" x14ac:dyDescent="0.2">
      <c r="A20" s="17" t="s">
        <v>61</v>
      </c>
      <c r="B20" s="14">
        <v>0.1073077550585185</v>
      </c>
      <c r="C20" s="14">
        <v>1.5677888178489276E-2</v>
      </c>
      <c r="D20" s="46">
        <f t="shared" si="0"/>
        <v>6.8445286659047149</v>
      </c>
      <c r="E20" s="14">
        <f t="shared" si="1"/>
        <v>3.1208984989244749E-11</v>
      </c>
      <c r="F20" s="14">
        <f t="shared" si="2"/>
        <v>7.6480693724776394E-2</v>
      </c>
      <c r="G20" s="14">
        <f t="shared" si="3"/>
        <v>0.13813481639226061</v>
      </c>
      <c r="H20" s="14">
        <v>1.7770258669246335</v>
      </c>
      <c r="I20" s="47">
        <f>B20*0.332565283157597/$E$10</f>
        <v>8.7959300387918396E-2</v>
      </c>
    </row>
    <row r="21" spans="1:9" outlineLevel="1" x14ac:dyDescent="0.2">
      <c r="A21" s="17" t="s">
        <v>63</v>
      </c>
      <c r="B21" s="14">
        <v>0.51086341850210581</v>
      </c>
      <c r="C21" s="14">
        <v>1.3468782866247442E-2</v>
      </c>
      <c r="D21" s="38">
        <f t="shared" si="0"/>
        <v>37.929441997488986</v>
      </c>
      <c r="E21" s="14">
        <f t="shared" si="1"/>
        <v>9.4807479265287061E-131</v>
      </c>
      <c r="F21" s="14">
        <f t="shared" si="2"/>
        <v>0.48438006878167977</v>
      </c>
      <c r="G21" s="14">
        <f t="shared" si="3"/>
        <v>0.53734676822253191</v>
      </c>
      <c r="H21" s="14">
        <v>1.4218254808109327</v>
      </c>
      <c r="I21" s="48">
        <f>B21*0.346268027858099/$E$10</f>
        <v>0.43600447325319053</v>
      </c>
    </row>
    <row r="22" spans="1:9" outlineLevel="1" x14ac:dyDescent="0.2">
      <c r="A22" s="17" t="s">
        <v>64</v>
      </c>
      <c r="B22" s="14">
        <v>0.36837970006216769</v>
      </c>
      <c r="C22" s="14">
        <v>1.3234159284666095E-2</v>
      </c>
      <c r="D22" s="38">
        <f t="shared" si="0"/>
        <v>27.835519592770424</v>
      </c>
      <c r="E22" s="14">
        <f t="shared" si="1"/>
        <v>1.8562478091720694E-93</v>
      </c>
      <c r="F22" s="14">
        <f t="shared" si="2"/>
        <v>0.34235768515019332</v>
      </c>
      <c r="G22" s="14">
        <f t="shared" si="3"/>
        <v>0.39440171497414206</v>
      </c>
      <c r="H22" s="14">
        <v>1.3517149033452009</v>
      </c>
      <c r="I22" s="49">
        <f>B22*0.343608415763059/$E$10</f>
        <v>0.31198465121861474</v>
      </c>
    </row>
    <row r="23" spans="1:9" outlineLevel="1" x14ac:dyDescent="0.2">
      <c r="A23" s="17" t="s">
        <v>65</v>
      </c>
      <c r="B23" s="14">
        <v>0.25453996624488417</v>
      </c>
      <c r="C23" s="14">
        <v>1.24833338002052E-2</v>
      </c>
      <c r="D23" s="38">
        <f t="shared" si="0"/>
        <v>20.390383716303418</v>
      </c>
      <c r="E23" s="14">
        <f t="shared" si="1"/>
        <v>8.0153876598058035E-63</v>
      </c>
      <c r="F23" s="14">
        <f t="shared" si="2"/>
        <v>0.2299942817542589</v>
      </c>
      <c r="G23" s="14">
        <f t="shared" si="3"/>
        <v>0.27908565073550945</v>
      </c>
      <c r="H23" s="14">
        <v>1.4011190531931366</v>
      </c>
      <c r="I23" s="50">
        <f>B23*0.370872416838548/$E$10</f>
        <v>0.23267743253842743</v>
      </c>
    </row>
    <row r="24" spans="1:9" outlineLevel="1" x14ac:dyDescent="0.2">
      <c r="A24" s="17" t="s">
        <v>66</v>
      </c>
      <c r="B24" s="14">
        <v>0.12176853286435246</v>
      </c>
      <c r="C24" s="14">
        <v>1.0656646073317514E-2</v>
      </c>
      <c r="D24" s="38">
        <f t="shared" si="0"/>
        <v>11.426534392395823</v>
      </c>
      <c r="E24" s="14">
        <f t="shared" si="1"/>
        <v>3.6317754959042972E-26</v>
      </c>
      <c r="F24" s="14">
        <f t="shared" si="2"/>
        <v>0.10081462131873531</v>
      </c>
      <c r="G24" s="14">
        <f t="shared" si="3"/>
        <v>0.14272244440996962</v>
      </c>
      <c r="H24" s="14">
        <v>1.4846428826876961</v>
      </c>
      <c r="I24" s="51">
        <f>B24*0.447206447801943/$E$10</f>
        <v>0.13421988932025317</v>
      </c>
    </row>
    <row r="25" spans="1:9" outlineLevel="1" x14ac:dyDescent="0.2">
      <c r="A25" s="120" t="s">
        <v>6</v>
      </c>
      <c r="B25" s="121">
        <v>-5.0374567720262711E-3</v>
      </c>
      <c r="C25" s="122">
        <v>1.1245038478852757E-2</v>
      </c>
      <c r="D25" s="123">
        <f t="shared" si="0"/>
        <v>-0.4479715015203935</v>
      </c>
      <c r="E25" s="122">
        <f t="shared" si="1"/>
        <v>0.65443108101773917</v>
      </c>
      <c r="F25" s="122">
        <f t="shared" si="2"/>
        <v>-2.7148310411326013E-2</v>
      </c>
      <c r="G25" s="122">
        <f t="shared" si="3"/>
        <v>1.7073396867273469E-2</v>
      </c>
      <c r="H25" s="122">
        <v>1.3849314994974895</v>
      </c>
      <c r="I25" s="124">
        <f>B25*0.409327383385736/$E$10</f>
        <v>-5.0822482847345312E-3</v>
      </c>
    </row>
    <row r="26" spans="1:9" outlineLevel="1" x14ac:dyDescent="0.2">
      <c r="A26" s="17" t="s">
        <v>9</v>
      </c>
      <c r="B26" s="14">
        <v>4.563013231643976E-2</v>
      </c>
      <c r="C26" s="14">
        <v>1.1475601560179257E-2</v>
      </c>
      <c r="D26" s="53">
        <f t="shared" si="0"/>
        <v>3.9762736687179809</v>
      </c>
      <c r="E26" s="14">
        <f t="shared" si="1"/>
        <v>8.3925316601222405E-5</v>
      </c>
      <c r="F26" s="14">
        <f t="shared" si="2"/>
        <v>2.3065927934461519E-2</v>
      </c>
      <c r="G26" s="14">
        <f t="shared" si="3"/>
        <v>6.8194336698417998E-2</v>
      </c>
      <c r="H26" s="14">
        <v>2.1508560021422056</v>
      </c>
      <c r="I26" s="54">
        <f>B26*0.499859333236772/$E$10</f>
        <v>5.6217726718630109E-2</v>
      </c>
    </row>
    <row r="27" spans="1:9" outlineLevel="1" x14ac:dyDescent="0.2">
      <c r="A27" s="120" t="s">
        <v>8</v>
      </c>
      <c r="B27" s="121">
        <v>-1.7027007576901033E-3</v>
      </c>
      <c r="C27" s="122">
        <v>1.0012813437200016E-2</v>
      </c>
      <c r="D27" s="125">
        <f t="shared" si="0"/>
        <v>-0.17005218047548548</v>
      </c>
      <c r="E27" s="122">
        <f t="shared" si="1"/>
        <v>0.86506031689751406</v>
      </c>
      <c r="F27" s="122">
        <f t="shared" si="2"/>
        <v>-2.1390659393304323E-2</v>
      </c>
      <c r="G27" s="122">
        <f t="shared" si="3"/>
        <v>1.7985257877924116E-2</v>
      </c>
      <c r="H27" s="122">
        <v>1.6410286605301354</v>
      </c>
      <c r="I27" s="126">
        <f>B27*0.500402599708641/$E$10</f>
        <v>-2.1000596612913312E-3</v>
      </c>
    </row>
    <row r="28" spans="1:9" outlineLevel="1" x14ac:dyDescent="0.2">
      <c r="A28" s="17" t="s">
        <v>68</v>
      </c>
      <c r="B28" s="18">
        <v>-2.7431913584105268E-3</v>
      </c>
      <c r="C28" s="14">
        <v>1.1923199495735431E-2</v>
      </c>
      <c r="D28" s="55">
        <f t="shared" si="0"/>
        <v>-0.23007174872748576</v>
      </c>
      <c r="E28" s="14">
        <f t="shared" si="1"/>
        <v>0.81816080114467282</v>
      </c>
      <c r="F28" s="14">
        <f t="shared" si="2"/>
        <v>-2.6187496992238372E-2</v>
      </c>
      <c r="G28" s="14">
        <f t="shared" si="3"/>
        <v>2.0701114275417321E-2</v>
      </c>
      <c r="H28" s="14">
        <v>2.1978658143108833</v>
      </c>
      <c r="I28" s="52">
        <f>B28*0.486323633380174/$E$10</f>
        <v>-3.2881772889806872E-3</v>
      </c>
    </row>
    <row r="29" spans="1:9" outlineLevel="1" x14ac:dyDescent="0.2">
      <c r="A29" s="17" t="s">
        <v>69</v>
      </c>
      <c r="B29" s="14">
        <v>7.8198859342170135E-2</v>
      </c>
      <c r="C29" s="14">
        <v>1.5597344884967312E-2</v>
      </c>
      <c r="D29" s="56">
        <f t="shared" si="0"/>
        <v>5.0136007069727633</v>
      </c>
      <c r="E29" s="14">
        <f t="shared" si="1"/>
        <v>8.2369556969069604E-7</v>
      </c>
      <c r="F29" s="14">
        <f t="shared" si="2"/>
        <v>4.7530168384664659E-2</v>
      </c>
      <c r="G29" s="14">
        <f t="shared" si="3"/>
        <v>0.10886755029967561</v>
      </c>
      <c r="H29" s="14">
        <v>1.251299754881632</v>
      </c>
      <c r="I29" s="54">
        <f>B29*0.280509518694099/$E$10</f>
        <v>5.4065692195488423E-2</v>
      </c>
    </row>
    <row r="30" spans="1:9" outlineLevel="1" x14ac:dyDescent="0.2">
      <c r="A30" s="17" t="s">
        <v>70</v>
      </c>
      <c r="B30" s="14">
        <v>0.12534572901661148</v>
      </c>
      <c r="C30" s="14">
        <v>1.3514769605970128E-2</v>
      </c>
      <c r="D30" s="38">
        <f t="shared" si="0"/>
        <v>9.2747218540255556</v>
      </c>
      <c r="E30" s="14">
        <f t="shared" si="1"/>
        <v>1.408654408403447E-18</v>
      </c>
      <c r="F30" s="14">
        <f t="shared" si="2"/>
        <v>9.8771956655723248E-2</v>
      </c>
      <c r="G30" s="14">
        <f t="shared" si="3"/>
        <v>0.15191950137749971</v>
      </c>
      <c r="H30" s="14">
        <v>1.5176503511594477</v>
      </c>
      <c r="I30" s="57">
        <f>B30*0.356528962587241/$E$10</f>
        <v>0.11014837701021678</v>
      </c>
    </row>
    <row r="31" spans="1:9" outlineLevel="1" x14ac:dyDescent="0.2">
      <c r="A31" s="17" t="s">
        <v>71</v>
      </c>
      <c r="B31" s="14">
        <v>-0.17805450293790448</v>
      </c>
      <c r="C31" s="14">
        <v>1.9574588773125835E-2</v>
      </c>
      <c r="D31" s="44">
        <f t="shared" si="0"/>
        <v>-9.096206566666547</v>
      </c>
      <c r="E31" s="14">
        <f t="shared" si="1"/>
        <v>5.4627104177170603E-18</v>
      </c>
      <c r="F31" s="14">
        <f t="shared" si="2"/>
        <v>-0.21654355464066233</v>
      </c>
      <c r="G31" s="14">
        <f t="shared" si="3"/>
        <v>-0.13956545123514663</v>
      </c>
      <c r="H31" s="14">
        <v>1.4851548362440088</v>
      </c>
      <c r="I31" s="58">
        <f>B31*0.243506645721788/$E$10</f>
        <v>-0.10686550097412677</v>
      </c>
    </row>
    <row r="32" spans="1:9" outlineLevel="1" x14ac:dyDescent="0.2">
      <c r="A32" s="17" t="s">
        <v>72</v>
      </c>
      <c r="B32" s="14">
        <v>-0.12865286595411435</v>
      </c>
      <c r="C32" s="14">
        <v>2.017706236730598E-2</v>
      </c>
      <c r="D32" s="59">
        <f t="shared" si="0"/>
        <v>-6.3761940966479722</v>
      </c>
      <c r="E32" s="14">
        <f t="shared" si="1"/>
        <v>5.3128444770079423E-10</v>
      </c>
      <c r="F32" s="14">
        <f t="shared" si="2"/>
        <v>-0.16832654725929747</v>
      </c>
      <c r="G32" s="14">
        <f t="shared" si="3"/>
        <v>-8.8979184648931245E-2</v>
      </c>
      <c r="H32" s="14">
        <v>1.1575844896938199</v>
      </c>
      <c r="I32" s="60">
        <f>B32*0.208562398044376/$E$10</f>
        <v>-6.6134674946664126E-2</v>
      </c>
    </row>
    <row r="33" spans="1:9" x14ac:dyDescent="0.2">
      <c r="A33" s="24"/>
    </row>
    <row r="34" spans="1:9" x14ac:dyDescent="0.2">
      <c r="A34" s="11" t="s">
        <v>103</v>
      </c>
    </row>
    <row r="35" spans="1:9" ht="10.8" outlineLevel="1" thickBot="1" x14ac:dyDescent="0.25">
      <c r="A35" s="19" t="s">
        <v>104</v>
      </c>
      <c r="B35" s="13" t="s">
        <v>108</v>
      </c>
      <c r="C35" s="13" t="s">
        <v>109</v>
      </c>
      <c r="D35" s="13" t="s">
        <v>110</v>
      </c>
      <c r="E35" s="13" t="s">
        <v>111</v>
      </c>
      <c r="F35" s="13" t="s">
        <v>98</v>
      </c>
      <c r="G35" s="12"/>
      <c r="H35" s="12"/>
      <c r="I35" s="13" t="s">
        <v>112</v>
      </c>
    </row>
    <row r="36" spans="1:9" outlineLevel="1" x14ac:dyDescent="0.2">
      <c r="A36" s="6" t="s">
        <v>105</v>
      </c>
      <c r="B36" s="15">
        <v>18</v>
      </c>
      <c r="C36" s="14">
        <f>C38 - C37</f>
        <v>62.742290407144942</v>
      </c>
      <c r="D36" s="14">
        <f>C36/B36</f>
        <v>3.4856828003969413</v>
      </c>
      <c r="E36" s="14">
        <f>D36/D37</f>
        <v>576.84026905801784</v>
      </c>
      <c r="F36" s="14">
        <f>FDIST(E36,18,377)</f>
        <v>1.5784354163698397E-261</v>
      </c>
      <c r="I36" s="14">
        <v>9.5310723053041002</v>
      </c>
    </row>
    <row r="37" spans="1:9" outlineLevel="1" x14ac:dyDescent="0.2">
      <c r="A37" s="6" t="s">
        <v>106</v>
      </c>
      <c r="B37" s="15">
        <v>377</v>
      </c>
      <c r="C37" s="14">
        <v>2.2781045052481872</v>
      </c>
      <c r="D37" s="18">
        <f>C37/B37</f>
        <v>6.0427175205522207E-3</v>
      </c>
    </row>
    <row r="38" spans="1:9" outlineLevel="1" x14ac:dyDescent="0.2">
      <c r="A38" s="6" t="s">
        <v>107</v>
      </c>
      <c r="B38" s="15">
        <f>B36 + B37</f>
        <v>395</v>
      </c>
      <c r="C38" s="14">
        <v>65.02039491239313</v>
      </c>
    </row>
    <row r="39" spans="1:9" x14ac:dyDescent="0.2">
      <c r="A39" s="24"/>
    </row>
    <row r="40" spans="1:9" x14ac:dyDescent="0.2">
      <c r="A40" s="11" t="s">
        <v>113</v>
      </c>
    </row>
    <row r="41" spans="1:9" ht="10.8" outlineLevel="1" thickBot="1" x14ac:dyDescent="0.25">
      <c r="A41" s="12"/>
      <c r="B41" s="13" t="s">
        <v>116</v>
      </c>
      <c r="C41" s="13" t="s">
        <v>117</v>
      </c>
      <c r="D41" s="13" t="s">
        <v>118</v>
      </c>
      <c r="E41" s="13" t="s">
        <v>119</v>
      </c>
      <c r="F41" s="13" t="s">
        <v>120</v>
      </c>
      <c r="G41" s="13" t="s">
        <v>114</v>
      </c>
      <c r="H41" s="13" t="s">
        <v>121</v>
      </c>
      <c r="I41" s="12"/>
    </row>
    <row r="42" spans="1:9" outlineLevel="1" x14ac:dyDescent="0.2">
      <c r="A42" s="6" t="s">
        <v>115</v>
      </c>
      <c r="B42" s="14">
        <v>-1.0406939059112578E-15</v>
      </c>
      <c r="C42" s="14">
        <v>7.5847143352054724E-2</v>
      </c>
      <c r="D42" s="14">
        <v>5.4209936190500435E-2</v>
      </c>
      <c r="E42" s="14">
        <v>-0.33892081339822688</v>
      </c>
      <c r="F42" s="14">
        <v>0.49190171748030842</v>
      </c>
      <c r="G42" s="16">
        <v>5.662541055315707E-3</v>
      </c>
      <c r="H42" s="20" t="s">
        <v>122</v>
      </c>
    </row>
    <row r="43" spans="1:9" outlineLevel="1" x14ac:dyDescent="0.2"/>
    <row r="44" spans="1:9" x14ac:dyDescent="0.2">
      <c r="A44" s="24"/>
    </row>
    <row r="45" spans="1:9" x14ac:dyDescent="0.2">
      <c r="A45" s="11" t="s">
        <v>123</v>
      </c>
    </row>
    <row r="46" spans="1:9" ht="10.8" outlineLevel="1" thickBot="1" x14ac:dyDescent="0.25">
      <c r="A46" s="21" t="s">
        <v>94</v>
      </c>
      <c r="B46" s="12" t="s">
        <v>124</v>
      </c>
    </row>
    <row r="47" spans="1:9" ht="10.8" outlineLevel="1" thickBot="1" x14ac:dyDescent="0.25">
      <c r="A47" s="20" t="s">
        <v>101</v>
      </c>
      <c r="B47" s="22">
        <v>1</v>
      </c>
      <c r="C47" s="23" t="s">
        <v>125</v>
      </c>
    </row>
    <row r="48" spans="1:9" ht="10.8" outlineLevel="1" thickBot="1" x14ac:dyDescent="0.25">
      <c r="A48" s="20" t="s">
        <v>1</v>
      </c>
      <c r="B48" s="22">
        <v>-0.68334657641574859</v>
      </c>
      <c r="C48" s="22">
        <v>1</v>
      </c>
      <c r="D48" s="23" t="s">
        <v>126</v>
      </c>
    </row>
    <row r="49" spans="1:20" ht="10.8" outlineLevel="1" thickBot="1" x14ac:dyDescent="0.25">
      <c r="A49" s="20" t="s">
        <v>57</v>
      </c>
      <c r="B49" s="22">
        <v>6.6566433643300824E-2</v>
      </c>
      <c r="C49" s="61">
        <v>-0.11397402759203419</v>
      </c>
      <c r="D49" s="22">
        <v>1</v>
      </c>
      <c r="E49" s="23" t="s">
        <v>127</v>
      </c>
    </row>
    <row r="50" spans="1:20" ht="10.8" outlineLevel="1" thickBot="1" x14ac:dyDescent="0.25">
      <c r="A50" s="20" t="s">
        <v>58</v>
      </c>
      <c r="B50" s="22">
        <v>-0.17489353374468683</v>
      </c>
      <c r="C50" s="62">
        <v>-7.3364381845871518E-2</v>
      </c>
      <c r="D50" s="63">
        <v>7.0395517813600192E-2</v>
      </c>
      <c r="E50" s="22">
        <v>1</v>
      </c>
      <c r="F50" s="23" t="s">
        <v>128</v>
      </c>
    </row>
    <row r="51" spans="1:20" ht="10.8" outlineLevel="1" thickBot="1" x14ac:dyDescent="0.25">
      <c r="A51" s="20" t="s">
        <v>59</v>
      </c>
      <c r="B51" s="22">
        <v>-0.33170378204003975</v>
      </c>
      <c r="C51" s="61">
        <v>-0.10881651928793154</v>
      </c>
      <c r="D51" s="64">
        <v>8.4091212270308524E-2</v>
      </c>
      <c r="E51" s="65">
        <v>0.37674245966917547</v>
      </c>
      <c r="F51" s="22">
        <v>1</v>
      </c>
      <c r="G51" s="23" t="s">
        <v>129</v>
      </c>
    </row>
    <row r="52" spans="1:20" ht="10.8" outlineLevel="1" thickBot="1" x14ac:dyDescent="0.25">
      <c r="A52" s="20" t="s">
        <v>60</v>
      </c>
      <c r="B52" s="22">
        <v>-0.40962445311152251</v>
      </c>
      <c r="C52" s="66">
        <v>-0.12355633026429742</v>
      </c>
      <c r="D52" s="63">
        <v>6.7490847958392691E-2</v>
      </c>
      <c r="E52" s="67">
        <v>0.34246804231422845</v>
      </c>
      <c r="F52" s="68">
        <v>0.74137540605926222</v>
      </c>
      <c r="G52" s="22">
        <v>1</v>
      </c>
      <c r="H52" s="23" t="s">
        <v>130</v>
      </c>
    </row>
    <row r="53" spans="1:20" ht="10.8" outlineLevel="1" thickBot="1" x14ac:dyDescent="0.25">
      <c r="A53" s="20" t="s">
        <v>61</v>
      </c>
      <c r="B53" s="22">
        <v>-0.2278872884972499</v>
      </c>
      <c r="C53" s="69">
        <v>-3.1112639104713295E-2</v>
      </c>
      <c r="D53" s="70">
        <v>9.3659285654331459E-2</v>
      </c>
      <c r="E53" s="71">
        <v>0.37422167674434875</v>
      </c>
      <c r="F53" s="72">
        <v>0.46955984724703748</v>
      </c>
      <c r="G53" s="73">
        <v>0.41995090922116979</v>
      </c>
      <c r="H53" s="22">
        <v>1</v>
      </c>
      <c r="I53" s="23" t="s">
        <v>131</v>
      </c>
    </row>
    <row r="54" spans="1:20" ht="10.8" outlineLevel="1" thickBot="1" x14ac:dyDescent="0.25">
      <c r="A54" s="20" t="s">
        <v>63</v>
      </c>
      <c r="B54" s="22">
        <v>-0.21160567527185578</v>
      </c>
      <c r="C54" s="74">
        <v>3.6554987452280023E-2</v>
      </c>
      <c r="D54" s="75">
        <v>1.4824722022275298E-2</v>
      </c>
      <c r="E54" s="76">
        <v>5.5042815800965025E-2</v>
      </c>
      <c r="F54" s="63">
        <v>7.0304768238165907E-2</v>
      </c>
      <c r="G54" s="77">
        <v>0.10788863813192717</v>
      </c>
      <c r="H54" s="63">
        <v>6.6066962152038541E-2</v>
      </c>
      <c r="I54" s="22">
        <v>1</v>
      </c>
      <c r="J54" s="23" t="s">
        <v>132</v>
      </c>
    </row>
    <row r="55" spans="1:20" ht="10.8" outlineLevel="1" thickBot="1" x14ac:dyDescent="0.25">
      <c r="A55" s="20" t="s">
        <v>64</v>
      </c>
      <c r="B55" s="22">
        <v>-0.12646592169806925</v>
      </c>
      <c r="C55" s="78">
        <v>-4.7350181786852581E-3</v>
      </c>
      <c r="D55" s="79">
        <v>2.2244729879562129E-2</v>
      </c>
      <c r="E55" s="80">
        <v>8.0272738331106416E-2</v>
      </c>
      <c r="F55" s="78">
        <v>-8.6234177465260731E-3</v>
      </c>
      <c r="G55" s="78">
        <v>-9.0615174019101439E-3</v>
      </c>
      <c r="H55" s="80">
        <v>7.9095672714430978E-2</v>
      </c>
      <c r="I55" s="81">
        <v>0.33533216150447054</v>
      </c>
      <c r="J55" s="22">
        <v>1</v>
      </c>
      <c r="K55" s="23" t="s">
        <v>133</v>
      </c>
    </row>
    <row r="56" spans="1:20" ht="10.8" outlineLevel="1" thickBot="1" x14ac:dyDescent="0.25">
      <c r="A56" s="20" t="s">
        <v>65</v>
      </c>
      <c r="B56" s="22">
        <v>-0.23900396470678467</v>
      </c>
      <c r="C56" s="82">
        <v>4.4321534043357973E-2</v>
      </c>
      <c r="D56" s="83">
        <v>-8.1718830612739948E-2</v>
      </c>
      <c r="E56" s="84">
        <v>0.13336663277893571</v>
      </c>
      <c r="F56" s="77">
        <v>0.11097806218036052</v>
      </c>
      <c r="G56" s="85">
        <v>0.13005954957948626</v>
      </c>
      <c r="H56" s="86">
        <v>0.10024872973732886</v>
      </c>
      <c r="I56" s="87">
        <v>0.35022441427916734</v>
      </c>
      <c r="J56" s="81">
        <v>0.33651079697703962</v>
      </c>
      <c r="K56" s="22">
        <v>1</v>
      </c>
      <c r="L56" s="23" t="s">
        <v>134</v>
      </c>
    </row>
    <row r="57" spans="1:20" ht="10.8" outlineLevel="1" thickBot="1" x14ac:dyDescent="0.25">
      <c r="A57" s="20" t="s">
        <v>66</v>
      </c>
      <c r="B57" s="22">
        <v>-0.216376338869013</v>
      </c>
      <c r="C57" s="88">
        <v>8.7638622245330457E-3</v>
      </c>
      <c r="D57" s="75">
        <v>9.561858267080765E-3</v>
      </c>
      <c r="E57" s="77">
        <v>0.11496173863009154</v>
      </c>
      <c r="F57" s="64">
        <v>8.4747224129002541E-2</v>
      </c>
      <c r="G57" s="89">
        <v>9.9833473237972287E-2</v>
      </c>
      <c r="H57" s="88">
        <v>7.2860683418967528E-3</v>
      </c>
      <c r="I57" s="90">
        <v>0.40477232449241357</v>
      </c>
      <c r="J57" s="91">
        <v>0.39287779926513</v>
      </c>
      <c r="K57" s="73">
        <v>0.41560583894104469</v>
      </c>
      <c r="L57" s="22">
        <v>1</v>
      </c>
      <c r="M57" s="23" t="s">
        <v>135</v>
      </c>
    </row>
    <row r="58" spans="1:20" ht="10.8" outlineLevel="1" thickBot="1" x14ac:dyDescent="0.25">
      <c r="A58" s="20" t="s">
        <v>6</v>
      </c>
      <c r="B58" s="22">
        <v>-0.40801226608170421</v>
      </c>
      <c r="C58" s="92">
        <v>0.12258195526871972</v>
      </c>
      <c r="D58" s="93">
        <v>-4.6062213207815374E-2</v>
      </c>
      <c r="E58" s="78">
        <v>-2.9142935648826019E-4</v>
      </c>
      <c r="F58" s="82">
        <v>4.4676505223499668E-2</v>
      </c>
      <c r="G58" s="77">
        <v>0.10883460222501272</v>
      </c>
      <c r="H58" s="63">
        <v>6.6110131217193557E-2</v>
      </c>
      <c r="I58" s="93">
        <v>-4.6028593313154356E-2</v>
      </c>
      <c r="J58" s="62">
        <v>-7.6342726977520786E-2</v>
      </c>
      <c r="K58" s="83">
        <v>-8.2877363592058717E-2</v>
      </c>
      <c r="L58" s="88">
        <v>5.2508176642879758E-3</v>
      </c>
      <c r="M58" s="22">
        <v>1</v>
      </c>
      <c r="N58" s="23" t="s">
        <v>136</v>
      </c>
    </row>
    <row r="59" spans="1:20" ht="10.8" outlineLevel="1" thickBot="1" x14ac:dyDescent="0.25">
      <c r="A59" s="20" t="s">
        <v>9</v>
      </c>
      <c r="B59" s="22">
        <v>-9.3068257287191966E-2</v>
      </c>
      <c r="C59" s="94">
        <v>-0.1329827932360845</v>
      </c>
      <c r="D59" s="74">
        <v>3.1961231447998895E-2</v>
      </c>
      <c r="E59" s="63">
        <v>7.0132983575227112E-2</v>
      </c>
      <c r="F59" s="95">
        <v>-5.5300630533010348E-2</v>
      </c>
      <c r="G59" s="96">
        <v>-4.4996937222415601E-2</v>
      </c>
      <c r="H59" s="79">
        <v>2.7376596753960484E-2</v>
      </c>
      <c r="I59" s="63">
        <v>6.4658596129379964E-2</v>
      </c>
      <c r="J59" s="86">
        <v>0.10351966182797763</v>
      </c>
      <c r="K59" s="74">
        <v>3.2631048518128369E-2</v>
      </c>
      <c r="L59" s="69">
        <v>-3.1138347780240827E-2</v>
      </c>
      <c r="M59" s="97">
        <v>-0.22703817160198395</v>
      </c>
      <c r="N59" s="22">
        <v>1</v>
      </c>
      <c r="O59" s="23" t="s">
        <v>137</v>
      </c>
    </row>
    <row r="60" spans="1:20" ht="10.8" outlineLevel="1" thickBot="1" x14ac:dyDescent="0.25">
      <c r="A60" s="20" t="s">
        <v>8</v>
      </c>
      <c r="B60" s="22">
        <v>-0.3110640439391068</v>
      </c>
      <c r="C60" s="80">
        <v>8.1217590148867064E-2</v>
      </c>
      <c r="D60" s="98">
        <v>-7.0895561661579523E-2</v>
      </c>
      <c r="E60" s="99">
        <v>-0.15382604442652578</v>
      </c>
      <c r="F60" s="100">
        <v>0.20301455542721158</v>
      </c>
      <c r="G60" s="101">
        <v>0.36537981567453809</v>
      </c>
      <c r="H60" s="102">
        <v>-0.18901686249658428</v>
      </c>
      <c r="I60" s="95">
        <v>-5.6014426828134643E-2</v>
      </c>
      <c r="J60" s="103">
        <v>-0.16785092770234278</v>
      </c>
      <c r="K60" s="104">
        <v>5.3614629859554522E-2</v>
      </c>
      <c r="L60" s="69">
        <v>-3.4624762456162042E-2</v>
      </c>
      <c r="M60" s="88">
        <v>7.6185014720674552E-3</v>
      </c>
      <c r="N60" s="82">
        <v>4.3727549404239265E-2</v>
      </c>
      <c r="O60" s="22">
        <v>1</v>
      </c>
      <c r="P60" s="23" t="s">
        <v>138</v>
      </c>
    </row>
    <row r="61" spans="1:20" ht="10.8" outlineLevel="1" thickBot="1" x14ac:dyDescent="0.25">
      <c r="A61" s="20" t="s">
        <v>68</v>
      </c>
      <c r="B61" s="22">
        <v>-0.43598278696789855</v>
      </c>
      <c r="C61" s="75">
        <v>1.568827730096958E-2</v>
      </c>
      <c r="D61" s="69">
        <v>-3.6592703013346883E-2</v>
      </c>
      <c r="E61" s="80">
        <v>8.0987703136589539E-2</v>
      </c>
      <c r="F61" s="77">
        <v>0.11023481626711396</v>
      </c>
      <c r="G61" s="105">
        <v>0.21648134682992842</v>
      </c>
      <c r="H61" s="96">
        <v>-3.8392248731690039E-2</v>
      </c>
      <c r="I61" s="82">
        <v>4.0031294172236505E-2</v>
      </c>
      <c r="J61" s="75">
        <v>1.6225271152338492E-2</v>
      </c>
      <c r="K61" s="78">
        <v>-5.621844669770653E-3</v>
      </c>
      <c r="L61" s="75">
        <v>9.9706510992988179E-3</v>
      </c>
      <c r="M61" s="84">
        <v>0.13580058680145318</v>
      </c>
      <c r="N61" s="106">
        <v>0.42616181202765974</v>
      </c>
      <c r="O61" s="92">
        <v>0.12281759283188945</v>
      </c>
      <c r="P61" s="22">
        <v>1</v>
      </c>
      <c r="Q61" s="23" t="s">
        <v>139</v>
      </c>
    </row>
    <row r="62" spans="1:20" ht="10.8" outlineLevel="1" thickBot="1" x14ac:dyDescent="0.25">
      <c r="A62" s="20" t="s">
        <v>69</v>
      </c>
      <c r="B62" s="22">
        <v>-7.188052356826076E-2</v>
      </c>
      <c r="C62" s="104">
        <v>5.0115903338628504E-2</v>
      </c>
      <c r="D62" s="107">
        <v>-1.1861691088504185E-2</v>
      </c>
      <c r="E62" s="75">
        <v>1.2344515185269854E-2</v>
      </c>
      <c r="F62" s="98">
        <v>-6.9501788902040881E-2</v>
      </c>
      <c r="G62" s="98">
        <v>-7.0585924130405625E-2</v>
      </c>
      <c r="H62" s="79">
        <v>2.0242894336042941E-2</v>
      </c>
      <c r="I62" s="95">
        <v>-5.636497521673723E-2</v>
      </c>
      <c r="J62" s="95">
        <v>-5.6936319764439837E-2</v>
      </c>
      <c r="K62" s="79">
        <v>2.3513589230377937E-2</v>
      </c>
      <c r="L62" s="96">
        <v>-4.4595251966230202E-2</v>
      </c>
      <c r="M62" s="95">
        <v>-5.5102572165137885E-2</v>
      </c>
      <c r="N62" s="61">
        <v>-0.11164202149524777</v>
      </c>
      <c r="O62" s="93">
        <v>-4.7151662366522414E-2</v>
      </c>
      <c r="P62" s="108">
        <v>0.20786132515439398</v>
      </c>
      <c r="Q62" s="22">
        <v>1</v>
      </c>
      <c r="R62" s="23" t="s">
        <v>140</v>
      </c>
    </row>
    <row r="63" spans="1:20" ht="10.8" outlineLevel="1" thickBot="1" x14ac:dyDescent="0.25">
      <c r="A63" s="20" t="s">
        <v>70</v>
      </c>
      <c r="B63" s="22">
        <v>4.3309238595401298E-2</v>
      </c>
      <c r="C63" s="109">
        <v>-9.1531990890547546E-2</v>
      </c>
      <c r="D63" s="75">
        <v>1.2049348638437311E-2</v>
      </c>
      <c r="E63" s="63">
        <v>6.8598016583022448E-2</v>
      </c>
      <c r="F63" s="61">
        <v>-0.11297897186126209</v>
      </c>
      <c r="G63" s="62">
        <v>-7.8322050783385486E-2</v>
      </c>
      <c r="H63" s="104">
        <v>4.7879427860767577E-2</v>
      </c>
      <c r="I63" s="80">
        <v>7.5363492033667781E-2</v>
      </c>
      <c r="J63" s="74">
        <v>3.1120594550213234E-2</v>
      </c>
      <c r="K63" s="82">
        <v>4.4221562218168087E-2</v>
      </c>
      <c r="L63" s="96">
        <v>-4.3316708842686472E-2</v>
      </c>
      <c r="M63" s="98">
        <v>-7.0677106407819171E-2</v>
      </c>
      <c r="N63" s="110">
        <v>-0.18184152037156728</v>
      </c>
      <c r="O63" s="111">
        <v>-0.20269941878000844</v>
      </c>
      <c r="P63" s="100">
        <v>0.2020220515955892</v>
      </c>
      <c r="Q63" s="112">
        <v>0.31127341197881703</v>
      </c>
      <c r="R63" s="22">
        <v>1</v>
      </c>
      <c r="S63" s="23" t="s">
        <v>141</v>
      </c>
    </row>
    <row r="64" spans="1:20" ht="10.8" outlineLevel="1" thickBot="1" x14ac:dyDescent="0.25">
      <c r="A64" s="20" t="s">
        <v>71</v>
      </c>
      <c r="B64" s="22">
        <v>-0.25510209843830306</v>
      </c>
      <c r="C64" s="93">
        <v>-4.7128704130307744E-2</v>
      </c>
      <c r="D64" s="88">
        <v>1.9667881026103875E-4</v>
      </c>
      <c r="E64" s="78">
        <v>-7.913647921200178E-3</v>
      </c>
      <c r="F64" s="76">
        <v>5.7856910250264432E-2</v>
      </c>
      <c r="G64" s="85">
        <v>0.12910162841999925</v>
      </c>
      <c r="H64" s="76">
        <v>5.7786613327999128E-2</v>
      </c>
      <c r="I64" s="113">
        <v>-0.16010187527363687</v>
      </c>
      <c r="J64" s="75">
        <v>1.2378599058545695E-2</v>
      </c>
      <c r="K64" s="114">
        <v>-2.0565989195344404E-2</v>
      </c>
      <c r="L64" s="98">
        <v>-7.1118524210873182E-2</v>
      </c>
      <c r="M64" s="115">
        <v>0.26647254519282837</v>
      </c>
      <c r="N64" s="116">
        <v>0.23248508603993728</v>
      </c>
      <c r="O64" s="79">
        <v>2.3405815819016483E-2</v>
      </c>
      <c r="P64" s="117">
        <v>0.44175482218120793</v>
      </c>
      <c r="Q64" s="85">
        <v>0.12596258547819</v>
      </c>
      <c r="R64" s="77">
        <v>0.11426429151288042</v>
      </c>
      <c r="S64" s="22">
        <v>1</v>
      </c>
      <c r="T64" s="23" t="s">
        <v>142</v>
      </c>
    </row>
    <row r="65" spans="1:20" outlineLevel="1" x14ac:dyDescent="0.2">
      <c r="A65" s="20" t="s">
        <v>72</v>
      </c>
      <c r="B65" s="22">
        <v>-1.1453801767992853E-2</v>
      </c>
      <c r="C65" s="107">
        <v>-1.2849514128893669E-2</v>
      </c>
      <c r="D65" s="88">
        <v>2.2682108552606519E-3</v>
      </c>
      <c r="E65" s="79">
        <v>2.6166356373008536E-2</v>
      </c>
      <c r="F65" s="62">
        <v>-7.8226047454097503E-2</v>
      </c>
      <c r="G65" s="109">
        <v>-9.4025245394054324E-2</v>
      </c>
      <c r="H65" s="107">
        <v>-1.4985399168068687E-2</v>
      </c>
      <c r="I65" s="114">
        <v>-2.724633957813042E-2</v>
      </c>
      <c r="J65" s="75">
        <v>1.7170356371716846E-2</v>
      </c>
      <c r="K65" s="69">
        <v>-2.857853879335372E-2</v>
      </c>
      <c r="L65" s="74">
        <v>2.8470611438504764E-2</v>
      </c>
      <c r="M65" s="75">
        <v>1.5956125020703558E-2</v>
      </c>
      <c r="N65" s="94">
        <v>-0.12757667225989086</v>
      </c>
      <c r="O65" s="61">
        <v>-0.11122487123420147</v>
      </c>
      <c r="P65" s="118">
        <v>0.14681313442135033</v>
      </c>
      <c r="Q65" s="100">
        <v>0.20044798955760013</v>
      </c>
      <c r="R65" s="119">
        <v>0.25461268576590462</v>
      </c>
      <c r="S65" s="70">
        <v>9.6876525306730313E-2</v>
      </c>
      <c r="T65" s="22">
        <v>1</v>
      </c>
    </row>
    <row r="66" spans="1:20" x14ac:dyDescent="0.2">
      <c r="A66" s="24"/>
    </row>
    <row r="67" spans="1:20" x14ac:dyDescent="0.2">
      <c r="A67" s="11" t="s">
        <v>143</v>
      </c>
    </row>
    <row r="68" spans="1:20" outlineLevel="1" x14ac:dyDescent="0.2"/>
    <row r="69" spans="1:20" outlineLevel="1" x14ac:dyDescent="0.2"/>
    <row r="70" spans="1:20" outlineLevel="1" x14ac:dyDescent="0.2"/>
    <row r="71" spans="1:20" outlineLevel="1" x14ac:dyDescent="0.2"/>
    <row r="72" spans="1:20" outlineLevel="1" x14ac:dyDescent="0.2"/>
    <row r="73" spans="1:20" outlineLevel="1" x14ac:dyDescent="0.2"/>
    <row r="74" spans="1:20" outlineLevel="1" x14ac:dyDescent="0.2"/>
    <row r="75" spans="1:20" outlineLevel="1" x14ac:dyDescent="0.2"/>
    <row r="76" spans="1:20" outlineLevel="1" x14ac:dyDescent="0.2"/>
    <row r="77" spans="1:20" outlineLevel="1" x14ac:dyDescent="0.2"/>
    <row r="78" spans="1:20" outlineLevel="1" x14ac:dyDescent="0.2"/>
    <row r="79" spans="1:20" outlineLevel="1" x14ac:dyDescent="0.2"/>
    <row r="80" spans="1:20"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x14ac:dyDescent="0.2">
      <c r="A88" s="36"/>
    </row>
    <row r="89" spans="1:1" x14ac:dyDescent="0.2">
      <c r="A89" s="11" t="s">
        <v>145</v>
      </c>
    </row>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x14ac:dyDescent="0.2">
      <c r="A110" s="36"/>
    </row>
    <row r="111" spans="1:1" x14ac:dyDescent="0.2">
      <c r="A111" s="11" t="s">
        <v>146</v>
      </c>
    </row>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x14ac:dyDescent="0.2">
      <c r="A132" s="36"/>
    </row>
    <row r="133" spans="1:1" x14ac:dyDescent="0.2">
      <c r="A133" s="11" t="s">
        <v>147</v>
      </c>
    </row>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x14ac:dyDescent="0.2">
      <c r="A154" s="36"/>
    </row>
    <row r="155" spans="1:1" x14ac:dyDescent="0.2">
      <c r="A155" s="11" t="s">
        <v>148</v>
      </c>
    </row>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outlineLevel="1" x14ac:dyDescent="0.2"/>
    <row r="175" spans="1:1" outlineLevel="1" x14ac:dyDescent="0.2"/>
    <row r="176" spans="1:1" x14ac:dyDescent="0.2">
      <c r="A176" s="36"/>
    </row>
    <row r="179" spans="1:1" x14ac:dyDescent="0.2">
      <c r="A179"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6D6A6315-7F54-408F-B5BF-E198C4951BAA}">
      <formula1>0</formula1>
      <formula2>1</formula2>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C0CD1-FF53-45EE-827C-392E8E82D15C}">
  <dimension ref="A1:BZ173"/>
  <sheetViews>
    <sheetView showGridLines="0" showRowColHeaders="0" topLeftCell="A150" zoomScaleNormal="100" workbookViewId="0">
      <selection activeCell="B1" sqref="B1"/>
    </sheetView>
  </sheetViews>
  <sheetFormatPr defaultRowHeight="10.199999999999999" outlineLevelRow="1" x14ac:dyDescent="0.2"/>
  <cols>
    <col min="1" max="1" width="21.6640625" style="6" customWidth="1"/>
    <col min="2" max="9" width="10.77734375" style="6" customWidth="1"/>
    <col min="10" max="77" width="8.88671875" style="6"/>
    <col min="78" max="78" width="9.21875" style="6" customWidth="1"/>
    <col min="79" max="16384" width="8.88671875" style="6"/>
  </cols>
  <sheetData>
    <row r="1" spans="1:78" x14ac:dyDescent="0.2">
      <c r="A1" s="8" t="s">
        <v>76</v>
      </c>
      <c r="B1" s="6" t="s">
        <v>196</v>
      </c>
      <c r="E1" s="10" t="s">
        <v>197</v>
      </c>
      <c r="M1" s="7" t="s">
        <v>186</v>
      </c>
      <c r="N1" s="7" t="s">
        <v>188</v>
      </c>
      <c r="O1" s="7" t="s">
        <v>194</v>
      </c>
      <c r="R1" s="7" t="s">
        <v>75</v>
      </c>
      <c r="U1" s="7" t="s">
        <v>195</v>
      </c>
      <c r="Y1" s="6" t="s">
        <v>102</v>
      </c>
      <c r="Z1" s="37" t="s">
        <v>198</v>
      </c>
      <c r="BH1" s="24"/>
      <c r="BZ1" s="9" t="s">
        <v>198</v>
      </c>
    </row>
    <row r="2" spans="1:78" x14ac:dyDescent="0.2">
      <c r="A2" s="8" t="s">
        <v>80</v>
      </c>
      <c r="C2" s="6" t="s">
        <v>74</v>
      </c>
      <c r="Q2" s="7" t="s">
        <v>225</v>
      </c>
      <c r="R2" s="7" t="s">
        <v>226</v>
      </c>
      <c r="S2" s="7" t="s">
        <v>259</v>
      </c>
      <c r="T2" s="7" t="s">
        <v>260</v>
      </c>
    </row>
    <row r="3" spans="1:78" ht="10.199999999999999" hidden="1" customHeight="1" outlineLevel="1" x14ac:dyDescent="0.2">
      <c r="A3" s="8" t="s">
        <v>81</v>
      </c>
      <c r="AA3" s="25" t="s">
        <v>206</v>
      </c>
    </row>
    <row r="4" spans="1:78" hidden="1" outlineLevel="1" x14ac:dyDescent="0.2">
      <c r="A4" s="6" t="s">
        <v>199</v>
      </c>
    </row>
    <row r="5" spans="1:78" hidden="1" outlineLevel="1" x14ac:dyDescent="0.2">
      <c r="A5" s="8" t="s">
        <v>83</v>
      </c>
    </row>
    <row r="6" spans="1:78" hidden="1" outlineLevel="1" x14ac:dyDescent="0.2">
      <c r="A6" s="6" t="s">
        <v>200</v>
      </c>
    </row>
    <row r="7" spans="1:78" collapsed="1" x14ac:dyDescent="0.2">
      <c r="A7" s="24"/>
      <c r="J7" s="7" t="s">
        <v>192</v>
      </c>
      <c r="K7" s="7" t="s">
        <v>227</v>
      </c>
    </row>
    <row r="8" spans="1:78" x14ac:dyDescent="0.2">
      <c r="A8" s="11" t="s">
        <v>201</v>
      </c>
    </row>
    <row r="9" spans="1:78" ht="10.8" outlineLevel="1" thickBot="1" x14ac:dyDescent="0.25">
      <c r="A9" s="12"/>
      <c r="B9" s="13" t="s">
        <v>86</v>
      </c>
      <c r="C9" s="13" t="s">
        <v>87</v>
      </c>
      <c r="D9" s="13" t="s">
        <v>88</v>
      </c>
      <c r="E9" s="13" t="s">
        <v>89</v>
      </c>
      <c r="F9" s="13" t="s">
        <v>90</v>
      </c>
      <c r="G9" s="13" t="s">
        <v>91</v>
      </c>
      <c r="H9" s="13" t="str">
        <f>"t("&amp;TEXT((1-I10)/2,"0.00%") &amp; ",380)"</f>
        <v>t(2.50%,380)</v>
      </c>
      <c r="I9" s="13" t="s">
        <v>92</v>
      </c>
    </row>
    <row r="10" spans="1:78" outlineLevel="1" x14ac:dyDescent="0.2">
      <c r="B10" s="14">
        <f xml:space="preserve"> 1 - C34 / C35</f>
        <v>0.9634620175978621</v>
      </c>
      <c r="C10" s="14">
        <f>1-D10^2/E10^2</f>
        <v>0.96201972881883036</v>
      </c>
      <c r="D10" s="14">
        <f xml:space="preserve"> SQRT(D34)</f>
        <v>7.9068824868110205E-2</v>
      </c>
      <c r="E10" s="14">
        <v>0.40571984757332169</v>
      </c>
      <c r="F10" s="15">
        <v>396</v>
      </c>
      <c r="G10" s="15">
        <v>52</v>
      </c>
      <c r="H10" s="6">
        <f>TINV(1 - $I$10, F10 - 15 - 1)</f>
        <v>1.9662263966111726</v>
      </c>
      <c r="I10" s="16">
        <v>0.95</v>
      </c>
    </row>
    <row r="11" spans="1:78" x14ac:dyDescent="0.2">
      <c r="A11" s="24"/>
    </row>
    <row r="12" spans="1:78" x14ac:dyDescent="0.2">
      <c r="A12" s="11" t="s">
        <v>202</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7.6684528246567263</v>
      </c>
      <c r="C14" s="14">
        <v>2.3726675573976921E-2</v>
      </c>
      <c r="D14" s="14">
        <f>IF(C14&lt;&gt;0,(B14 - 0) / C14, 0)</f>
        <v>323.19963244523711</v>
      </c>
      <c r="E14" s="14">
        <f>IF(C14&lt;&gt;0,TDIST(ABS(D14),$F$10 - 16,2),0)</f>
        <v>0</v>
      </c>
      <c r="F14" s="14">
        <f>B14 - TINV(1 - $I$10, $F$10 - 16) * C14</f>
        <v>7.6218008088393434</v>
      </c>
      <c r="G14" s="14">
        <f>B14 + TINV(1 - $I$10, $F$10 - 16) * C14</f>
        <v>7.7151048404741092</v>
      </c>
      <c r="H14" s="14">
        <v>0</v>
      </c>
      <c r="I14" s="14">
        <v>0</v>
      </c>
    </row>
    <row r="15" spans="1:78" outlineLevel="1" x14ac:dyDescent="0.2">
      <c r="A15" s="17" t="s">
        <v>1</v>
      </c>
      <c r="B15" s="14">
        <v>1.2989359661236621</v>
      </c>
      <c r="C15" s="14">
        <v>1.4669293207404597E-2</v>
      </c>
      <c r="D15" s="38">
        <f t="shared" ref="D15:D29" si="0">IF(C15&lt;&gt;0,(B15 - 0) / C15, 0)</f>
        <v>88.547958497959542</v>
      </c>
      <c r="E15" s="14">
        <f t="shared" ref="E15:E29" si="1">IF(C15&lt;&gt;0,TDIST(ABS(D15),$F$10 - 16,2),0)</f>
        <v>8.8671637438005965E-256</v>
      </c>
      <c r="F15" s="14">
        <f t="shared" ref="F15:F29" si="2">B15 - TINV(1 - $I$10, $F$10 - 16) * C15</f>
        <v>1.2700928145996342</v>
      </c>
      <c r="G15" s="14">
        <f t="shared" ref="G15:G29" si="3">B15 + TINV(1 - $I$10, $F$10 - 16) * C15</f>
        <v>1.3277791176476901</v>
      </c>
      <c r="H15" s="14">
        <v>1.1231671758869408</v>
      </c>
      <c r="I15" s="38">
        <f>B15*0.287421828990662/$E$10</f>
        <v>0.92019789852046874</v>
      </c>
    </row>
    <row r="16" spans="1:78" outlineLevel="1" x14ac:dyDescent="0.2">
      <c r="A16" s="17" t="s">
        <v>57</v>
      </c>
      <c r="B16" s="14">
        <v>0.34383104527992747</v>
      </c>
      <c r="C16" s="14">
        <v>8.0657807807973686E-2</v>
      </c>
      <c r="D16" s="130">
        <f t="shared" si="0"/>
        <v>4.2628364770153961</v>
      </c>
      <c r="E16" s="14">
        <f t="shared" si="1"/>
        <v>2.5492715267155217E-5</v>
      </c>
      <c r="F16" s="14">
        <f t="shared" si="2"/>
        <v>0.18523953447509886</v>
      </c>
      <c r="G16" s="14">
        <f t="shared" si="3"/>
        <v>0.50242255608475606</v>
      </c>
      <c r="H16" s="14">
        <v>1.0379684894826415</v>
      </c>
      <c r="I16" s="40">
        <f>B16*0.0502518907629606/$E$10</f>
        <v>4.2586430591614002E-2</v>
      </c>
    </row>
    <row r="17" spans="1:9" outlineLevel="1" x14ac:dyDescent="0.2">
      <c r="A17" s="17" t="s">
        <v>58</v>
      </c>
      <c r="B17" s="14">
        <v>0.2067113902645219</v>
      </c>
      <c r="C17" s="14">
        <v>2.0644416206186948E-2</v>
      </c>
      <c r="D17" s="38">
        <f t="shared" si="0"/>
        <v>10.012944333227129</v>
      </c>
      <c r="E17" s="14">
        <f t="shared" si="1"/>
        <v>4.2291939396916723E-21</v>
      </c>
      <c r="F17" s="14">
        <f t="shared" si="2"/>
        <v>0.16611979417728964</v>
      </c>
      <c r="G17" s="14">
        <f t="shared" si="3"/>
        <v>0.24730298635175416</v>
      </c>
      <c r="H17" s="14">
        <v>1.3556576223441876</v>
      </c>
      <c r="I17" s="131">
        <f>B17*0.224377415075264/$E$10</f>
        <v>0.11431870462236993</v>
      </c>
    </row>
    <row r="18" spans="1:9" outlineLevel="1" x14ac:dyDescent="0.2">
      <c r="A18" s="17" t="s">
        <v>59</v>
      </c>
      <c r="B18" s="14">
        <v>-7.5071181429333292E-2</v>
      </c>
      <c r="C18" s="14">
        <v>1.3563207170264159E-2</v>
      </c>
      <c r="D18" s="132">
        <f t="shared" si="0"/>
        <v>-5.5349137181889105</v>
      </c>
      <c r="E18" s="14">
        <f t="shared" si="1"/>
        <v>5.8138454757414909E-8</v>
      </c>
      <c r="F18" s="14">
        <f t="shared" si="2"/>
        <v>-0.10173951739021261</v>
      </c>
      <c r="G18" s="14">
        <f t="shared" si="3"/>
        <v>-4.840284546845397E-2</v>
      </c>
      <c r="H18" s="14">
        <v>2.4134319447247163</v>
      </c>
      <c r="I18" s="133">
        <f>B18*0.455681995544922/$E$10</f>
        <v>-8.4315780867612863E-2</v>
      </c>
    </row>
    <row r="19" spans="1:9" outlineLevel="1" x14ac:dyDescent="0.2">
      <c r="A19" s="17" t="s">
        <v>60</v>
      </c>
      <c r="B19" s="14">
        <v>-0.14229273433665682</v>
      </c>
      <c r="C19" s="14">
        <v>1.353989033265203E-2</v>
      </c>
      <c r="D19" s="44">
        <f t="shared" si="0"/>
        <v>-10.509149693296388</v>
      </c>
      <c r="E19" s="14">
        <f t="shared" si="1"/>
        <v>7.5657463910982573E-23</v>
      </c>
      <c r="F19" s="14">
        <f t="shared" si="2"/>
        <v>-0.16891522411593768</v>
      </c>
      <c r="G19" s="14">
        <f t="shared" si="3"/>
        <v>-0.11567024455737597</v>
      </c>
      <c r="H19" s="14">
        <v>2.7463630872614555</v>
      </c>
      <c r="I19" s="134">
        <f>B19*0.486934522816254/$E$10</f>
        <v>-0.17077607888511886</v>
      </c>
    </row>
    <row r="20" spans="1:9" outlineLevel="1" x14ac:dyDescent="0.2">
      <c r="A20" s="17" t="s">
        <v>61</v>
      </c>
      <c r="B20" s="14">
        <v>0.10399689435927681</v>
      </c>
      <c r="C20" s="14">
        <v>1.5599970468820064E-2</v>
      </c>
      <c r="D20" s="135">
        <f t="shared" si="0"/>
        <v>6.6664802069425217</v>
      </c>
      <c r="E20" s="14">
        <f t="shared" si="1"/>
        <v>9.2458736217848319E-11</v>
      </c>
      <c r="F20" s="14">
        <f t="shared" si="2"/>
        <v>7.3323820637128029E-2</v>
      </c>
      <c r="G20" s="14">
        <f t="shared" si="3"/>
        <v>0.13466996808142559</v>
      </c>
      <c r="H20" s="14">
        <v>1.7005441083400488</v>
      </c>
      <c r="I20" s="136">
        <f>B20*0.332565283157597/$E$10</f>
        <v>8.5245414605587544E-2</v>
      </c>
    </row>
    <row r="21" spans="1:9" outlineLevel="1" x14ac:dyDescent="0.2">
      <c r="A21" s="17" t="s">
        <v>63</v>
      </c>
      <c r="B21" s="14">
        <v>0.50732594828768696</v>
      </c>
      <c r="C21" s="14">
        <v>1.3640735889269735E-2</v>
      </c>
      <c r="D21" s="38">
        <f t="shared" si="0"/>
        <v>37.191977940630515</v>
      </c>
      <c r="E21" s="14">
        <f t="shared" si="1"/>
        <v>1.0561328036041816E-128</v>
      </c>
      <c r="F21" s="14">
        <f t="shared" si="2"/>
        <v>0.48050517331300341</v>
      </c>
      <c r="G21" s="14">
        <f t="shared" si="3"/>
        <v>0.53414672326237045</v>
      </c>
      <c r="H21" s="14">
        <v>1.4095708646109639</v>
      </c>
      <c r="I21" s="137">
        <f>B21*0.346268027858099/$E$10</f>
        <v>0.43298536328832193</v>
      </c>
    </row>
    <row r="22" spans="1:9" outlineLevel="1" x14ac:dyDescent="0.2">
      <c r="A22" s="17" t="s">
        <v>64</v>
      </c>
      <c r="B22" s="14">
        <v>0.36246652634597804</v>
      </c>
      <c r="C22" s="14">
        <v>1.3167941172958799E-2</v>
      </c>
      <c r="D22" s="38">
        <f t="shared" si="0"/>
        <v>27.52643876404354</v>
      </c>
      <c r="E22" s="14">
        <f t="shared" si="1"/>
        <v>1.6319916302187854E-92</v>
      </c>
      <c r="F22" s="14">
        <f t="shared" si="2"/>
        <v>0.33657537282268335</v>
      </c>
      <c r="G22" s="14">
        <f t="shared" si="3"/>
        <v>0.38835767986927272</v>
      </c>
      <c r="H22" s="14">
        <v>1.2934506598941928</v>
      </c>
      <c r="I22" s="138">
        <f>B22*0.343608415763059/$E$10</f>
        <v>0.30697672206527327</v>
      </c>
    </row>
    <row r="23" spans="1:9" outlineLevel="1" x14ac:dyDescent="0.2">
      <c r="A23" s="17" t="s">
        <v>65</v>
      </c>
      <c r="B23" s="14">
        <v>0.25360821287326096</v>
      </c>
      <c r="C23" s="14">
        <v>1.2634231288869589E-2</v>
      </c>
      <c r="D23" s="38">
        <f t="shared" si="0"/>
        <v>20.073101962023035</v>
      </c>
      <c r="E23" s="14">
        <f t="shared" si="1"/>
        <v>1.2779984812888851E-61</v>
      </c>
      <c r="F23" s="14">
        <f t="shared" si="2"/>
        <v>0.22876645381219479</v>
      </c>
      <c r="G23" s="14">
        <f t="shared" si="3"/>
        <v>0.27844997193432713</v>
      </c>
      <c r="H23" s="14">
        <v>1.3871813522788277</v>
      </c>
      <c r="I23" s="50">
        <f>B23*0.370872416838548/$E$10</f>
        <v>0.23182570781532547</v>
      </c>
    </row>
    <row r="24" spans="1:9" outlineLevel="1" x14ac:dyDescent="0.2">
      <c r="A24" s="17" t="s">
        <v>66</v>
      </c>
      <c r="B24" s="14">
        <v>0.12297222695822774</v>
      </c>
      <c r="C24" s="14">
        <v>1.0828233087583624E-2</v>
      </c>
      <c r="D24" s="38">
        <f t="shared" si="0"/>
        <v>11.356629097616667</v>
      </c>
      <c r="E24" s="14">
        <f t="shared" si="1"/>
        <v>6.2151357433685569E-26</v>
      </c>
      <c r="F24" s="14">
        <f t="shared" si="2"/>
        <v>0.10168146923276232</v>
      </c>
      <c r="G24" s="14">
        <f t="shared" si="3"/>
        <v>0.14426298468369317</v>
      </c>
      <c r="H24" s="14">
        <v>1.4815551815465706</v>
      </c>
      <c r="I24" s="139">
        <f>B24*0.447206447801943/$E$10</f>
        <v>0.13554666631472806</v>
      </c>
    </row>
    <row r="25" spans="1:9" outlineLevel="1" x14ac:dyDescent="0.2">
      <c r="A25" s="17" t="s">
        <v>68</v>
      </c>
      <c r="B25" s="14">
        <v>-2.38565364758903E-2</v>
      </c>
      <c r="C25" s="14">
        <v>1.0512543657862557E-2</v>
      </c>
      <c r="D25" s="140">
        <f t="shared" si="0"/>
        <v>-2.2693400619599315</v>
      </c>
      <c r="E25" s="14">
        <f t="shared" si="1"/>
        <v>2.3807510186407404E-2</v>
      </c>
      <c r="F25" s="14">
        <f t="shared" si="2"/>
        <v>-4.4526577311507033E-2</v>
      </c>
      <c r="G25" s="18">
        <f t="shared" si="3"/>
        <v>-3.1864956402735678E-3</v>
      </c>
      <c r="H25" s="14">
        <v>1.6514023639350357</v>
      </c>
      <c r="I25" s="141">
        <f>B25*0.486323633380174/$E$10</f>
        <v>-2.8596080690198204E-2</v>
      </c>
    </row>
    <row r="26" spans="1:9" outlineLevel="1" x14ac:dyDescent="0.2">
      <c r="A26" s="17" t="s">
        <v>69</v>
      </c>
      <c r="B26" s="14">
        <v>8.5499892414247436E-2</v>
      </c>
      <c r="C26" s="14">
        <v>1.5697887444670121E-2</v>
      </c>
      <c r="D26" s="48">
        <f t="shared" si="0"/>
        <v>5.4465858998929875</v>
      </c>
      <c r="E26" s="14">
        <f t="shared" si="1"/>
        <v>9.2401802112580875E-8</v>
      </c>
      <c r="F26" s="14">
        <f t="shared" si="2"/>
        <v>5.4634291749505931E-2</v>
      </c>
      <c r="G26" s="14">
        <f t="shared" si="3"/>
        <v>0.11636549307898894</v>
      </c>
      <c r="H26" s="14">
        <v>1.2250791673932795</v>
      </c>
      <c r="I26" s="142">
        <f>B26*0.280509518694099/$E$10</f>
        <v>5.9113533175582426E-2</v>
      </c>
    </row>
    <row r="27" spans="1:9" outlineLevel="1" x14ac:dyDescent="0.2">
      <c r="A27" s="17" t="s">
        <v>70</v>
      </c>
      <c r="B27" s="14">
        <v>0.13492363478468758</v>
      </c>
      <c r="C27" s="14">
        <v>1.316031360539726E-2</v>
      </c>
      <c r="D27" s="38">
        <f t="shared" si="0"/>
        <v>10.252311520095782</v>
      </c>
      <c r="E27" s="14">
        <f t="shared" si="1"/>
        <v>6.1532098695587465E-22</v>
      </c>
      <c r="F27" s="14">
        <f t="shared" si="2"/>
        <v>0.10904747878607433</v>
      </c>
      <c r="G27" s="14">
        <f t="shared" si="3"/>
        <v>0.16079979078330081</v>
      </c>
      <c r="H27" s="14">
        <v>1.3909407635449191</v>
      </c>
      <c r="I27" s="41">
        <f>B27*0.356528962587241/$E$10</f>
        <v>0.11856502418110333</v>
      </c>
    </row>
    <row r="28" spans="1:9" outlineLevel="1" x14ac:dyDescent="0.2">
      <c r="A28" s="17" t="s">
        <v>71</v>
      </c>
      <c r="B28" s="14">
        <v>-0.19909564549432521</v>
      </c>
      <c r="C28" s="14">
        <v>1.8231233559834983E-2</v>
      </c>
      <c r="D28" s="44">
        <f t="shared" si="0"/>
        <v>-10.920580049665453</v>
      </c>
      <c r="E28" s="14">
        <f t="shared" si="1"/>
        <v>2.4893158124347606E-24</v>
      </c>
      <c r="F28" s="14">
        <f t="shared" si="2"/>
        <v>-0.23494237816245622</v>
      </c>
      <c r="G28" s="14">
        <f t="shared" si="3"/>
        <v>-0.16324891282619419</v>
      </c>
      <c r="H28" s="14">
        <v>1.2452033300179297</v>
      </c>
      <c r="I28" s="143">
        <f>B28*0.243506645721788/$E$10</f>
        <v>-0.11949406247219849</v>
      </c>
    </row>
    <row r="29" spans="1:9" outlineLevel="1" x14ac:dyDescent="0.2">
      <c r="A29" s="17" t="s">
        <v>72</v>
      </c>
      <c r="B29" s="14">
        <v>-0.1190426148786593</v>
      </c>
      <c r="C29" s="14">
        <v>2.0238200757413789E-2</v>
      </c>
      <c r="D29" s="144">
        <f t="shared" si="0"/>
        <v>-5.8820750078314568</v>
      </c>
      <c r="E29" s="14">
        <f t="shared" si="1"/>
        <v>8.8899818011948373E-9</v>
      </c>
      <c r="F29" s="14">
        <f t="shared" si="2"/>
        <v>-0.15883549942780251</v>
      </c>
      <c r="G29" s="14">
        <f t="shared" si="3"/>
        <v>-7.9249730329516085E-2</v>
      </c>
      <c r="H29" s="14">
        <v>1.1256473409192849</v>
      </c>
      <c r="I29" s="145">
        <f>B29*0.208562398044376/$E$10</f>
        <v>-6.1194475392479825E-2</v>
      </c>
    </row>
    <row r="30" spans="1:9" x14ac:dyDescent="0.2">
      <c r="A30" s="24"/>
    </row>
    <row r="31" spans="1:9" x14ac:dyDescent="0.2">
      <c r="A31" s="11" t="s">
        <v>203</v>
      </c>
    </row>
    <row r="32" spans="1:9" ht="10.8" hidden="1" outlineLevel="1" thickBot="1" x14ac:dyDescent="0.25">
      <c r="A32" s="19" t="s">
        <v>104</v>
      </c>
      <c r="B32" s="13" t="s">
        <v>108</v>
      </c>
      <c r="C32" s="13" t="s">
        <v>109</v>
      </c>
      <c r="D32" s="13" t="s">
        <v>110</v>
      </c>
      <c r="E32" s="13" t="s">
        <v>111</v>
      </c>
      <c r="F32" s="13" t="s">
        <v>98</v>
      </c>
      <c r="G32" s="12"/>
      <c r="H32" s="12"/>
      <c r="I32" s="13" t="s">
        <v>112</v>
      </c>
    </row>
    <row r="33" spans="1:9" hidden="1" outlineLevel="1" x14ac:dyDescent="0.2">
      <c r="A33" s="6" t="s">
        <v>105</v>
      </c>
      <c r="B33" s="15">
        <v>15</v>
      </c>
      <c r="C33" s="14">
        <f>C35 - C34</f>
        <v>62.644680867304054</v>
      </c>
      <c r="D33" s="14">
        <f>C33/B33</f>
        <v>4.1763120578202706</v>
      </c>
      <c r="E33" s="14">
        <f>D33/D34</f>
        <v>668.00909194111352</v>
      </c>
      <c r="F33" s="14">
        <f>FDIST(E33,15,380)</f>
        <v>2.5808426044128397E-262</v>
      </c>
      <c r="I33" s="14">
        <v>9.5310723053041002</v>
      </c>
    </row>
    <row r="34" spans="1:9" hidden="1" outlineLevel="1" x14ac:dyDescent="0.2">
      <c r="A34" s="6" t="s">
        <v>106</v>
      </c>
      <c r="B34" s="15">
        <v>380</v>
      </c>
      <c r="C34" s="14">
        <v>2.3757140450890755</v>
      </c>
      <c r="D34" s="18">
        <f>C34/B34</f>
        <v>6.2518790660238827E-3</v>
      </c>
    </row>
    <row r="35" spans="1:9" hidden="1" outlineLevel="1" x14ac:dyDescent="0.2">
      <c r="A35" s="6" t="s">
        <v>107</v>
      </c>
      <c r="B35" s="15">
        <f>B33 + B34</f>
        <v>395</v>
      </c>
      <c r="C35" s="14">
        <v>65.02039491239313</v>
      </c>
    </row>
    <row r="36" spans="1:9" collapsed="1" x14ac:dyDescent="0.2">
      <c r="A36" s="24"/>
    </row>
    <row r="37" spans="1:9" x14ac:dyDescent="0.2">
      <c r="A37" s="11" t="s">
        <v>204</v>
      </c>
    </row>
    <row r="38" spans="1:9" ht="10.8" outlineLevel="1" thickBot="1" x14ac:dyDescent="0.25">
      <c r="A38" s="12"/>
      <c r="B38" s="13" t="s">
        <v>116</v>
      </c>
      <c r="C38" s="13" t="s">
        <v>117</v>
      </c>
      <c r="D38" s="13" t="s">
        <v>118</v>
      </c>
      <c r="E38" s="13" t="s">
        <v>119</v>
      </c>
      <c r="F38" s="13" t="s">
        <v>120</v>
      </c>
      <c r="G38" s="13" t="s">
        <v>114</v>
      </c>
      <c r="H38" s="13" t="s">
        <v>121</v>
      </c>
      <c r="I38" s="12"/>
    </row>
    <row r="39" spans="1:9" outlineLevel="1" x14ac:dyDescent="0.2">
      <c r="A39" s="6" t="s">
        <v>115</v>
      </c>
      <c r="B39" s="14">
        <v>-1.3232961303612976E-15</v>
      </c>
      <c r="C39" s="14">
        <v>7.7455005594468065E-2</v>
      </c>
      <c r="D39" s="14">
        <v>5.5069500507443782E-2</v>
      </c>
      <c r="E39" s="14">
        <v>-0.3614727706030898</v>
      </c>
      <c r="F39" s="14">
        <v>0.47500149066268271</v>
      </c>
      <c r="G39" s="16">
        <v>5.7506202645485833E-3</v>
      </c>
      <c r="H39" s="20" t="s">
        <v>122</v>
      </c>
    </row>
    <row r="40" spans="1:9" outlineLevel="1" x14ac:dyDescent="0.2"/>
    <row r="41" spans="1:9" x14ac:dyDescent="0.2">
      <c r="A41" s="24"/>
    </row>
    <row r="42" spans="1:9" x14ac:dyDescent="0.2">
      <c r="A42" s="11" t="s">
        <v>205</v>
      </c>
    </row>
    <row r="43" spans="1:9" ht="10.8" hidden="1" outlineLevel="1" thickBot="1" x14ac:dyDescent="0.25">
      <c r="A43" s="21" t="s">
        <v>94</v>
      </c>
      <c r="B43" s="12" t="s">
        <v>124</v>
      </c>
    </row>
    <row r="44" spans="1:9" ht="10.8" hidden="1" outlineLevel="1" thickBot="1" x14ac:dyDescent="0.25">
      <c r="A44" s="20" t="s">
        <v>101</v>
      </c>
      <c r="B44" s="22">
        <v>1</v>
      </c>
      <c r="C44" s="23" t="s">
        <v>125</v>
      </c>
    </row>
    <row r="45" spans="1:9" ht="10.8" hidden="1" outlineLevel="1" thickBot="1" x14ac:dyDescent="0.25">
      <c r="A45" s="20" t="s">
        <v>1</v>
      </c>
      <c r="B45" s="22">
        <v>-0.76003422343834548</v>
      </c>
      <c r="C45" s="22">
        <v>1</v>
      </c>
      <c r="D45" s="23" t="s">
        <v>126</v>
      </c>
    </row>
    <row r="46" spans="1:9" ht="10.8" hidden="1" outlineLevel="1" thickBot="1" x14ac:dyDescent="0.25">
      <c r="A46" s="20" t="s">
        <v>57</v>
      </c>
      <c r="B46" s="22">
        <v>3.6436699703901357E-2</v>
      </c>
      <c r="C46" s="146">
        <v>-0.10195893677706801</v>
      </c>
      <c r="D46" s="22">
        <v>1</v>
      </c>
      <c r="E46" s="23" t="s">
        <v>127</v>
      </c>
    </row>
    <row r="47" spans="1:9" ht="10.8" hidden="1" outlineLevel="1" thickBot="1" x14ac:dyDescent="0.25">
      <c r="A47" s="20" t="s">
        <v>58</v>
      </c>
      <c r="B47" s="22">
        <v>-0.2515566104300595</v>
      </c>
      <c r="C47" s="93">
        <v>-5.3840008653586076E-2</v>
      </c>
      <c r="D47" s="76">
        <v>5.8626223646545739E-2</v>
      </c>
      <c r="E47" s="22">
        <v>1</v>
      </c>
      <c r="F47" s="23" t="s">
        <v>128</v>
      </c>
    </row>
    <row r="48" spans="1:9" ht="10.8" hidden="1" outlineLevel="1" thickBot="1" x14ac:dyDescent="0.25">
      <c r="A48" s="20" t="s">
        <v>59</v>
      </c>
      <c r="B48" s="22">
        <v>-0.31762004643658842</v>
      </c>
      <c r="C48" s="147">
        <v>-0.14253308256644528</v>
      </c>
      <c r="D48" s="86">
        <v>0.1047112430739157</v>
      </c>
      <c r="E48" s="148">
        <v>0.4286949983838344</v>
      </c>
      <c r="F48" s="22">
        <v>1</v>
      </c>
      <c r="G48" s="23" t="s">
        <v>129</v>
      </c>
    </row>
    <row r="49" spans="1:17" ht="10.8" hidden="1" outlineLevel="1" thickBot="1" x14ac:dyDescent="0.25">
      <c r="A49" s="20" t="s">
        <v>60</v>
      </c>
      <c r="B49" s="22">
        <v>-0.33404658963110184</v>
      </c>
      <c r="C49" s="102">
        <v>-0.18763149805997245</v>
      </c>
      <c r="D49" s="77">
        <v>0.10775870250463694</v>
      </c>
      <c r="E49" s="117">
        <v>0.44125688062034923</v>
      </c>
      <c r="F49" s="149">
        <v>0.73192429839335149</v>
      </c>
      <c r="G49" s="22">
        <v>1</v>
      </c>
      <c r="H49" s="23" t="s">
        <v>130</v>
      </c>
    </row>
    <row r="50" spans="1:17" ht="10.8" hidden="1" outlineLevel="1" thickBot="1" x14ac:dyDescent="0.25">
      <c r="A50" s="20" t="s">
        <v>61</v>
      </c>
      <c r="B50" s="22">
        <v>-0.30385606416917632</v>
      </c>
      <c r="C50" s="114">
        <v>-1.8863461316893454E-2</v>
      </c>
      <c r="D50" s="64">
        <v>8.4152575273583691E-2</v>
      </c>
      <c r="E50" s="87">
        <v>0.35385311308603651</v>
      </c>
      <c r="F50" s="150">
        <v>0.53167294930446074</v>
      </c>
      <c r="G50" s="150">
        <v>0.5352656988008756</v>
      </c>
      <c r="H50" s="22">
        <v>1</v>
      </c>
      <c r="I50" s="23" t="s">
        <v>131</v>
      </c>
    </row>
    <row r="51" spans="1:17" ht="10.8" hidden="1" outlineLevel="1" thickBot="1" x14ac:dyDescent="0.25">
      <c r="A51" s="20" t="s">
        <v>63</v>
      </c>
      <c r="B51" s="22">
        <v>-0.28325984588460906</v>
      </c>
      <c r="C51" s="104">
        <v>5.4351550501187257E-2</v>
      </c>
      <c r="D51" s="88">
        <v>7.3562620412223152E-3</v>
      </c>
      <c r="E51" s="82">
        <v>4.2671643062308029E-2</v>
      </c>
      <c r="F51" s="64">
        <v>8.9368853409360766E-2</v>
      </c>
      <c r="G51" s="118">
        <v>0.14717064280873543</v>
      </c>
      <c r="H51" s="76">
        <v>5.6982644723605681E-2</v>
      </c>
      <c r="I51" s="22">
        <v>1</v>
      </c>
      <c r="J51" s="23" t="s">
        <v>132</v>
      </c>
    </row>
    <row r="52" spans="1:17" ht="10.8" hidden="1" outlineLevel="1" thickBot="1" x14ac:dyDescent="0.25">
      <c r="A52" s="20" t="s">
        <v>64</v>
      </c>
      <c r="B52" s="22">
        <v>-0.23348056482972321</v>
      </c>
      <c r="C52" s="74">
        <v>2.9991995838419879E-2</v>
      </c>
      <c r="D52" s="88">
        <v>4.5962735251986282E-3</v>
      </c>
      <c r="E52" s="104">
        <v>4.8660264492103693E-2</v>
      </c>
      <c r="F52" s="74">
        <v>3.567167017289976E-2</v>
      </c>
      <c r="G52" s="63">
        <v>7.0674593924876544E-2</v>
      </c>
      <c r="H52" s="104">
        <v>4.9518236135907619E-2</v>
      </c>
      <c r="I52" s="151">
        <v>0.32534737891445531</v>
      </c>
      <c r="J52" s="22">
        <v>1</v>
      </c>
      <c r="K52" s="23" t="s">
        <v>133</v>
      </c>
    </row>
    <row r="53" spans="1:17" ht="10.8" hidden="1" outlineLevel="1" thickBot="1" x14ac:dyDescent="0.25">
      <c r="A53" s="20" t="s">
        <v>65</v>
      </c>
      <c r="B53" s="22">
        <v>-0.30354515134213284</v>
      </c>
      <c r="C53" s="104">
        <v>5.2589140076426413E-2</v>
      </c>
      <c r="D53" s="83">
        <v>-8.2737591492622831E-2</v>
      </c>
      <c r="E53" s="118">
        <v>0.14363501540022658</v>
      </c>
      <c r="F53" s="86">
        <v>0.10737019365712464</v>
      </c>
      <c r="G53" s="85">
        <v>0.13024053877080449</v>
      </c>
      <c r="H53" s="92">
        <v>0.11855509870579657</v>
      </c>
      <c r="I53" s="87">
        <v>0.3520169456274499</v>
      </c>
      <c r="J53" s="87">
        <v>0.34739724545767586</v>
      </c>
      <c r="K53" s="22">
        <v>1</v>
      </c>
      <c r="L53" s="23" t="s">
        <v>134</v>
      </c>
    </row>
    <row r="54" spans="1:17" ht="10.8" hidden="1" outlineLevel="1" thickBot="1" x14ac:dyDescent="0.25">
      <c r="A54" s="20" t="s">
        <v>66</v>
      </c>
      <c r="B54" s="22">
        <v>-0.27378810048665642</v>
      </c>
      <c r="C54" s="88">
        <v>7.7831164618588668E-3</v>
      </c>
      <c r="D54" s="88">
        <v>8.1389304779440255E-3</v>
      </c>
      <c r="E54" s="77">
        <v>0.11377334056089773</v>
      </c>
      <c r="F54" s="70">
        <v>9.2156362869676503E-2</v>
      </c>
      <c r="G54" s="92">
        <v>0.1200300063751791</v>
      </c>
      <c r="H54" s="88">
        <v>1.9420027747571662E-3</v>
      </c>
      <c r="I54" s="90">
        <v>0.40696439924459815</v>
      </c>
      <c r="J54" s="152">
        <v>0.3994007736451981</v>
      </c>
      <c r="K54" s="73">
        <v>0.42079554908819078</v>
      </c>
      <c r="L54" s="22">
        <v>1</v>
      </c>
      <c r="M54" s="23" t="s">
        <v>138</v>
      </c>
    </row>
    <row r="55" spans="1:17" ht="10.8" hidden="1" outlineLevel="1" thickBot="1" x14ac:dyDescent="0.25">
      <c r="A55" s="20" t="s">
        <v>68</v>
      </c>
      <c r="B55" s="22">
        <v>-0.35818622398547872</v>
      </c>
      <c r="C55" s="104">
        <v>4.8318945858655891E-2</v>
      </c>
      <c r="D55" s="96">
        <v>-3.8836486039362572E-2</v>
      </c>
      <c r="E55" s="80">
        <v>7.3794759621942346E-2</v>
      </c>
      <c r="F55" s="92">
        <v>0.12452918555975273</v>
      </c>
      <c r="G55" s="105">
        <v>0.2183473404514627</v>
      </c>
      <c r="H55" s="95">
        <v>-5.7335333054210326E-2</v>
      </c>
      <c r="I55" s="74">
        <v>3.0119255423717326E-2</v>
      </c>
      <c r="J55" s="88">
        <v>2.6217402149509728E-3</v>
      </c>
      <c r="K55" s="78">
        <v>-7.4057280066687041E-3</v>
      </c>
      <c r="L55" s="74">
        <v>3.1196002256232338E-2</v>
      </c>
      <c r="M55" s="22">
        <v>1</v>
      </c>
      <c r="N55" s="23" t="s">
        <v>139</v>
      </c>
    </row>
    <row r="56" spans="1:17" ht="10.8" hidden="1" outlineLevel="1" thickBot="1" x14ac:dyDescent="0.25">
      <c r="A56" s="20" t="s">
        <v>69</v>
      </c>
      <c r="B56" s="22">
        <v>-0.15727072119944682</v>
      </c>
      <c r="C56" s="104">
        <v>4.7910558838253389E-2</v>
      </c>
      <c r="D56" s="107">
        <v>-1.4722120267840189E-2</v>
      </c>
      <c r="E56" s="75">
        <v>1.546950186808649E-2</v>
      </c>
      <c r="F56" s="98">
        <v>-6.6828118793408595E-2</v>
      </c>
      <c r="G56" s="95">
        <v>-5.72078474747248E-2</v>
      </c>
      <c r="H56" s="79">
        <v>2.2320363825845343E-2</v>
      </c>
      <c r="I56" s="93">
        <v>-5.5001091505864221E-2</v>
      </c>
      <c r="J56" s="95">
        <v>-5.875228661322484E-2</v>
      </c>
      <c r="K56" s="79">
        <v>2.3305769116736468E-2</v>
      </c>
      <c r="L56" s="93">
        <v>-5.0164070475631768E-2</v>
      </c>
      <c r="M56" s="151">
        <v>0.32558274760797018</v>
      </c>
      <c r="N56" s="22">
        <v>1</v>
      </c>
      <c r="O56" s="23" t="s">
        <v>140</v>
      </c>
    </row>
    <row r="57" spans="1:17" ht="10.8" hidden="1" outlineLevel="1" thickBot="1" x14ac:dyDescent="0.25">
      <c r="A57" s="20" t="s">
        <v>70</v>
      </c>
      <c r="B57" s="22">
        <v>-0.10185843143345477</v>
      </c>
      <c r="C57" s="109">
        <v>-9.3875150506129448E-2</v>
      </c>
      <c r="D57" s="78">
        <v>-5.677997484799755E-4</v>
      </c>
      <c r="E57" s="76">
        <v>5.6042895150262818E-2</v>
      </c>
      <c r="F57" s="83">
        <v>-8.5229588588112568E-2</v>
      </c>
      <c r="G57" s="78">
        <v>-4.8350496486684949E-3</v>
      </c>
      <c r="H57" s="79">
        <v>2.6059463329902308E-2</v>
      </c>
      <c r="I57" s="80">
        <v>7.5712182675651843E-2</v>
      </c>
      <c r="J57" s="75">
        <v>1.1327856621415002E-2</v>
      </c>
      <c r="K57" s="104">
        <v>5.4162746909767669E-2</v>
      </c>
      <c r="L57" s="95">
        <v>-5.8148816737610388E-2</v>
      </c>
      <c r="M57" s="91">
        <v>0.39315557747027152</v>
      </c>
      <c r="N57" s="153">
        <v>0.28883279910108828</v>
      </c>
      <c r="O57" s="22">
        <v>1</v>
      </c>
      <c r="P57" s="23" t="s">
        <v>141</v>
      </c>
    </row>
    <row r="58" spans="1:17" ht="10.8" hidden="1" outlineLevel="1" thickBot="1" x14ac:dyDescent="0.25">
      <c r="A58" s="20" t="s">
        <v>71</v>
      </c>
      <c r="B58" s="22">
        <v>-0.11271652839233458</v>
      </c>
      <c r="C58" s="93">
        <v>-5.3266665243329119E-2</v>
      </c>
      <c r="D58" s="88">
        <v>6.9668598171495691E-3</v>
      </c>
      <c r="E58" s="69">
        <v>-3.1407531601369956E-2</v>
      </c>
      <c r="F58" s="63">
        <v>6.5300705378639523E-2</v>
      </c>
      <c r="G58" s="92">
        <v>0.12254088535241631</v>
      </c>
      <c r="H58" s="74">
        <v>3.1800122772965483E-2</v>
      </c>
      <c r="I58" s="110">
        <v>-0.18005118863323669</v>
      </c>
      <c r="J58" s="88">
        <v>8.2145449020413017E-3</v>
      </c>
      <c r="K58" s="78">
        <v>-3.4494388220317027E-3</v>
      </c>
      <c r="L58" s="98">
        <v>-6.8899490430254257E-2</v>
      </c>
      <c r="M58" s="154">
        <v>0.33219410903483393</v>
      </c>
      <c r="N58" s="155">
        <v>0.19789645727720115</v>
      </c>
      <c r="O58" s="156">
        <v>0.2231833156947565</v>
      </c>
      <c r="P58" s="22">
        <v>1</v>
      </c>
      <c r="Q58" s="23" t="s">
        <v>142</v>
      </c>
    </row>
    <row r="59" spans="1:17" hidden="1" outlineLevel="1" x14ac:dyDescent="0.2">
      <c r="A59" s="20" t="s">
        <v>72</v>
      </c>
      <c r="B59" s="22">
        <v>-7.3307378999894784E-2</v>
      </c>
      <c r="C59" s="114">
        <v>-2.0154675263676949E-2</v>
      </c>
      <c r="D59" s="78">
        <v>-1.7793967666250355E-3</v>
      </c>
      <c r="E59" s="79">
        <v>1.9277591969217949E-2</v>
      </c>
      <c r="F59" s="98">
        <v>-6.5625168324364949E-2</v>
      </c>
      <c r="G59" s="98">
        <v>-6.5627337737784244E-2</v>
      </c>
      <c r="H59" s="69">
        <v>-3.1862908124789015E-2</v>
      </c>
      <c r="I59" s="114">
        <v>-2.6055170189091367E-2</v>
      </c>
      <c r="J59" s="75">
        <v>1.1968721421530552E-2</v>
      </c>
      <c r="K59" s="114">
        <v>-2.016932330199208E-2</v>
      </c>
      <c r="L59" s="79">
        <v>2.1280150714740185E-2</v>
      </c>
      <c r="M59" s="157">
        <v>0.25143831984929854</v>
      </c>
      <c r="N59" s="158">
        <v>0.18529188196967214</v>
      </c>
      <c r="O59" s="105">
        <v>0.22194208188447481</v>
      </c>
      <c r="P59" s="118">
        <v>0.14584542474158568</v>
      </c>
      <c r="Q59" s="22">
        <v>1</v>
      </c>
    </row>
    <row r="60" spans="1:17" collapsed="1" x14ac:dyDescent="0.2">
      <c r="A60" s="24"/>
    </row>
    <row r="61" spans="1:17" x14ac:dyDescent="0.2">
      <c r="A61" s="11" t="s">
        <v>143</v>
      </c>
    </row>
    <row r="62" spans="1:17" outlineLevel="1" x14ac:dyDescent="0.2"/>
    <row r="63" spans="1:17" outlineLevel="1" x14ac:dyDescent="0.2"/>
    <row r="64" spans="1:17"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outlineLevel="1" x14ac:dyDescent="0.2"/>
    <row r="82" spans="1:1" x14ac:dyDescent="0.2">
      <c r="A82" s="36"/>
    </row>
    <row r="83" spans="1:1" x14ac:dyDescent="0.2">
      <c r="A83" s="11" t="s">
        <v>145</v>
      </c>
    </row>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x14ac:dyDescent="0.2">
      <c r="A104" s="36"/>
    </row>
    <row r="105" spans="1:1" x14ac:dyDescent="0.2">
      <c r="A105" s="11" t="s">
        <v>146</v>
      </c>
    </row>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x14ac:dyDescent="0.2">
      <c r="A126" s="36"/>
    </row>
    <row r="127" spans="1:1" x14ac:dyDescent="0.2">
      <c r="A127" s="11" t="s">
        <v>147</v>
      </c>
    </row>
    <row r="128" spans="1:1"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7" spans="1:1" outlineLevel="1" x14ac:dyDescent="0.2"/>
    <row r="148" spans="1:1" x14ac:dyDescent="0.2">
      <c r="A148" s="36"/>
    </row>
    <row r="149" spans="1:1" x14ac:dyDescent="0.2">
      <c r="A149" s="11" t="s">
        <v>148</v>
      </c>
    </row>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x14ac:dyDescent="0.2">
      <c r="A170" s="36"/>
    </row>
    <row r="173" spans="1:1" x14ac:dyDescent="0.2">
      <c r="A173"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AEECC2BD-4D63-4C26-98C8-936962F87FF7}">
      <formula1>0</formula1>
      <formula2>1</formula2>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D360-E50E-4FA0-885F-8A0E92C1EC5D}">
  <dimension ref="A1:BZ173"/>
  <sheetViews>
    <sheetView showGridLines="0" showRowColHeaders="0" tabSelected="1" topLeftCell="A195" zoomScaleNormal="100" workbookViewId="0">
      <selection activeCell="A6" sqref="A6"/>
    </sheetView>
  </sheetViews>
  <sheetFormatPr defaultRowHeight="10.199999999999999" outlineLevelRow="1" x14ac:dyDescent="0.2"/>
  <cols>
    <col min="1" max="1" width="21.6640625" style="6" customWidth="1"/>
    <col min="2" max="9" width="10.77734375" style="6" customWidth="1"/>
    <col min="10" max="77" width="8.88671875" style="6"/>
    <col min="78" max="78" width="94.88671875" style="6" bestFit="1" customWidth="1"/>
    <col min="79" max="16384" width="8.88671875" style="6"/>
  </cols>
  <sheetData>
    <row r="1" spans="1:78" x14ac:dyDescent="0.2">
      <c r="A1" s="8" t="s">
        <v>76</v>
      </c>
      <c r="B1" s="6" t="s">
        <v>230</v>
      </c>
      <c r="E1" s="10" t="s">
        <v>231</v>
      </c>
      <c r="M1" s="7" t="s">
        <v>186</v>
      </c>
      <c r="N1" s="7" t="s">
        <v>188</v>
      </c>
      <c r="O1" s="7" t="s">
        <v>194</v>
      </c>
      <c r="R1" s="7" t="s">
        <v>75</v>
      </c>
      <c r="U1" s="7" t="s">
        <v>195</v>
      </c>
      <c r="Y1" s="6" t="s">
        <v>102</v>
      </c>
      <c r="Z1" s="37" t="s">
        <v>232</v>
      </c>
      <c r="BH1" s="24"/>
      <c r="BZ1" s="9" t="s">
        <v>232</v>
      </c>
    </row>
    <row r="2" spans="1:78" x14ac:dyDescent="0.2">
      <c r="A2" s="8" t="s">
        <v>80</v>
      </c>
      <c r="C2" s="6" t="s">
        <v>74</v>
      </c>
      <c r="Q2" s="7" t="s">
        <v>256</v>
      </c>
      <c r="R2" s="7" t="s">
        <v>257</v>
      </c>
      <c r="S2" s="7" t="s">
        <v>190</v>
      </c>
    </row>
    <row r="3" spans="1:78" ht="10.199999999999999" customHeight="1" outlineLevel="1" x14ac:dyDescent="0.2">
      <c r="A3" s="8" t="s">
        <v>81</v>
      </c>
      <c r="AA3" s="25" t="s">
        <v>240</v>
      </c>
    </row>
    <row r="4" spans="1:78" outlineLevel="1" x14ac:dyDescent="0.2">
      <c r="A4" s="6" t="s">
        <v>199</v>
      </c>
    </row>
    <row r="5" spans="1:78" outlineLevel="1" x14ac:dyDescent="0.2">
      <c r="A5" s="8" t="s">
        <v>83</v>
      </c>
    </row>
    <row r="6" spans="1:78" outlineLevel="1" x14ac:dyDescent="0.2">
      <c r="A6" s="6" t="s">
        <v>233</v>
      </c>
    </row>
    <row r="7" spans="1:78" x14ac:dyDescent="0.2">
      <c r="A7" s="24"/>
      <c r="J7" s="7" t="s">
        <v>192</v>
      </c>
      <c r="K7" s="7" t="s">
        <v>258</v>
      </c>
    </row>
    <row r="8" spans="1:78" x14ac:dyDescent="0.2">
      <c r="A8" s="11" t="s">
        <v>234</v>
      </c>
    </row>
    <row r="9" spans="1:78" ht="10.8" outlineLevel="1" thickBot="1" x14ac:dyDescent="0.25">
      <c r="A9" s="12"/>
      <c r="B9" s="13" t="s">
        <v>86</v>
      </c>
      <c r="C9" s="13" t="s">
        <v>87</v>
      </c>
      <c r="D9" s="13" t="s">
        <v>88</v>
      </c>
      <c r="E9" s="13" t="s">
        <v>89</v>
      </c>
      <c r="F9" s="13" t="s">
        <v>90</v>
      </c>
      <c r="G9" s="13" t="s">
        <v>91</v>
      </c>
      <c r="H9" s="13" t="str">
        <f>"t("&amp;TEXT((1-I10)/2,"0.00%") &amp; ",230)"</f>
        <v>t(2.50%,230)</v>
      </c>
      <c r="I9" s="13" t="s">
        <v>92</v>
      </c>
    </row>
    <row r="10" spans="1:78" outlineLevel="1" x14ac:dyDescent="0.2">
      <c r="B10" s="14">
        <f xml:space="preserve"> 1 - C34 / C35</f>
        <v>0.97654010396898128</v>
      </c>
      <c r="C10" s="14">
        <f>1-D10^2/E10^2</f>
        <v>0.975010110749567</v>
      </c>
      <c r="D10" s="14">
        <f xml:space="preserve"> SQRT(D34)</f>
        <v>6.1786632264640061E-2</v>
      </c>
      <c r="E10" s="14">
        <v>0.39085201794520669</v>
      </c>
      <c r="F10" s="15">
        <v>246</v>
      </c>
      <c r="G10" s="15">
        <v>202</v>
      </c>
      <c r="H10" s="6">
        <f>TINV(1 - $I$10, F10 - 15 - 1)</f>
        <v>1.9703317732750787</v>
      </c>
      <c r="I10" s="16">
        <v>0.95</v>
      </c>
    </row>
    <row r="11" spans="1:78" x14ac:dyDescent="0.2">
      <c r="A11" s="24"/>
    </row>
    <row r="12" spans="1:78" x14ac:dyDescent="0.2">
      <c r="A12" s="11" t="s">
        <v>235</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7.677101488284845</v>
      </c>
      <c r="C14" s="14">
        <v>2.4785726809622089E-2</v>
      </c>
      <c r="D14" s="14">
        <f>IF(C14&lt;&gt;0,(B14 - 0) / C14, 0)</f>
        <v>309.73880843810923</v>
      </c>
      <c r="E14" s="14">
        <f>IF(C14&lt;&gt;0,TDIST(ABS(D14),$F$10 - 16,2),0)</f>
        <v>1.8673954431921734E-303</v>
      </c>
      <c r="F14" s="14">
        <f>B14 - TINV(1 - $I$10, $F$10 - 16) * C14</f>
        <v>7.6282653832281309</v>
      </c>
      <c r="G14" s="14">
        <f>B14 + TINV(1 - $I$10, $F$10 - 16) * C14</f>
        <v>7.7259375933415591</v>
      </c>
      <c r="H14" s="14">
        <v>0</v>
      </c>
      <c r="I14" s="14">
        <v>0</v>
      </c>
    </row>
    <row r="15" spans="1:78" outlineLevel="1" x14ac:dyDescent="0.2">
      <c r="A15" s="17" t="s">
        <v>1</v>
      </c>
      <c r="B15" s="14">
        <v>1.3165702792668266</v>
      </c>
      <c r="C15" s="14">
        <v>1.551146888976386E-2</v>
      </c>
      <c r="D15" s="38">
        <f t="shared" ref="D15:D29" si="0">IF(C15&lt;&gt;0,(B15 - 0) / C15, 0)</f>
        <v>84.877214957742751</v>
      </c>
      <c r="E15" s="14">
        <f t="shared" ref="E15:E29" si="1">IF(C15&lt;&gt;0,TDIST(ABS(D15),$F$10 - 16,2),0)</f>
        <v>1.3630893370099929E-175</v>
      </c>
      <c r="F15" s="14">
        <f t="shared" ref="F15:F29" si="2">B15 - TINV(1 - $I$10, $F$10 - 16) * C15</f>
        <v>1.2860075392631569</v>
      </c>
      <c r="G15" s="14">
        <f t="shared" ref="G15:G29" si="3">B15 + TINV(1 - $I$10, $F$10 - 16) * C15</f>
        <v>1.3471330192704962</v>
      </c>
      <c r="H15" s="14">
        <v>1.1882114881632757</v>
      </c>
      <c r="I15" s="38">
        <f>B15*0.277399343819621/$E$10</f>
        <v>0.93440922598033571</v>
      </c>
    </row>
    <row r="16" spans="1:78" outlineLevel="1" x14ac:dyDescent="0.2">
      <c r="A16" s="17" t="s">
        <v>57</v>
      </c>
      <c r="B16" s="14">
        <v>0.33563217527370337</v>
      </c>
      <c r="C16" s="14">
        <v>6.3820285302215465E-2</v>
      </c>
      <c r="D16" s="159">
        <f t="shared" si="0"/>
        <v>5.2590202893068581</v>
      </c>
      <c r="E16" s="14">
        <f t="shared" si="1"/>
        <v>3.3087228728078378E-7</v>
      </c>
      <c r="F16" s="14">
        <f t="shared" si="2"/>
        <v>0.20988503936326774</v>
      </c>
      <c r="G16" s="14">
        <f t="shared" si="3"/>
        <v>0.461379311184139</v>
      </c>
      <c r="H16" s="14">
        <v>1.0625745539684734</v>
      </c>
      <c r="I16" s="54">
        <f>B16*0.0637576713063338/$E$10</f>
        <v>5.4749943529600824E-2</v>
      </c>
    </row>
    <row r="17" spans="1:9" outlineLevel="1" x14ac:dyDescent="0.2">
      <c r="A17" s="17" t="s">
        <v>58</v>
      </c>
      <c r="B17" s="14">
        <v>0.22074170905575174</v>
      </c>
      <c r="C17" s="14">
        <v>1.9954856414340017E-2</v>
      </c>
      <c r="D17" s="38">
        <f t="shared" si="0"/>
        <v>11.062054493016632</v>
      </c>
      <c r="E17" s="14">
        <f t="shared" si="1"/>
        <v>4.3729642611827879E-23</v>
      </c>
      <c r="F17" s="14">
        <f t="shared" si="2"/>
        <v>0.1814240214314356</v>
      </c>
      <c r="G17" s="14">
        <f t="shared" si="3"/>
        <v>0.26005939668006789</v>
      </c>
      <c r="H17" s="14">
        <v>1.3771748381436737</v>
      </c>
      <c r="I17" s="160">
        <f>B17*0.23214397390958/$E$10</f>
        <v>0.13110807977196723</v>
      </c>
    </row>
    <row r="18" spans="1:9" outlineLevel="1" x14ac:dyDescent="0.2">
      <c r="A18" s="17" t="s">
        <v>59</v>
      </c>
      <c r="B18" s="14">
        <v>-8.5351541502722048E-2</v>
      </c>
      <c r="C18" s="14">
        <v>1.3419941248929932E-2</v>
      </c>
      <c r="D18" s="161">
        <f t="shared" si="0"/>
        <v>-6.3600532908091338</v>
      </c>
      <c r="E18" s="14">
        <f t="shared" si="1"/>
        <v>1.0758934340973764E-9</v>
      </c>
      <c r="F18" s="14">
        <f t="shared" si="2"/>
        <v>-0.11179327814097353</v>
      </c>
      <c r="G18" s="14">
        <f t="shared" si="3"/>
        <v>-5.8909804864470561E-2</v>
      </c>
      <c r="H18" s="14">
        <v>2.4954823541307638</v>
      </c>
      <c r="I18" s="162">
        <f>B18*0.464663029028431/$E$10</f>
        <v>-0.10146987602980864</v>
      </c>
    </row>
    <row r="19" spans="1:9" outlineLevel="1" x14ac:dyDescent="0.2">
      <c r="A19" s="17" t="s">
        <v>60</v>
      </c>
      <c r="B19" s="14">
        <v>-0.16579935201972465</v>
      </c>
      <c r="C19" s="14">
        <v>1.3308866101730502E-2</v>
      </c>
      <c r="D19" s="44">
        <f t="shared" si="0"/>
        <v>-12.457812014365851</v>
      </c>
      <c r="E19" s="14">
        <f t="shared" si="1"/>
        <v>1.4468710713226863E-27</v>
      </c>
      <c r="F19" s="14">
        <f t="shared" si="2"/>
        <v>-0.1920222337662279</v>
      </c>
      <c r="G19" s="14">
        <f t="shared" si="3"/>
        <v>-0.1395764702732214</v>
      </c>
      <c r="H19" s="14">
        <v>2.5516649762843162</v>
      </c>
      <c r="I19" s="163">
        <f>B19*0.473786031786198/$E$10</f>
        <v>-0.2009799449907424</v>
      </c>
    </row>
    <row r="20" spans="1:9" outlineLevel="1" x14ac:dyDescent="0.2">
      <c r="A20" s="17" t="s">
        <v>61</v>
      </c>
      <c r="B20" s="14">
        <v>9.8283170012939014E-2</v>
      </c>
      <c r="C20" s="14">
        <v>1.4876869127546316E-2</v>
      </c>
      <c r="D20" s="164">
        <f t="shared" si="0"/>
        <v>6.6064417970146607</v>
      </c>
      <c r="E20" s="14">
        <f t="shared" si="1"/>
        <v>2.7038980658892803E-10</v>
      </c>
      <c r="F20" s="14">
        <f t="shared" si="2"/>
        <v>6.8970802084079408E-2</v>
      </c>
      <c r="G20" s="14">
        <f t="shared" si="3"/>
        <v>0.12759553794179862</v>
      </c>
      <c r="H20" s="14">
        <v>1.6565039383178137</v>
      </c>
      <c r="I20" s="136">
        <f>B20*0.341504299621586/$E$10</f>
        <v>8.5874253166996151E-2</v>
      </c>
    </row>
    <row r="21" spans="1:9" outlineLevel="1" x14ac:dyDescent="0.2">
      <c r="A21" s="17" t="s">
        <v>63</v>
      </c>
      <c r="B21" s="14">
        <v>0.52498289188374558</v>
      </c>
      <c r="C21" s="14">
        <v>1.4130025515812905E-2</v>
      </c>
      <c r="D21" s="38">
        <f t="shared" si="0"/>
        <v>37.15371152700591</v>
      </c>
      <c r="E21" s="14">
        <f t="shared" si="1"/>
        <v>3.5902859598261902E-99</v>
      </c>
      <c r="F21" s="14">
        <f t="shared" si="2"/>
        <v>0.49714205365275183</v>
      </c>
      <c r="G21" s="14">
        <f t="shared" si="3"/>
        <v>0.55282373011473929</v>
      </c>
      <c r="H21" s="14">
        <v>1.4558796924104793</v>
      </c>
      <c r="I21" s="165">
        <f>B21*0.337078676542325/$E$10</f>
        <v>0.45275585203283625</v>
      </c>
    </row>
    <row r="22" spans="1:9" outlineLevel="1" x14ac:dyDescent="0.2">
      <c r="A22" s="17" t="s">
        <v>64</v>
      </c>
      <c r="B22" s="14">
        <v>0.36153839997936504</v>
      </c>
      <c r="C22" s="14">
        <v>1.3261314507475105E-2</v>
      </c>
      <c r="D22" s="38">
        <f t="shared" si="0"/>
        <v>27.262636729984344</v>
      </c>
      <c r="E22" s="14">
        <f t="shared" si="1"/>
        <v>5.3875983333002218E-74</v>
      </c>
      <c r="F22" s="14">
        <f t="shared" si="2"/>
        <v>0.3354092106498931</v>
      </c>
      <c r="G22" s="14">
        <f t="shared" si="3"/>
        <v>0.38766758930883699</v>
      </c>
      <c r="H22" s="14">
        <v>1.382927758516078</v>
      </c>
      <c r="I22" s="166">
        <f>B22*0.350045625033524/$E$10</f>
        <v>0.32379245695013575</v>
      </c>
    </row>
    <row r="23" spans="1:9" outlineLevel="1" x14ac:dyDescent="0.2">
      <c r="A23" s="17" t="s">
        <v>65</v>
      </c>
      <c r="B23" s="14">
        <v>0.25133707179663028</v>
      </c>
      <c r="C23" s="14">
        <v>1.2438009929117222E-2</v>
      </c>
      <c r="D23" s="38">
        <f t="shared" si="0"/>
        <v>20.2071772919439</v>
      </c>
      <c r="E23" s="14">
        <f t="shared" si="1"/>
        <v>6.8401958964909159E-53</v>
      </c>
      <c r="F23" s="14">
        <f t="shared" si="2"/>
        <v>0.22683006563697972</v>
      </c>
      <c r="G23" s="14">
        <f t="shared" si="3"/>
        <v>0.27584407795628085</v>
      </c>
      <c r="H23" s="14">
        <v>1.4641369086298728</v>
      </c>
      <c r="I23" s="167">
        <f>B23*0.384017863640684/$E$10</f>
        <v>0.2469423744374219</v>
      </c>
    </row>
    <row r="24" spans="1:9" outlineLevel="1" x14ac:dyDescent="0.2">
      <c r="A24" s="17" t="s">
        <v>66</v>
      </c>
      <c r="B24" s="14">
        <v>0.11990811982683658</v>
      </c>
      <c r="C24" s="14">
        <v>1.0921309764074865E-2</v>
      </c>
      <c r="D24" s="38">
        <f t="shared" si="0"/>
        <v>10.979280179495385</v>
      </c>
      <c r="E24" s="14">
        <f t="shared" si="1"/>
        <v>7.9822409122720139E-23</v>
      </c>
      <c r="F24" s="14">
        <f t="shared" si="2"/>
        <v>9.8389516192900511E-2</v>
      </c>
      <c r="G24" s="14">
        <f t="shared" si="3"/>
        <v>0.14142672346077265</v>
      </c>
      <c r="H24" s="14">
        <v>1.5911350392847157</v>
      </c>
      <c r="I24" s="168">
        <f>B24*0.455921713957931/$E$10</f>
        <v>0.13987062366040612</v>
      </c>
    </row>
    <row r="25" spans="1:9" outlineLevel="1" x14ac:dyDescent="0.2">
      <c r="A25" s="17" t="s">
        <v>68</v>
      </c>
      <c r="B25" s="14">
        <v>-5.2189864495964834E-2</v>
      </c>
      <c r="C25" s="14">
        <v>1.1898774011309092E-2</v>
      </c>
      <c r="D25" s="169">
        <f t="shared" si="0"/>
        <v>-4.3861547791698046</v>
      </c>
      <c r="E25" s="14">
        <f t="shared" si="1"/>
        <v>1.7569464321807288E-5</v>
      </c>
      <c r="F25" s="14">
        <f t="shared" si="2"/>
        <v>-7.5634396993466899E-2</v>
      </c>
      <c r="G25" s="14">
        <f t="shared" si="3"/>
        <v>-2.874533199846277E-2</v>
      </c>
      <c r="H25" s="14">
        <v>2.2319717248632966</v>
      </c>
      <c r="I25" s="60">
        <f>B25*0.495625462726781/$E$10</f>
        <v>-6.618010027541113E-2</v>
      </c>
    </row>
    <row r="26" spans="1:9" outlineLevel="1" x14ac:dyDescent="0.2">
      <c r="A26" s="17" t="s">
        <v>69</v>
      </c>
      <c r="B26" s="14">
        <v>6.3690806515990073E-2</v>
      </c>
      <c r="C26" s="14">
        <v>1.6226216010324424E-2</v>
      </c>
      <c r="D26" s="170">
        <f t="shared" si="0"/>
        <v>3.925179257780425</v>
      </c>
      <c r="E26" s="14">
        <f t="shared" si="1"/>
        <v>1.145267537317229E-4</v>
      </c>
      <c r="F26" s="14">
        <f t="shared" si="2"/>
        <v>3.1719777550823079E-2</v>
      </c>
      <c r="G26" s="14">
        <f t="shared" si="3"/>
        <v>9.5661835481157059E-2</v>
      </c>
      <c r="H26" s="14">
        <v>1.4379475654346359</v>
      </c>
      <c r="I26" s="171">
        <f>B26*0.291719696997068/$E$10</f>
        <v>4.7536821930770252E-2</v>
      </c>
    </row>
    <row r="27" spans="1:9" outlineLevel="1" x14ac:dyDescent="0.2">
      <c r="A27" s="17" t="s">
        <v>70</v>
      </c>
      <c r="B27" s="14">
        <v>0.12287789067291482</v>
      </c>
      <c r="C27" s="14">
        <v>1.3649609960711769E-2</v>
      </c>
      <c r="D27" s="38">
        <f t="shared" si="0"/>
        <v>9.0023005072378837</v>
      </c>
      <c r="E27" s="14">
        <f t="shared" si="1"/>
        <v>8.5527354746140409E-17</v>
      </c>
      <c r="F27" s="14">
        <f t="shared" si="2"/>
        <v>9.598363047451243E-2</v>
      </c>
      <c r="G27" s="14">
        <f t="shared" si="3"/>
        <v>0.14977215087131723</v>
      </c>
      <c r="H27" s="14">
        <v>1.7632763127801581</v>
      </c>
      <c r="I27" s="172">
        <f>B27*0.384017863640684/$E$10</f>
        <v>0.12072933718740948</v>
      </c>
    </row>
    <row r="28" spans="1:9" outlineLevel="1" x14ac:dyDescent="0.2">
      <c r="A28" s="17" t="s">
        <v>71</v>
      </c>
      <c r="B28" s="14">
        <v>-0.223273933856794</v>
      </c>
      <c r="C28" s="14">
        <v>1.8427256653807223E-2</v>
      </c>
      <c r="D28" s="44">
        <f t="shared" si="0"/>
        <v>-12.116504266014212</v>
      </c>
      <c r="E28" s="14">
        <f t="shared" si="1"/>
        <v>1.8495598250081904E-26</v>
      </c>
      <c r="F28" s="14">
        <f t="shared" si="2"/>
        <v>-0.25958174313608495</v>
      </c>
      <c r="G28" s="14">
        <f t="shared" si="3"/>
        <v>-0.18696612457750303</v>
      </c>
      <c r="H28" s="14">
        <v>1.4838997645635488</v>
      </c>
      <c r="I28" s="173">
        <f>B28*0.260947463860013/$E$10</f>
        <v>-0.14906605086057534</v>
      </c>
    </row>
    <row r="29" spans="1:9" outlineLevel="1" x14ac:dyDescent="0.2">
      <c r="A29" s="17" t="s">
        <v>72</v>
      </c>
      <c r="B29" s="14">
        <v>-0.11635691651037983</v>
      </c>
      <c r="C29" s="14">
        <v>1.9671678892222124E-2</v>
      </c>
      <c r="D29" s="174">
        <f t="shared" si="0"/>
        <v>-5.9149459051197475</v>
      </c>
      <c r="E29" s="14">
        <f t="shared" si="1"/>
        <v>1.1930985937287093E-8</v>
      </c>
      <c r="F29" s="14">
        <f t="shared" si="2"/>
        <v>-0.15511665046538978</v>
      </c>
      <c r="G29" s="14">
        <f t="shared" si="3"/>
        <v>-7.7597182555369876E-2</v>
      </c>
      <c r="H29" s="14">
        <v>1.248124680425061</v>
      </c>
      <c r="I29" s="60">
        <f>B29*0.224181123293528/$E$10</f>
        <v>-6.67388757090287E-2</v>
      </c>
    </row>
    <row r="30" spans="1:9" x14ac:dyDescent="0.2">
      <c r="A30" s="24"/>
    </row>
    <row r="31" spans="1:9" x14ac:dyDescent="0.2">
      <c r="A31" s="11" t="s">
        <v>236</v>
      </c>
    </row>
    <row r="32" spans="1:9" ht="10.8" hidden="1" outlineLevel="1" thickBot="1" x14ac:dyDescent="0.25">
      <c r="A32" s="19" t="s">
        <v>104</v>
      </c>
      <c r="B32" s="13" t="s">
        <v>108</v>
      </c>
      <c r="C32" s="13" t="s">
        <v>109</v>
      </c>
      <c r="D32" s="13" t="s">
        <v>110</v>
      </c>
      <c r="E32" s="13" t="s">
        <v>111</v>
      </c>
      <c r="F32" s="13" t="s">
        <v>98</v>
      </c>
      <c r="G32" s="12"/>
      <c r="H32" s="12"/>
      <c r="I32" s="13" t="s">
        <v>112</v>
      </c>
    </row>
    <row r="33" spans="1:9" hidden="1" outlineLevel="1" x14ac:dyDescent="0.2">
      <c r="A33" s="6" t="s">
        <v>105</v>
      </c>
      <c r="B33" s="15">
        <v>15</v>
      </c>
      <c r="C33" s="14">
        <f>C35 - C34</f>
        <v>36.549453260181494</v>
      </c>
      <c r="D33" s="14">
        <f>C33/B33</f>
        <v>2.4366302173454328</v>
      </c>
      <c r="E33" s="14">
        <f>D33/D34</f>
        <v>638.26433449347985</v>
      </c>
      <c r="F33" s="14">
        <f>FDIST(E33,15,230)</f>
        <v>5.4164102646147494E-178</v>
      </c>
      <c r="I33" s="14">
        <v>9.5373906141054405</v>
      </c>
    </row>
    <row r="34" spans="1:9" hidden="1" outlineLevel="1" x14ac:dyDescent="0.2">
      <c r="A34" s="6" t="s">
        <v>106</v>
      </c>
      <c r="B34" s="15">
        <v>230</v>
      </c>
      <c r="C34" s="14">
        <v>0.87804522311934785</v>
      </c>
      <c r="D34" s="18">
        <f>C34/B34</f>
        <v>3.8175879266058601E-3</v>
      </c>
    </row>
    <row r="35" spans="1:9" hidden="1" outlineLevel="1" x14ac:dyDescent="0.2">
      <c r="A35" s="6" t="s">
        <v>107</v>
      </c>
      <c r="B35" s="15">
        <f>B33 + B34</f>
        <v>245</v>
      </c>
      <c r="C35" s="14">
        <v>37.427498483300845</v>
      </c>
    </row>
    <row r="36" spans="1:9" collapsed="1" x14ac:dyDescent="0.2">
      <c r="A36" s="24"/>
    </row>
    <row r="37" spans="1:9" x14ac:dyDescent="0.2">
      <c r="A37" s="11" t="s">
        <v>237</v>
      </c>
    </row>
    <row r="38" spans="1:9" ht="10.8" outlineLevel="1" thickBot="1" x14ac:dyDescent="0.25">
      <c r="A38" s="12"/>
      <c r="B38" s="13" t="s">
        <v>116</v>
      </c>
      <c r="C38" s="13" t="s">
        <v>117</v>
      </c>
      <c r="D38" s="13" t="s">
        <v>118</v>
      </c>
      <c r="E38" s="13" t="s">
        <v>119</v>
      </c>
      <c r="F38" s="13" t="s">
        <v>120</v>
      </c>
      <c r="G38" s="13" t="s">
        <v>114</v>
      </c>
      <c r="H38" s="13" t="s">
        <v>121</v>
      </c>
      <c r="I38" s="12"/>
    </row>
    <row r="39" spans="1:9" outlineLevel="1" x14ac:dyDescent="0.2">
      <c r="A39" s="6" t="s">
        <v>238</v>
      </c>
      <c r="B39" s="14">
        <v>-8.665155314147563E-16</v>
      </c>
      <c r="C39" s="14">
        <v>5.9743531238749169E-2</v>
      </c>
      <c r="D39" s="14">
        <v>4.5018985054627834E-2</v>
      </c>
      <c r="E39" s="14">
        <v>-0.18215803461877833</v>
      </c>
      <c r="F39" s="14">
        <v>0.26338713432396865</v>
      </c>
      <c r="G39" s="16">
        <v>4.7001346425091023E-3</v>
      </c>
      <c r="H39" s="20" t="s">
        <v>122</v>
      </c>
    </row>
    <row r="40" spans="1:9" outlineLevel="1" x14ac:dyDescent="0.2"/>
    <row r="41" spans="1:9" x14ac:dyDescent="0.2">
      <c r="A41" s="24"/>
    </row>
    <row r="42" spans="1:9" x14ac:dyDescent="0.2">
      <c r="A42" s="11" t="s">
        <v>239</v>
      </c>
    </row>
    <row r="43" spans="1:9" ht="10.8" hidden="1" outlineLevel="1" thickBot="1" x14ac:dyDescent="0.25">
      <c r="A43" s="21" t="s">
        <v>94</v>
      </c>
      <c r="B43" s="12" t="s">
        <v>124</v>
      </c>
    </row>
    <row r="44" spans="1:9" ht="10.8" hidden="1" outlineLevel="1" thickBot="1" x14ac:dyDescent="0.25">
      <c r="A44" s="20" t="s">
        <v>101</v>
      </c>
      <c r="B44" s="22">
        <v>1</v>
      </c>
      <c r="C44" s="23" t="s">
        <v>125</v>
      </c>
    </row>
    <row r="45" spans="1:9" ht="10.8" hidden="1" outlineLevel="1" thickBot="1" x14ac:dyDescent="0.25">
      <c r="A45" s="20" t="s">
        <v>1</v>
      </c>
      <c r="B45" s="22">
        <v>-0.76881447136712733</v>
      </c>
      <c r="C45" s="22">
        <v>1</v>
      </c>
      <c r="D45" s="23" t="s">
        <v>126</v>
      </c>
    </row>
    <row r="46" spans="1:9" ht="10.8" hidden="1" outlineLevel="1" thickBot="1" x14ac:dyDescent="0.25">
      <c r="A46" s="20" t="s">
        <v>57</v>
      </c>
      <c r="B46" s="22">
        <v>6.5355528714124922E-2</v>
      </c>
      <c r="C46" s="175">
        <v>-0.14123313208435789</v>
      </c>
      <c r="D46" s="22">
        <v>1</v>
      </c>
      <c r="E46" s="23" t="s">
        <v>127</v>
      </c>
    </row>
    <row r="47" spans="1:9" ht="10.8" hidden="1" outlineLevel="1" thickBot="1" x14ac:dyDescent="0.25">
      <c r="A47" s="20" t="s">
        <v>58</v>
      </c>
      <c r="B47" s="22">
        <v>-0.11901274947431555</v>
      </c>
      <c r="C47" s="94">
        <v>-0.1314096821142556</v>
      </c>
      <c r="D47" s="80">
        <v>7.9428806716477673E-2</v>
      </c>
      <c r="E47" s="22">
        <v>1</v>
      </c>
      <c r="F47" s="23" t="s">
        <v>128</v>
      </c>
    </row>
    <row r="48" spans="1:9" ht="10.8" hidden="1" outlineLevel="1" thickBot="1" x14ac:dyDescent="0.25">
      <c r="A48" s="20" t="s">
        <v>59</v>
      </c>
      <c r="B48" s="22">
        <v>-0.20115104682381241</v>
      </c>
      <c r="C48" s="176">
        <v>-0.21352602779659485</v>
      </c>
      <c r="D48" s="84">
        <v>0.13960654638227321</v>
      </c>
      <c r="E48" s="90">
        <v>0.40168048864173039</v>
      </c>
      <c r="F48" s="22">
        <v>1</v>
      </c>
      <c r="G48" s="23" t="s">
        <v>129</v>
      </c>
    </row>
    <row r="49" spans="1:17" ht="10.8" hidden="1" outlineLevel="1" thickBot="1" x14ac:dyDescent="0.25">
      <c r="A49" s="20" t="s">
        <v>60</v>
      </c>
      <c r="B49" s="22">
        <v>-0.26016125102537629</v>
      </c>
      <c r="C49" s="176">
        <v>-0.21009135600551457</v>
      </c>
      <c r="D49" s="84">
        <v>0.13882245109416042</v>
      </c>
      <c r="E49" s="152">
        <v>0.39688814963887536</v>
      </c>
      <c r="F49" s="177">
        <v>0.71692399156308839</v>
      </c>
      <c r="G49" s="22">
        <v>1</v>
      </c>
      <c r="H49" s="23" t="s">
        <v>130</v>
      </c>
    </row>
    <row r="50" spans="1:17" ht="10.8" hidden="1" outlineLevel="1" thickBot="1" x14ac:dyDescent="0.25">
      <c r="A50" s="20" t="s">
        <v>61</v>
      </c>
      <c r="B50" s="22">
        <v>-0.2540562097521637</v>
      </c>
      <c r="C50" s="107">
        <v>-1.010092005761532E-2</v>
      </c>
      <c r="D50" s="86">
        <v>0.10476988946451789</v>
      </c>
      <c r="E50" s="154">
        <v>0.33217316216134091</v>
      </c>
      <c r="F50" s="178">
        <v>0.49601980603395651</v>
      </c>
      <c r="G50" s="179">
        <v>0.50162851448900159</v>
      </c>
      <c r="H50" s="22">
        <v>1</v>
      </c>
      <c r="I50" s="23" t="s">
        <v>131</v>
      </c>
    </row>
    <row r="51" spans="1:17" ht="10.8" hidden="1" outlineLevel="1" thickBot="1" x14ac:dyDescent="0.25">
      <c r="A51" s="20" t="s">
        <v>63</v>
      </c>
      <c r="B51" s="22">
        <v>-0.30267938842293057</v>
      </c>
      <c r="C51" s="92">
        <v>0.1163237739891935</v>
      </c>
      <c r="D51" s="78">
        <v>-2.5664919524995638E-3</v>
      </c>
      <c r="E51" s="107">
        <v>-1.2295651174248148E-2</v>
      </c>
      <c r="F51" s="80">
        <v>7.8824555680522199E-2</v>
      </c>
      <c r="G51" s="86">
        <v>0.10087020237801958</v>
      </c>
      <c r="H51" s="79">
        <v>2.4468034385751146E-2</v>
      </c>
      <c r="I51" s="22">
        <v>1</v>
      </c>
      <c r="J51" s="23" t="s">
        <v>132</v>
      </c>
    </row>
    <row r="52" spans="1:17" ht="10.8" hidden="1" outlineLevel="1" thickBot="1" x14ac:dyDescent="0.25">
      <c r="A52" s="20" t="s">
        <v>64</v>
      </c>
      <c r="B52" s="22">
        <v>-0.22642206928019662</v>
      </c>
      <c r="C52" s="70">
        <v>9.0551179678066557E-2</v>
      </c>
      <c r="D52" s="107">
        <v>-1.0610369671394804E-2</v>
      </c>
      <c r="E52" s="88">
        <v>8.5201684525195998E-3</v>
      </c>
      <c r="F52" s="146">
        <v>-0.10218190441117193</v>
      </c>
      <c r="G52" s="69">
        <v>-2.8316534056971047E-2</v>
      </c>
      <c r="H52" s="88">
        <v>5.9958822633661302E-3</v>
      </c>
      <c r="I52" s="154">
        <v>0.32838130674792609</v>
      </c>
      <c r="J52" s="22">
        <v>1</v>
      </c>
      <c r="K52" s="23" t="s">
        <v>133</v>
      </c>
    </row>
    <row r="53" spans="1:17" ht="10.8" hidden="1" outlineLevel="1" thickBot="1" x14ac:dyDescent="0.25">
      <c r="A53" s="20" t="s">
        <v>65</v>
      </c>
      <c r="B53" s="22">
        <v>-0.29443819384700576</v>
      </c>
      <c r="C53" s="80">
        <v>7.9314989799148999E-2</v>
      </c>
      <c r="D53" s="61">
        <v>-0.110204043658912</v>
      </c>
      <c r="E53" s="85">
        <v>0.13173548069840854</v>
      </c>
      <c r="F53" s="74">
        <v>3.5368652196101483E-2</v>
      </c>
      <c r="G53" s="82">
        <v>4.572724890354693E-2</v>
      </c>
      <c r="H53" s="104">
        <v>5.0643315918428453E-2</v>
      </c>
      <c r="I53" s="101">
        <v>0.36688247508865129</v>
      </c>
      <c r="J53" s="180">
        <v>0.38291441712019297</v>
      </c>
      <c r="K53" s="22">
        <v>1</v>
      </c>
      <c r="L53" s="23" t="s">
        <v>134</v>
      </c>
    </row>
    <row r="54" spans="1:17" ht="10.8" hidden="1" outlineLevel="1" thickBot="1" x14ac:dyDescent="0.25">
      <c r="A54" s="20" t="s">
        <v>66</v>
      </c>
      <c r="B54" s="22">
        <v>-0.27291382523356922</v>
      </c>
      <c r="C54" s="79">
        <v>2.3227833318883211E-2</v>
      </c>
      <c r="D54" s="88">
        <v>3.1727601681899131E-3</v>
      </c>
      <c r="E54" s="77">
        <v>0.10845051814392567</v>
      </c>
      <c r="F54" s="80">
        <v>7.8066765347464442E-2</v>
      </c>
      <c r="G54" s="80">
        <v>7.7571692159290134E-2</v>
      </c>
      <c r="H54" s="96">
        <v>-4.3521722292500231E-2</v>
      </c>
      <c r="I54" s="106">
        <v>0.42441878915129322</v>
      </c>
      <c r="J54" s="73">
        <v>0.41950537209728672</v>
      </c>
      <c r="K54" s="181">
        <v>0.46249835473484657</v>
      </c>
      <c r="L54" s="22">
        <v>1</v>
      </c>
      <c r="M54" s="23" t="s">
        <v>138</v>
      </c>
    </row>
    <row r="55" spans="1:17" ht="10.8" hidden="1" outlineLevel="1" thickBot="1" x14ac:dyDescent="0.25">
      <c r="A55" s="20" t="s">
        <v>68</v>
      </c>
      <c r="B55" s="22">
        <v>-0.41197561316902453</v>
      </c>
      <c r="C55" s="104">
        <v>4.6898260750444169E-2</v>
      </c>
      <c r="D55" s="96">
        <v>-4.2484577275779131E-2</v>
      </c>
      <c r="E55" s="114">
        <v>-2.2883703999600939E-2</v>
      </c>
      <c r="F55" s="77">
        <v>0.10923181012271631</v>
      </c>
      <c r="G55" s="105">
        <v>0.21787395421755612</v>
      </c>
      <c r="H55" s="95">
        <v>-6.3154028277061E-2</v>
      </c>
      <c r="I55" s="88">
        <v>1.4448601723327475E-3</v>
      </c>
      <c r="J55" s="62">
        <v>-7.3565212516912726E-2</v>
      </c>
      <c r="K55" s="107">
        <v>-1.7706958767266412E-2</v>
      </c>
      <c r="L55" s="75">
        <v>1.6238031357645337E-2</v>
      </c>
      <c r="M55" s="22">
        <v>1</v>
      </c>
      <c r="N55" s="23" t="s">
        <v>139</v>
      </c>
    </row>
    <row r="56" spans="1:17" ht="10.8" hidden="1" outlineLevel="1" thickBot="1" x14ac:dyDescent="0.25">
      <c r="A56" s="20" t="s">
        <v>69</v>
      </c>
      <c r="B56" s="22">
        <v>-0.23481101000116439</v>
      </c>
      <c r="C56" s="104">
        <v>4.9746310448408305E-2</v>
      </c>
      <c r="D56" s="107">
        <v>-1.6923913639040687E-2</v>
      </c>
      <c r="E56" s="69">
        <v>-3.133985639517705E-2</v>
      </c>
      <c r="F56" s="109">
        <v>-9.3842558284809516E-2</v>
      </c>
      <c r="G56" s="107">
        <v>-1.7211933214193186E-2</v>
      </c>
      <c r="H56" s="79">
        <v>2.5670912224037258E-2</v>
      </c>
      <c r="I56" s="109">
        <v>-9.4419368481174132E-2</v>
      </c>
      <c r="J56" s="75">
        <v>1.0098048966989346E-2</v>
      </c>
      <c r="K56" s="75">
        <v>1.0291767624888244E-2</v>
      </c>
      <c r="L56" s="98">
        <v>-6.4003582093685549E-2</v>
      </c>
      <c r="M56" s="182">
        <v>0.45824383725284146</v>
      </c>
      <c r="N56" s="22">
        <v>1</v>
      </c>
      <c r="O56" s="23" t="s">
        <v>140</v>
      </c>
    </row>
    <row r="57" spans="1:17" ht="10.8" hidden="1" outlineLevel="1" thickBot="1" x14ac:dyDescent="0.25">
      <c r="A57" s="20" t="s">
        <v>70</v>
      </c>
      <c r="B57" s="22">
        <v>-0.20548264344809916</v>
      </c>
      <c r="C57" s="93">
        <v>-5.0599256354291341E-2</v>
      </c>
      <c r="D57" s="78">
        <v>-9.2582721182510579E-3</v>
      </c>
      <c r="E57" s="88">
        <v>4.0961316148696945E-3</v>
      </c>
      <c r="F57" s="94">
        <v>-0.12530452505006454</v>
      </c>
      <c r="G57" s="88">
        <v>8.5083959988716245E-3</v>
      </c>
      <c r="H57" s="88">
        <v>5.323599216463179E-3</v>
      </c>
      <c r="I57" s="74">
        <v>3.0499370537611724E-2</v>
      </c>
      <c r="J57" s="78">
        <v>-8.3955602219452693E-3</v>
      </c>
      <c r="K57" s="104">
        <v>4.6917779394176393E-2</v>
      </c>
      <c r="L57" s="95">
        <v>-6.1827537455398249E-2</v>
      </c>
      <c r="M57" s="183">
        <v>0.54143931574612492</v>
      </c>
      <c r="N57" s="106">
        <v>0.42310875118751873</v>
      </c>
      <c r="O57" s="22">
        <v>1</v>
      </c>
      <c r="P57" s="23" t="s">
        <v>141</v>
      </c>
    </row>
    <row r="58" spans="1:17" ht="10.8" hidden="1" outlineLevel="1" thickBot="1" x14ac:dyDescent="0.25">
      <c r="A58" s="20" t="s">
        <v>71</v>
      </c>
      <c r="B58" s="22">
        <v>-0.14446525587418826</v>
      </c>
      <c r="C58" s="146">
        <v>-0.10598948550259912</v>
      </c>
      <c r="D58" s="79">
        <v>2.0270771119072346E-2</v>
      </c>
      <c r="E58" s="109">
        <v>-9.55836485312372E-2</v>
      </c>
      <c r="F58" s="70">
        <v>9.6506026933138658E-2</v>
      </c>
      <c r="G58" s="184">
        <v>0.1739940831239554</v>
      </c>
      <c r="H58" s="82">
        <v>4.0644104417083333E-2</v>
      </c>
      <c r="I58" s="110">
        <v>-0.17738788296568656</v>
      </c>
      <c r="J58" s="69">
        <v>-3.476842516640976E-2</v>
      </c>
      <c r="K58" s="69">
        <v>-3.6396043171381398E-2</v>
      </c>
      <c r="L58" s="62">
        <v>-8.0150996516786532E-2</v>
      </c>
      <c r="M58" s="72">
        <v>0.46651985057718831</v>
      </c>
      <c r="N58" s="151">
        <v>0.31907639760588957</v>
      </c>
      <c r="O58" s="87">
        <v>0.35400423422868943</v>
      </c>
      <c r="P58" s="22">
        <v>1</v>
      </c>
      <c r="Q58" s="23" t="s">
        <v>142</v>
      </c>
    </row>
    <row r="59" spans="1:17" hidden="1" outlineLevel="1" x14ac:dyDescent="0.2">
      <c r="A59" s="20" t="s">
        <v>72</v>
      </c>
      <c r="B59" s="22">
        <v>-0.1624574648987025</v>
      </c>
      <c r="C59" s="88">
        <v>2.9215575208055584E-3</v>
      </c>
      <c r="D59" s="78">
        <v>-8.1286190197823321E-3</v>
      </c>
      <c r="E59" s="78">
        <v>-6.2099611216304713E-3</v>
      </c>
      <c r="F59" s="98">
        <v>-7.1094883841534062E-2</v>
      </c>
      <c r="G59" s="98">
        <v>-6.6908285692952679E-2</v>
      </c>
      <c r="H59" s="93">
        <v>-4.6939238513090127E-2</v>
      </c>
      <c r="I59" s="114">
        <v>-2.0095541934509839E-2</v>
      </c>
      <c r="J59" s="82">
        <v>4.1661015464451653E-2</v>
      </c>
      <c r="K59" s="75">
        <v>1.1090571757005079E-2</v>
      </c>
      <c r="L59" s="104">
        <v>5.1365062372045717E-2</v>
      </c>
      <c r="M59" s="101">
        <v>0.36389961716012381</v>
      </c>
      <c r="N59" s="185">
        <v>0.28199517423130166</v>
      </c>
      <c r="O59" s="154">
        <v>0.33086846214655069</v>
      </c>
      <c r="P59" s="116">
        <v>0.23366894361274843</v>
      </c>
      <c r="Q59" s="22">
        <v>1</v>
      </c>
    </row>
    <row r="60" spans="1:17" collapsed="1" x14ac:dyDescent="0.2">
      <c r="A60" s="24"/>
    </row>
    <row r="61" spans="1:17" x14ac:dyDescent="0.2">
      <c r="A61" s="11" t="s">
        <v>143</v>
      </c>
    </row>
    <row r="62" spans="1:17" outlineLevel="1" x14ac:dyDescent="0.2"/>
    <row r="63" spans="1:17" outlineLevel="1" x14ac:dyDescent="0.2"/>
    <row r="64" spans="1:17"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outlineLevel="1" x14ac:dyDescent="0.2"/>
    <row r="82" spans="1:1" x14ac:dyDescent="0.2">
      <c r="A82" s="36"/>
    </row>
    <row r="83" spans="1:1" x14ac:dyDescent="0.2">
      <c r="A83" s="11" t="s">
        <v>145</v>
      </c>
    </row>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x14ac:dyDescent="0.2">
      <c r="A104" s="36"/>
    </row>
    <row r="105" spans="1:1" x14ac:dyDescent="0.2">
      <c r="A105" s="11" t="s">
        <v>146</v>
      </c>
    </row>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x14ac:dyDescent="0.2">
      <c r="A126" s="36"/>
    </row>
    <row r="127" spans="1:1" x14ac:dyDescent="0.2">
      <c r="A127" s="11" t="s">
        <v>147</v>
      </c>
    </row>
    <row r="128" spans="1:1"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7" spans="1:1" outlineLevel="1" x14ac:dyDescent="0.2"/>
    <row r="148" spans="1:1" x14ac:dyDescent="0.2">
      <c r="A148" s="36"/>
    </row>
    <row r="149" spans="1:1" x14ac:dyDescent="0.2">
      <c r="A149" s="11" t="s">
        <v>148</v>
      </c>
    </row>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x14ac:dyDescent="0.2">
      <c r="A170" s="36"/>
    </row>
    <row r="173" spans="1:1" x14ac:dyDescent="0.2">
      <c r="A173"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99D4F320-5739-40F3-8D42-0CD0865BAC84}">
      <formula1>0</formula1>
      <formula2>1</formula2>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ABA2D-0674-4194-A801-80E88BADD7D2}">
  <dimension ref="A1:U41"/>
  <sheetViews>
    <sheetView showGridLines="0" showRowColHeaders="0" zoomScaleNormal="100" workbookViewId="0">
      <pane xSplit="1" topLeftCell="B1" activePane="topRight" state="frozenSplit"/>
      <selection pane="topRight"/>
    </sheetView>
  </sheetViews>
  <sheetFormatPr defaultRowHeight="10.199999999999999" x14ac:dyDescent="0.2"/>
  <cols>
    <col min="1" max="1" width="28.21875" style="20" bestFit="1" customWidth="1"/>
    <col min="2" max="8" width="16.77734375" style="20" customWidth="1"/>
    <col min="9" max="16384" width="8.88671875" style="20"/>
  </cols>
  <sheetData>
    <row r="1" spans="1:21" x14ac:dyDescent="0.2">
      <c r="A1" s="26" t="s">
        <v>150</v>
      </c>
      <c r="M1" s="32" t="s">
        <v>187</v>
      </c>
      <c r="N1" s="32" t="s">
        <v>188</v>
      </c>
      <c r="U1" s="32"/>
    </row>
    <row r="3" spans="1:21" x14ac:dyDescent="0.2">
      <c r="A3" s="28" t="s">
        <v>151</v>
      </c>
      <c r="B3" s="27" t="s">
        <v>163</v>
      </c>
      <c r="C3" s="27" t="s">
        <v>163</v>
      </c>
      <c r="D3" s="27" t="s">
        <v>163</v>
      </c>
      <c r="E3" s="27" t="s">
        <v>163</v>
      </c>
      <c r="F3" s="27" t="s">
        <v>163</v>
      </c>
      <c r="G3" s="27" t="s">
        <v>163</v>
      </c>
      <c r="H3" s="27" t="s">
        <v>163</v>
      </c>
    </row>
    <row r="4" spans="1:21" x14ac:dyDescent="0.2">
      <c r="A4" s="29" t="s">
        <v>152</v>
      </c>
      <c r="B4" s="20" t="s">
        <v>77</v>
      </c>
      <c r="C4" s="20" t="s">
        <v>196</v>
      </c>
      <c r="D4" s="20" t="s">
        <v>230</v>
      </c>
      <c r="E4" s="20" t="s">
        <v>279</v>
      </c>
      <c r="F4" s="20" t="s">
        <v>310</v>
      </c>
      <c r="G4" s="20" t="s">
        <v>343</v>
      </c>
      <c r="H4" s="20" t="s">
        <v>376</v>
      </c>
    </row>
    <row r="5" spans="1:21" x14ac:dyDescent="0.2">
      <c r="A5" s="29" t="s">
        <v>153</v>
      </c>
      <c r="B5" s="31">
        <v>43220.011203703703</v>
      </c>
      <c r="C5" s="31">
        <v>43220.012928240743</v>
      </c>
      <c r="D5" s="31">
        <v>43220.014305555553</v>
      </c>
      <c r="E5" s="31">
        <v>43220.609340277777</v>
      </c>
      <c r="F5" s="31">
        <v>43220.612523148149</v>
      </c>
      <c r="G5" s="31">
        <v>43220.613622685189</v>
      </c>
      <c r="H5" s="31">
        <v>43220.619884259257</v>
      </c>
    </row>
    <row r="6" spans="1:21" x14ac:dyDescent="0.2">
      <c r="A6" s="30" t="s">
        <v>154</v>
      </c>
      <c r="B6" s="32" t="s">
        <v>164</v>
      </c>
      <c r="C6" s="127" t="s">
        <v>207</v>
      </c>
      <c r="D6" s="127" t="s">
        <v>207</v>
      </c>
      <c r="E6" s="127" t="s">
        <v>293</v>
      </c>
      <c r="F6" s="127" t="s">
        <v>328</v>
      </c>
      <c r="G6" s="127" t="s">
        <v>354</v>
      </c>
      <c r="H6" s="127" t="s">
        <v>387</v>
      </c>
      <c r="I6" s="34"/>
    </row>
    <row r="7" spans="1:21" x14ac:dyDescent="0.2">
      <c r="A7" s="29" t="s">
        <v>155</v>
      </c>
      <c r="B7" s="33" t="s">
        <v>165</v>
      </c>
      <c r="C7" s="128" t="s">
        <v>208</v>
      </c>
      <c r="D7" s="128" t="s">
        <v>241</v>
      </c>
      <c r="E7" s="128" t="s">
        <v>294</v>
      </c>
      <c r="F7" s="128" t="s">
        <v>329</v>
      </c>
      <c r="G7" s="128" t="s">
        <v>355</v>
      </c>
      <c r="H7" s="128" t="s">
        <v>241</v>
      </c>
      <c r="I7" s="34"/>
    </row>
    <row r="8" spans="1:21" x14ac:dyDescent="0.2">
      <c r="A8" s="29" t="s">
        <v>112</v>
      </c>
      <c r="B8" s="20">
        <v>9.5310723053041002</v>
      </c>
      <c r="C8" s="34">
        <v>9.5310723053041002</v>
      </c>
      <c r="D8" s="34">
        <v>9.5373906141054405</v>
      </c>
      <c r="E8" s="34">
        <v>9.5373906141054405</v>
      </c>
      <c r="F8" s="34">
        <v>9.5373906141054405</v>
      </c>
      <c r="G8" s="34">
        <v>9.5373906141054405</v>
      </c>
      <c r="H8" s="34">
        <v>9.5373906141054405</v>
      </c>
      <c r="I8" s="34"/>
    </row>
    <row r="9" spans="1:21" x14ac:dyDescent="0.2">
      <c r="A9" s="29" t="s">
        <v>156</v>
      </c>
      <c r="B9" s="20">
        <v>0.40571984757332169</v>
      </c>
      <c r="C9" s="34">
        <v>0.40571984757332169</v>
      </c>
      <c r="D9" s="34">
        <v>0.39085201794520669</v>
      </c>
      <c r="E9" s="34">
        <v>0.39085201794520669</v>
      </c>
      <c r="F9" s="34">
        <v>0.39085201794520669</v>
      </c>
      <c r="G9" s="34">
        <v>0.39085201794520669</v>
      </c>
      <c r="H9" s="34">
        <v>0.39085201794520669</v>
      </c>
      <c r="I9" s="34"/>
    </row>
    <row r="10" spans="1:21" x14ac:dyDescent="0.2">
      <c r="A10" s="29" t="s">
        <v>160</v>
      </c>
      <c r="B10" s="35">
        <v>7.773491828356302E-2</v>
      </c>
      <c r="C10" s="35">
        <v>7.9068824868110205E-2</v>
      </c>
      <c r="D10" s="35">
        <v>6.1786632264640061E-2</v>
      </c>
      <c r="E10" s="35">
        <v>9.9785562894359289E-2</v>
      </c>
      <c r="F10" s="35">
        <v>0.10012157464641742</v>
      </c>
      <c r="G10" s="35">
        <v>6.1722554454409731E-2</v>
      </c>
      <c r="H10" s="35">
        <v>6.1515053173123127E-2</v>
      </c>
      <c r="I10" s="34"/>
    </row>
    <row r="11" spans="1:21" x14ac:dyDescent="0.2">
      <c r="A11" s="29" t="s">
        <v>157</v>
      </c>
      <c r="B11" s="20">
        <v>0.9649632317933835</v>
      </c>
      <c r="C11" s="34">
        <v>0.9634620175978621</v>
      </c>
      <c r="D11" s="34">
        <v>0.97654010396898128</v>
      </c>
      <c r="E11" s="34">
        <v>0.93774697220063208</v>
      </c>
      <c r="F11" s="34">
        <v>0.93786267886209473</v>
      </c>
      <c r="G11" s="34">
        <v>0.97679231460105098</v>
      </c>
      <c r="H11" s="34">
        <v>0.97674588359749659</v>
      </c>
      <c r="I11" s="34"/>
    </row>
    <row r="12" spans="1:21" x14ac:dyDescent="0.2">
      <c r="A12" s="29" t="s">
        <v>158</v>
      </c>
      <c r="B12" s="35">
        <v>0.96329038874903572</v>
      </c>
      <c r="C12" s="35">
        <v>0.96201972881883036</v>
      </c>
      <c r="D12" s="35">
        <v>0.975010110749567</v>
      </c>
      <c r="E12" s="35">
        <v>0.93482054781690116</v>
      </c>
      <c r="F12" s="35">
        <v>0.93438084621212592</v>
      </c>
      <c r="G12" s="35">
        <v>0.97506191700551537</v>
      </c>
      <c r="H12" s="35">
        <v>0.97522931078863762</v>
      </c>
      <c r="I12" s="34"/>
    </row>
    <row r="13" spans="1:21" x14ac:dyDescent="0.2">
      <c r="A13" s="29" t="s">
        <v>159</v>
      </c>
      <c r="B13" s="20">
        <v>3.2165804297313358</v>
      </c>
      <c r="C13" s="34">
        <v>2.7463630872614555</v>
      </c>
      <c r="D13" s="34">
        <v>2.5516649762843162</v>
      </c>
      <c r="E13" s="34">
        <v>2.0327757381706628</v>
      </c>
      <c r="F13" s="34">
        <v>21778.902702905743</v>
      </c>
      <c r="G13" s="34">
        <v>22204.696719381074</v>
      </c>
      <c r="H13" s="34">
        <v>95.19532514922669</v>
      </c>
      <c r="I13" s="34"/>
    </row>
    <row r="14" spans="1:21" x14ac:dyDescent="0.2">
      <c r="A14" s="29" t="s">
        <v>121</v>
      </c>
      <c r="B14" s="35" t="s">
        <v>122</v>
      </c>
      <c r="C14" s="35" t="s">
        <v>122</v>
      </c>
      <c r="D14" s="35" t="s">
        <v>122</v>
      </c>
      <c r="E14" s="35" t="s">
        <v>289</v>
      </c>
      <c r="F14" s="35" t="s">
        <v>289</v>
      </c>
      <c r="G14" s="35" t="s">
        <v>122</v>
      </c>
      <c r="H14" s="35" t="s">
        <v>122</v>
      </c>
      <c r="I14" s="34"/>
    </row>
    <row r="17" spans="1:9" x14ac:dyDescent="0.2">
      <c r="A17" s="30" t="s">
        <v>161</v>
      </c>
      <c r="B17" s="20" t="s">
        <v>77</v>
      </c>
      <c r="C17" s="34" t="s">
        <v>196</v>
      </c>
      <c r="D17" s="34" t="s">
        <v>230</v>
      </c>
      <c r="E17" s="34" t="s">
        <v>279</v>
      </c>
      <c r="F17" s="34" t="s">
        <v>310</v>
      </c>
      <c r="G17" s="34" t="s">
        <v>343</v>
      </c>
      <c r="H17" s="34" t="s">
        <v>376</v>
      </c>
      <c r="I17" s="34"/>
    </row>
    <row r="18" spans="1:9" x14ac:dyDescent="0.2">
      <c r="A18" s="29" t="s">
        <v>162</v>
      </c>
      <c r="B18" s="20" t="s">
        <v>166</v>
      </c>
      <c r="C18" s="34" t="s">
        <v>166</v>
      </c>
      <c r="D18" s="34" t="s">
        <v>166</v>
      </c>
      <c r="E18" s="34" t="s">
        <v>166</v>
      </c>
      <c r="F18" s="34" t="s">
        <v>166</v>
      </c>
      <c r="G18" s="34" t="s">
        <v>166</v>
      </c>
      <c r="H18" s="34" t="s">
        <v>166</v>
      </c>
      <c r="I18" s="34"/>
    </row>
    <row r="19" spans="1:9" x14ac:dyDescent="0.2">
      <c r="A19" s="29" t="s">
        <v>101</v>
      </c>
      <c r="B19" s="35" t="s">
        <v>167</v>
      </c>
      <c r="C19" s="35" t="s">
        <v>209</v>
      </c>
      <c r="D19" s="35" t="s">
        <v>242</v>
      </c>
      <c r="E19" s="35" t="s">
        <v>295</v>
      </c>
      <c r="F19" s="35" t="s">
        <v>330</v>
      </c>
      <c r="G19" s="35" t="s">
        <v>356</v>
      </c>
      <c r="H19" s="35" t="s">
        <v>388</v>
      </c>
      <c r="I19" s="34"/>
    </row>
    <row r="20" spans="1:9" x14ac:dyDescent="0.2">
      <c r="A20" s="29" t="s">
        <v>1</v>
      </c>
      <c r="B20" s="35" t="s">
        <v>168</v>
      </c>
      <c r="C20" s="35" t="s">
        <v>210</v>
      </c>
      <c r="D20" s="35" t="s">
        <v>243</v>
      </c>
      <c r="E20" s="35" t="s">
        <v>296</v>
      </c>
      <c r="F20" s="35" t="s">
        <v>331</v>
      </c>
      <c r="G20" s="35" t="s">
        <v>357</v>
      </c>
      <c r="H20" s="129"/>
      <c r="I20" s="34"/>
    </row>
    <row r="21" spans="1:9" x14ac:dyDescent="0.2">
      <c r="A21" s="29" t="s">
        <v>309</v>
      </c>
      <c r="B21" s="35"/>
      <c r="C21" s="35"/>
      <c r="D21" s="35"/>
      <c r="E21" s="198"/>
      <c r="F21" s="198" t="s">
        <v>332</v>
      </c>
      <c r="G21" s="35" t="s">
        <v>358</v>
      </c>
      <c r="H21" s="35" t="s">
        <v>369</v>
      </c>
      <c r="I21" s="34"/>
    </row>
    <row r="22" spans="1:9" x14ac:dyDescent="0.2">
      <c r="A22" s="29" t="s">
        <v>308</v>
      </c>
      <c r="B22" s="35"/>
      <c r="C22" s="35"/>
      <c r="D22" s="35"/>
      <c r="E22" s="198"/>
      <c r="F22" s="198" t="s">
        <v>333</v>
      </c>
      <c r="G22" s="35" t="s">
        <v>359</v>
      </c>
      <c r="H22" s="35" t="s">
        <v>389</v>
      </c>
      <c r="I22" s="34"/>
    </row>
    <row r="23" spans="1:9" x14ac:dyDescent="0.2">
      <c r="A23" s="29" t="s">
        <v>57</v>
      </c>
      <c r="B23" s="35" t="s">
        <v>169</v>
      </c>
      <c r="C23" s="35" t="s">
        <v>211</v>
      </c>
      <c r="D23" s="35" t="s">
        <v>244</v>
      </c>
      <c r="E23" s="129"/>
      <c r="F23" s="129"/>
      <c r="G23" s="129"/>
      <c r="H23" s="129"/>
      <c r="I23" s="34"/>
    </row>
    <row r="24" spans="1:9" x14ac:dyDescent="0.2">
      <c r="A24" s="29" t="s">
        <v>58</v>
      </c>
      <c r="B24" s="35" t="s">
        <v>170</v>
      </c>
      <c r="C24" s="35" t="s">
        <v>212</v>
      </c>
      <c r="D24" s="35" t="s">
        <v>245</v>
      </c>
      <c r="E24" s="129"/>
      <c r="F24" s="129"/>
      <c r="G24" s="129"/>
      <c r="H24" s="129"/>
      <c r="I24" s="34"/>
    </row>
    <row r="25" spans="1:9" x14ac:dyDescent="0.2">
      <c r="A25" s="29" t="s">
        <v>59</v>
      </c>
      <c r="B25" s="35" t="s">
        <v>171</v>
      </c>
      <c r="C25" s="35" t="s">
        <v>213</v>
      </c>
      <c r="D25" s="35" t="s">
        <v>246</v>
      </c>
      <c r="E25" s="129"/>
      <c r="F25" s="129"/>
      <c r="G25" s="35" t="s">
        <v>246</v>
      </c>
      <c r="H25" s="35" t="s">
        <v>390</v>
      </c>
      <c r="I25" s="34"/>
    </row>
    <row r="26" spans="1:9" x14ac:dyDescent="0.2">
      <c r="A26" s="29" t="s">
        <v>60</v>
      </c>
      <c r="B26" s="35" t="s">
        <v>172</v>
      </c>
      <c r="C26" s="35" t="s">
        <v>214</v>
      </c>
      <c r="D26" s="35" t="s">
        <v>247</v>
      </c>
      <c r="E26" s="129"/>
      <c r="F26" s="129"/>
      <c r="G26" s="35" t="s">
        <v>360</v>
      </c>
      <c r="H26" s="35" t="s">
        <v>360</v>
      </c>
      <c r="I26" s="34"/>
    </row>
    <row r="27" spans="1:9" x14ac:dyDescent="0.2">
      <c r="A27" s="29" t="s">
        <v>61</v>
      </c>
      <c r="B27" s="35" t="s">
        <v>173</v>
      </c>
      <c r="C27" s="35" t="s">
        <v>215</v>
      </c>
      <c r="D27" s="35" t="s">
        <v>248</v>
      </c>
      <c r="E27" s="129"/>
      <c r="F27" s="129"/>
      <c r="G27" s="35" t="s">
        <v>361</v>
      </c>
      <c r="H27" s="35" t="s">
        <v>361</v>
      </c>
      <c r="I27" s="34"/>
    </row>
    <row r="28" spans="1:9" x14ac:dyDescent="0.2">
      <c r="A28" s="29" t="s">
        <v>63</v>
      </c>
      <c r="B28" s="35" t="s">
        <v>174</v>
      </c>
      <c r="C28" s="35" t="s">
        <v>216</v>
      </c>
      <c r="D28" s="35" t="s">
        <v>249</v>
      </c>
      <c r="E28" s="35" t="s">
        <v>297</v>
      </c>
      <c r="F28" s="198" t="s">
        <v>334</v>
      </c>
      <c r="G28" s="35" t="s">
        <v>362</v>
      </c>
      <c r="H28" s="35" t="s">
        <v>391</v>
      </c>
      <c r="I28" s="34"/>
    </row>
    <row r="29" spans="1:9" x14ac:dyDescent="0.2">
      <c r="A29" s="29" t="s">
        <v>64</v>
      </c>
      <c r="B29" s="35" t="s">
        <v>175</v>
      </c>
      <c r="C29" s="35" t="s">
        <v>217</v>
      </c>
      <c r="D29" s="35" t="s">
        <v>217</v>
      </c>
      <c r="E29" s="35" t="s">
        <v>298</v>
      </c>
      <c r="F29" s="198" t="s">
        <v>335</v>
      </c>
      <c r="G29" s="35" t="s">
        <v>363</v>
      </c>
      <c r="H29" s="35" t="s">
        <v>392</v>
      </c>
      <c r="I29" s="34"/>
    </row>
    <row r="30" spans="1:9" x14ac:dyDescent="0.2">
      <c r="A30" s="29" t="s">
        <v>65</v>
      </c>
      <c r="B30" s="35" t="s">
        <v>176</v>
      </c>
      <c r="C30" s="35" t="s">
        <v>218</v>
      </c>
      <c r="D30" s="35" t="s">
        <v>250</v>
      </c>
      <c r="E30" s="35" t="s">
        <v>299</v>
      </c>
      <c r="F30" s="198" t="s">
        <v>336</v>
      </c>
      <c r="G30" s="35" t="s">
        <v>364</v>
      </c>
      <c r="H30" s="35" t="s">
        <v>364</v>
      </c>
      <c r="I30" s="34"/>
    </row>
    <row r="31" spans="1:9" x14ac:dyDescent="0.2">
      <c r="A31" s="29" t="s">
        <v>66</v>
      </c>
      <c r="B31" s="35" t="s">
        <v>177</v>
      </c>
      <c r="C31" s="35" t="s">
        <v>219</v>
      </c>
      <c r="D31" s="35" t="s">
        <v>251</v>
      </c>
      <c r="E31" s="35" t="s">
        <v>300</v>
      </c>
      <c r="F31" s="198" t="s">
        <v>300</v>
      </c>
      <c r="G31" s="35" t="s">
        <v>251</v>
      </c>
      <c r="H31" s="35" t="s">
        <v>251</v>
      </c>
      <c r="I31" s="34"/>
    </row>
    <row r="32" spans="1:9" x14ac:dyDescent="0.2">
      <c r="A32" s="29" t="s">
        <v>286</v>
      </c>
      <c r="B32" s="35"/>
      <c r="C32" s="35"/>
      <c r="D32" s="35"/>
      <c r="E32" s="198" t="s">
        <v>301</v>
      </c>
      <c r="F32" s="129"/>
      <c r="G32" s="129"/>
      <c r="H32" s="129"/>
      <c r="I32" s="34"/>
    </row>
    <row r="33" spans="1:9" x14ac:dyDescent="0.2">
      <c r="A33" s="29" t="s">
        <v>317</v>
      </c>
      <c r="B33" s="35"/>
      <c r="C33" s="35"/>
      <c r="D33" s="35"/>
      <c r="E33" s="198"/>
      <c r="F33" s="198" t="s">
        <v>337</v>
      </c>
      <c r="G33" s="35" t="s">
        <v>365</v>
      </c>
      <c r="H33" s="35" t="s">
        <v>393</v>
      </c>
      <c r="I33" s="34"/>
    </row>
    <row r="34" spans="1:9" x14ac:dyDescent="0.2">
      <c r="A34" s="29" t="s">
        <v>6</v>
      </c>
      <c r="B34" s="35" t="s">
        <v>178</v>
      </c>
      <c r="C34" s="129"/>
      <c r="D34" s="129"/>
      <c r="E34" s="129"/>
      <c r="F34" s="129"/>
      <c r="G34" s="129"/>
      <c r="H34" s="129"/>
      <c r="I34" s="34"/>
    </row>
    <row r="35" spans="1:9" x14ac:dyDescent="0.2">
      <c r="A35" s="29" t="s">
        <v>9</v>
      </c>
      <c r="B35" s="35" t="s">
        <v>179</v>
      </c>
      <c r="C35" s="129"/>
      <c r="D35" s="129"/>
      <c r="E35" s="129"/>
      <c r="F35" s="129"/>
      <c r="G35" s="35" t="s">
        <v>366</v>
      </c>
      <c r="H35" s="129"/>
      <c r="I35" s="34"/>
    </row>
    <row r="36" spans="1:9" x14ac:dyDescent="0.2">
      <c r="A36" s="29" t="s">
        <v>8</v>
      </c>
      <c r="B36" s="35" t="s">
        <v>180</v>
      </c>
      <c r="C36" s="129"/>
      <c r="D36" s="129"/>
      <c r="E36" s="129"/>
      <c r="F36" s="129"/>
      <c r="G36" s="129"/>
      <c r="H36" s="129"/>
      <c r="I36" s="34"/>
    </row>
    <row r="37" spans="1:9" x14ac:dyDescent="0.2">
      <c r="A37" s="29" t="s">
        <v>68</v>
      </c>
      <c r="B37" s="35" t="s">
        <v>181</v>
      </c>
      <c r="C37" s="35" t="s">
        <v>220</v>
      </c>
      <c r="D37" s="35" t="s">
        <v>252</v>
      </c>
      <c r="E37" s="198" t="s">
        <v>302</v>
      </c>
      <c r="F37" s="198" t="s">
        <v>338</v>
      </c>
      <c r="G37" s="35" t="s">
        <v>367</v>
      </c>
      <c r="H37" s="35" t="s">
        <v>252</v>
      </c>
      <c r="I37" s="34"/>
    </row>
    <row r="38" spans="1:9" x14ac:dyDescent="0.2">
      <c r="A38" s="29" t="s">
        <v>69</v>
      </c>
      <c r="B38" s="35" t="s">
        <v>182</v>
      </c>
      <c r="C38" s="35" t="s">
        <v>221</v>
      </c>
      <c r="D38" s="35" t="s">
        <v>253</v>
      </c>
      <c r="E38" s="198" t="s">
        <v>303</v>
      </c>
      <c r="F38" s="198" t="s">
        <v>303</v>
      </c>
      <c r="G38" s="35" t="s">
        <v>253</v>
      </c>
      <c r="H38" s="35" t="s">
        <v>253</v>
      </c>
      <c r="I38" s="34"/>
    </row>
    <row r="39" spans="1:9" x14ac:dyDescent="0.2">
      <c r="A39" s="29" t="s">
        <v>70</v>
      </c>
      <c r="B39" s="35" t="s">
        <v>183</v>
      </c>
      <c r="C39" s="35" t="s">
        <v>222</v>
      </c>
      <c r="D39" s="35" t="s">
        <v>219</v>
      </c>
      <c r="E39" s="198" t="s">
        <v>183</v>
      </c>
      <c r="F39" s="198" t="s">
        <v>339</v>
      </c>
      <c r="G39" s="35" t="s">
        <v>368</v>
      </c>
      <c r="H39" s="35" t="s">
        <v>394</v>
      </c>
      <c r="I39" s="34"/>
    </row>
    <row r="40" spans="1:9" x14ac:dyDescent="0.2">
      <c r="A40" s="29" t="s">
        <v>71</v>
      </c>
      <c r="B40" s="35" t="s">
        <v>184</v>
      </c>
      <c r="C40" s="35" t="s">
        <v>223</v>
      </c>
      <c r="D40" s="35" t="s">
        <v>254</v>
      </c>
      <c r="E40" s="198" t="s">
        <v>304</v>
      </c>
      <c r="F40" s="198" t="s">
        <v>340</v>
      </c>
      <c r="G40" s="35" t="s">
        <v>369</v>
      </c>
      <c r="H40" s="35" t="s">
        <v>395</v>
      </c>
      <c r="I40" s="34"/>
    </row>
    <row r="41" spans="1:9" x14ac:dyDescent="0.2">
      <c r="A41" s="29" t="s">
        <v>72</v>
      </c>
      <c r="B41" s="35" t="s">
        <v>185</v>
      </c>
      <c r="C41" s="35" t="s">
        <v>224</v>
      </c>
      <c r="D41" s="35" t="s">
        <v>255</v>
      </c>
      <c r="E41" s="198" t="s">
        <v>305</v>
      </c>
      <c r="F41" s="198" t="s">
        <v>185</v>
      </c>
      <c r="G41" s="35" t="s">
        <v>370</v>
      </c>
      <c r="H41" s="35" t="s">
        <v>370</v>
      </c>
      <c r="I41" s="34"/>
    </row>
  </sheetData>
  <sortState ref="A19:U42">
    <sortCondition ref="A1"/>
  </sortState>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80533-B9D1-470C-B764-785D61FF6CC8}">
  <dimension ref="A1:AQ447"/>
  <sheetViews>
    <sheetView workbookViewId="0">
      <selection activeCell="G10" sqref="G10"/>
    </sheetView>
  </sheetViews>
  <sheetFormatPr defaultRowHeight="14.4" x14ac:dyDescent="0.3"/>
  <sheetData>
    <row r="1" spans="1:43" x14ac:dyDescent="0.3">
      <c r="A1" t="s">
        <v>0</v>
      </c>
      <c r="B1" t="s">
        <v>68</v>
      </c>
      <c r="C1" t="s">
        <v>69</v>
      </c>
      <c r="D1" t="s">
        <v>70</v>
      </c>
      <c r="E1" t="s">
        <v>71</v>
      </c>
      <c r="F1" t="s">
        <v>72</v>
      </c>
      <c r="G1" t="s">
        <v>73</v>
      </c>
      <c r="H1" t="s">
        <v>4</v>
      </c>
      <c r="I1" t="s">
        <v>1</v>
      </c>
      <c r="J1" t="s">
        <v>50</v>
      </c>
      <c r="K1" t="s">
        <v>51</v>
      </c>
      <c r="L1" t="s">
        <v>2</v>
      </c>
      <c r="M1" t="s">
        <v>63</v>
      </c>
      <c r="N1" t="s">
        <v>64</v>
      </c>
      <c r="O1" t="s">
        <v>65</v>
      </c>
      <c r="P1" t="s">
        <v>66</v>
      </c>
      <c r="Q1" t="s">
        <v>67</v>
      </c>
      <c r="R1" t="s">
        <v>3</v>
      </c>
      <c r="S1" t="s">
        <v>57</v>
      </c>
      <c r="T1" t="s">
        <v>58</v>
      </c>
      <c r="U1" t="s">
        <v>59</v>
      </c>
      <c r="V1" t="s">
        <v>60</v>
      </c>
      <c r="W1" t="s">
        <v>61</v>
      </c>
      <c r="X1" t="s">
        <v>62</v>
      </c>
      <c r="Y1" t="s">
        <v>5</v>
      </c>
      <c r="Z1" t="s">
        <v>6</v>
      </c>
      <c r="AA1" t="s">
        <v>7</v>
      </c>
      <c r="AB1" t="s">
        <v>8</v>
      </c>
      <c r="AC1" t="s">
        <v>53</v>
      </c>
      <c r="AD1" t="s">
        <v>52</v>
      </c>
      <c r="AE1" t="s">
        <v>54</v>
      </c>
      <c r="AF1" t="s">
        <v>55</v>
      </c>
      <c r="AG1" t="s">
        <v>56</v>
      </c>
      <c r="AH1" t="s">
        <v>9</v>
      </c>
      <c r="AI1" t="s">
        <v>10</v>
      </c>
      <c r="AJ1" t="s">
        <v>49</v>
      </c>
      <c r="AK1" t="s">
        <v>43</v>
      </c>
      <c r="AL1" t="s">
        <v>44</v>
      </c>
      <c r="AM1" t="s">
        <v>45</v>
      </c>
      <c r="AN1" t="s">
        <v>46</v>
      </c>
      <c r="AO1" t="s">
        <v>47</v>
      </c>
      <c r="AP1" t="s">
        <v>48</v>
      </c>
      <c r="AQ1" t="s">
        <v>11</v>
      </c>
    </row>
    <row r="2" spans="1:43" x14ac:dyDescent="0.3">
      <c r="A2" t="s">
        <v>35</v>
      </c>
      <c r="B2">
        <v>0</v>
      </c>
      <c r="C2">
        <v>0</v>
      </c>
      <c r="D2">
        <v>0</v>
      </c>
      <c r="E2">
        <v>1</v>
      </c>
      <c r="F2">
        <v>0</v>
      </c>
      <c r="G2">
        <v>0</v>
      </c>
      <c r="H2">
        <v>14370</v>
      </c>
      <c r="I2">
        <v>1.55</v>
      </c>
      <c r="J2" t="s">
        <v>13</v>
      </c>
      <c r="K2" t="s">
        <v>36</v>
      </c>
      <c r="L2" t="s">
        <v>31</v>
      </c>
      <c r="M2">
        <v>0</v>
      </c>
      <c r="N2">
        <v>0</v>
      </c>
      <c r="O2">
        <v>0</v>
      </c>
      <c r="P2">
        <v>1</v>
      </c>
      <c r="Q2">
        <v>0</v>
      </c>
      <c r="R2" t="s">
        <v>16</v>
      </c>
      <c r="S2">
        <v>0</v>
      </c>
      <c r="T2">
        <v>0</v>
      </c>
      <c r="U2">
        <v>0</v>
      </c>
      <c r="V2">
        <v>1</v>
      </c>
      <c r="W2">
        <v>0</v>
      </c>
      <c r="X2">
        <v>0</v>
      </c>
      <c r="Y2" t="s">
        <v>23</v>
      </c>
      <c r="Z2">
        <v>0</v>
      </c>
      <c r="AA2">
        <v>1</v>
      </c>
      <c r="AB2">
        <v>0</v>
      </c>
      <c r="AC2">
        <v>1</v>
      </c>
      <c r="AD2">
        <v>1</v>
      </c>
      <c r="AE2">
        <v>1</v>
      </c>
      <c r="AF2">
        <v>1</v>
      </c>
      <c r="AG2">
        <v>1</v>
      </c>
      <c r="AH2">
        <v>1</v>
      </c>
      <c r="AI2">
        <v>0</v>
      </c>
      <c r="AJ2" t="s">
        <v>22</v>
      </c>
      <c r="AK2">
        <v>61.5</v>
      </c>
      <c r="AL2">
        <v>56</v>
      </c>
      <c r="AM2">
        <v>34.5</v>
      </c>
      <c r="AN2">
        <v>40.6</v>
      </c>
      <c r="AO2">
        <v>50</v>
      </c>
      <c r="AP2">
        <v>80</v>
      </c>
      <c r="AQ2">
        <v>1</v>
      </c>
    </row>
    <row r="3" spans="1:43" x14ac:dyDescent="0.3">
      <c r="A3" t="s">
        <v>19</v>
      </c>
      <c r="B3">
        <v>1</v>
      </c>
      <c r="C3">
        <v>0</v>
      </c>
      <c r="D3">
        <v>0</v>
      </c>
      <c r="E3">
        <v>0</v>
      </c>
      <c r="F3">
        <v>0</v>
      </c>
      <c r="G3">
        <v>0</v>
      </c>
      <c r="H3">
        <v>10963.05</v>
      </c>
      <c r="I3">
        <v>1.25</v>
      </c>
      <c r="J3" t="s">
        <v>13</v>
      </c>
      <c r="K3" t="s">
        <v>20</v>
      </c>
      <c r="L3" t="s">
        <v>21</v>
      </c>
      <c r="M3">
        <v>0</v>
      </c>
      <c r="N3">
        <v>0</v>
      </c>
      <c r="O3">
        <v>0</v>
      </c>
      <c r="P3">
        <v>0</v>
      </c>
      <c r="Q3">
        <v>1</v>
      </c>
      <c r="R3" t="s">
        <v>34</v>
      </c>
      <c r="S3">
        <v>0</v>
      </c>
      <c r="T3">
        <v>0</v>
      </c>
      <c r="U3">
        <v>0</v>
      </c>
      <c r="V3">
        <v>0</v>
      </c>
      <c r="W3">
        <v>0</v>
      </c>
      <c r="X3">
        <v>1</v>
      </c>
      <c r="Y3" t="s">
        <v>23</v>
      </c>
      <c r="Z3">
        <v>0</v>
      </c>
      <c r="AA3">
        <v>1</v>
      </c>
      <c r="AB3">
        <v>1</v>
      </c>
      <c r="AC3">
        <v>1</v>
      </c>
      <c r="AD3">
        <v>0</v>
      </c>
      <c r="AE3">
        <v>1</v>
      </c>
      <c r="AF3">
        <v>1</v>
      </c>
      <c r="AG3">
        <v>0</v>
      </c>
      <c r="AH3">
        <v>0</v>
      </c>
      <c r="AI3">
        <v>0</v>
      </c>
      <c r="AJ3" t="s">
        <v>22</v>
      </c>
      <c r="AK3">
        <v>61.5</v>
      </c>
      <c r="AL3">
        <v>57</v>
      </c>
      <c r="AM3">
        <v>34.5</v>
      </c>
      <c r="AN3">
        <v>41</v>
      </c>
      <c r="AO3">
        <v>55</v>
      </c>
      <c r="AP3">
        <v>80</v>
      </c>
      <c r="AQ3">
        <v>1</v>
      </c>
    </row>
    <row r="4" spans="1:43" x14ac:dyDescent="0.3">
      <c r="A4" t="s">
        <v>25</v>
      </c>
      <c r="B4">
        <v>0</v>
      </c>
      <c r="C4">
        <v>1</v>
      </c>
      <c r="D4">
        <v>0</v>
      </c>
      <c r="E4">
        <v>0</v>
      </c>
      <c r="F4">
        <v>0</v>
      </c>
      <c r="G4">
        <v>0</v>
      </c>
      <c r="H4">
        <v>10200</v>
      </c>
      <c r="I4">
        <v>1.1319999999999999</v>
      </c>
      <c r="J4" t="s">
        <v>13</v>
      </c>
      <c r="K4" t="s">
        <v>26</v>
      </c>
      <c r="L4" t="s">
        <v>31</v>
      </c>
      <c r="M4">
        <v>0</v>
      </c>
      <c r="N4">
        <v>0</v>
      </c>
      <c r="O4">
        <v>0</v>
      </c>
      <c r="P4">
        <v>1</v>
      </c>
      <c r="Q4">
        <v>0</v>
      </c>
      <c r="R4" t="s">
        <v>24</v>
      </c>
      <c r="S4">
        <v>0</v>
      </c>
      <c r="T4">
        <v>0</v>
      </c>
      <c r="U4">
        <v>1</v>
      </c>
      <c r="V4">
        <v>0</v>
      </c>
      <c r="W4">
        <v>0</v>
      </c>
      <c r="X4">
        <v>0</v>
      </c>
      <c r="Y4" t="s">
        <v>28</v>
      </c>
      <c r="Z4">
        <v>1</v>
      </c>
      <c r="AA4">
        <v>1</v>
      </c>
      <c r="AB4">
        <v>1</v>
      </c>
      <c r="AC4">
        <v>1</v>
      </c>
      <c r="AD4">
        <v>1</v>
      </c>
      <c r="AE4">
        <v>1</v>
      </c>
      <c r="AF4">
        <v>1</v>
      </c>
      <c r="AG4">
        <v>0</v>
      </c>
      <c r="AH4">
        <v>1</v>
      </c>
      <c r="AI4">
        <v>0</v>
      </c>
      <c r="AJ4" t="s">
        <v>17</v>
      </c>
      <c r="AK4">
        <v>61.7</v>
      </c>
      <c r="AL4">
        <v>55.4</v>
      </c>
      <c r="AM4">
        <v>34.9</v>
      </c>
      <c r="AN4">
        <v>40.6</v>
      </c>
      <c r="AO4">
        <v>52</v>
      </c>
      <c r="AP4">
        <v>77</v>
      </c>
      <c r="AQ4">
        <v>1</v>
      </c>
    </row>
    <row r="5" spans="1:43" x14ac:dyDescent="0.3">
      <c r="A5" t="s">
        <v>38</v>
      </c>
      <c r="B5">
        <v>0</v>
      </c>
      <c r="C5">
        <v>0</v>
      </c>
      <c r="D5">
        <v>0</v>
      </c>
      <c r="E5">
        <v>0</v>
      </c>
      <c r="F5">
        <v>1</v>
      </c>
      <c r="G5">
        <v>0</v>
      </c>
      <c r="H5">
        <v>13040</v>
      </c>
      <c r="I5">
        <v>1.31</v>
      </c>
      <c r="J5" t="s">
        <v>13</v>
      </c>
      <c r="K5" t="s">
        <v>39</v>
      </c>
      <c r="L5" t="s">
        <v>15</v>
      </c>
      <c r="M5">
        <v>0</v>
      </c>
      <c r="N5">
        <v>0</v>
      </c>
      <c r="O5">
        <v>1</v>
      </c>
      <c r="P5">
        <v>0</v>
      </c>
      <c r="Q5">
        <v>0</v>
      </c>
      <c r="R5" t="s">
        <v>24</v>
      </c>
      <c r="S5">
        <v>0</v>
      </c>
      <c r="T5">
        <v>0</v>
      </c>
      <c r="U5">
        <v>1</v>
      </c>
      <c r="V5">
        <v>0</v>
      </c>
      <c r="W5">
        <v>0</v>
      </c>
      <c r="X5">
        <v>0</v>
      </c>
      <c r="Y5" t="s">
        <v>33</v>
      </c>
      <c r="Z5">
        <v>1</v>
      </c>
      <c r="AA5">
        <v>1</v>
      </c>
      <c r="AB5">
        <v>0</v>
      </c>
      <c r="AC5">
        <v>1</v>
      </c>
      <c r="AD5">
        <v>1</v>
      </c>
      <c r="AE5">
        <v>1</v>
      </c>
      <c r="AF5">
        <v>1</v>
      </c>
      <c r="AG5">
        <v>0</v>
      </c>
      <c r="AH5">
        <v>1</v>
      </c>
      <c r="AI5">
        <v>0</v>
      </c>
      <c r="AJ5" t="s">
        <v>17</v>
      </c>
      <c r="AK5">
        <v>61.7</v>
      </c>
      <c r="AL5">
        <v>55</v>
      </c>
      <c r="AM5">
        <v>34.299999999999997</v>
      </c>
      <c r="AN5">
        <v>40.6</v>
      </c>
      <c r="AO5">
        <v>53</v>
      </c>
      <c r="AP5">
        <v>78</v>
      </c>
      <c r="AQ5">
        <v>1</v>
      </c>
    </row>
    <row r="6" spans="1:43" x14ac:dyDescent="0.3">
      <c r="A6" t="s">
        <v>12</v>
      </c>
      <c r="B6">
        <v>0</v>
      </c>
      <c r="C6">
        <v>0</v>
      </c>
      <c r="D6">
        <v>0</v>
      </c>
      <c r="E6">
        <v>0</v>
      </c>
      <c r="F6">
        <v>0</v>
      </c>
      <c r="G6">
        <v>1</v>
      </c>
      <c r="H6">
        <v>15205</v>
      </c>
      <c r="I6">
        <v>1.302</v>
      </c>
      <c r="J6" t="s">
        <v>13</v>
      </c>
      <c r="K6" t="s">
        <v>14</v>
      </c>
      <c r="L6" t="s">
        <v>27</v>
      </c>
      <c r="M6">
        <v>1</v>
      </c>
      <c r="N6">
        <v>0</v>
      </c>
      <c r="O6">
        <v>0</v>
      </c>
      <c r="P6">
        <v>0</v>
      </c>
      <c r="Q6">
        <v>0</v>
      </c>
      <c r="R6" t="s">
        <v>16</v>
      </c>
      <c r="S6">
        <v>0</v>
      </c>
      <c r="T6">
        <v>0</v>
      </c>
      <c r="U6">
        <v>0</v>
      </c>
      <c r="V6">
        <v>1</v>
      </c>
      <c r="W6">
        <v>0</v>
      </c>
      <c r="X6">
        <v>0</v>
      </c>
      <c r="Y6" t="s">
        <v>28</v>
      </c>
      <c r="Z6">
        <v>1</v>
      </c>
      <c r="AA6">
        <v>1</v>
      </c>
      <c r="AB6">
        <v>0</v>
      </c>
      <c r="AC6">
        <v>1</v>
      </c>
      <c r="AD6">
        <v>1</v>
      </c>
      <c r="AE6">
        <v>1</v>
      </c>
      <c r="AF6">
        <v>0</v>
      </c>
      <c r="AG6">
        <v>0</v>
      </c>
      <c r="AH6">
        <v>0</v>
      </c>
      <c r="AI6">
        <v>0</v>
      </c>
      <c r="AJ6" t="s">
        <v>17</v>
      </c>
      <c r="AK6">
        <v>61.5</v>
      </c>
      <c r="AL6">
        <v>57.2</v>
      </c>
      <c r="AM6">
        <v>34.4</v>
      </c>
      <c r="AN6">
        <v>40.9</v>
      </c>
      <c r="AO6">
        <v>51</v>
      </c>
      <c r="AP6">
        <v>79</v>
      </c>
      <c r="AQ6">
        <v>1</v>
      </c>
    </row>
    <row r="7" spans="1:43" x14ac:dyDescent="0.3">
      <c r="A7" t="s">
        <v>25</v>
      </c>
      <c r="B7">
        <v>0</v>
      </c>
      <c r="C7">
        <v>1</v>
      </c>
      <c r="D7">
        <v>0</v>
      </c>
      <c r="E7">
        <v>0</v>
      </c>
      <c r="F7">
        <v>0</v>
      </c>
      <c r="G7">
        <v>0</v>
      </c>
      <c r="H7">
        <v>11597</v>
      </c>
      <c r="I7">
        <v>1.3169999999999999</v>
      </c>
      <c r="J7" t="s">
        <v>13</v>
      </c>
      <c r="K7" t="s">
        <v>26</v>
      </c>
      <c r="L7" t="s">
        <v>21</v>
      </c>
      <c r="M7">
        <v>0</v>
      </c>
      <c r="N7">
        <v>0</v>
      </c>
      <c r="O7">
        <v>0</v>
      </c>
      <c r="P7">
        <v>0</v>
      </c>
      <c r="Q7">
        <v>1</v>
      </c>
      <c r="R7" t="s">
        <v>24</v>
      </c>
      <c r="S7">
        <v>0</v>
      </c>
      <c r="T7">
        <v>0</v>
      </c>
      <c r="U7">
        <v>1</v>
      </c>
      <c r="V7">
        <v>0</v>
      </c>
      <c r="W7">
        <v>0</v>
      </c>
      <c r="X7">
        <v>0</v>
      </c>
      <c r="Y7" t="s">
        <v>28</v>
      </c>
      <c r="Z7">
        <v>1</v>
      </c>
      <c r="AA7">
        <v>1</v>
      </c>
      <c r="AB7">
        <v>1</v>
      </c>
      <c r="AC7">
        <v>1</v>
      </c>
      <c r="AD7">
        <v>1</v>
      </c>
      <c r="AE7">
        <v>1</v>
      </c>
      <c r="AF7">
        <v>1</v>
      </c>
      <c r="AG7">
        <v>0</v>
      </c>
      <c r="AH7">
        <v>1</v>
      </c>
      <c r="AI7">
        <v>1</v>
      </c>
      <c r="AJ7" t="s">
        <v>17</v>
      </c>
      <c r="AK7">
        <v>61.9</v>
      </c>
      <c r="AL7">
        <v>55.3</v>
      </c>
      <c r="AM7">
        <v>34.799999999999997</v>
      </c>
      <c r="AN7">
        <v>40.799999999999997</v>
      </c>
      <c r="AO7">
        <v>52</v>
      </c>
      <c r="AP7">
        <v>77</v>
      </c>
      <c r="AQ7">
        <v>1</v>
      </c>
    </row>
    <row r="8" spans="1:43" x14ac:dyDescent="0.3">
      <c r="A8" t="s">
        <v>19</v>
      </c>
      <c r="B8">
        <v>1</v>
      </c>
      <c r="C8">
        <v>0</v>
      </c>
      <c r="D8">
        <v>0</v>
      </c>
      <c r="E8">
        <v>0</v>
      </c>
      <c r="F8">
        <v>0</v>
      </c>
      <c r="G8">
        <v>0</v>
      </c>
      <c r="H8">
        <v>10318.86</v>
      </c>
      <c r="I8">
        <v>1.07</v>
      </c>
      <c r="J8" t="s">
        <v>13</v>
      </c>
      <c r="K8" t="s">
        <v>20</v>
      </c>
      <c r="L8" t="s">
        <v>15</v>
      </c>
      <c r="M8">
        <v>0</v>
      </c>
      <c r="N8">
        <v>0</v>
      </c>
      <c r="O8">
        <v>1</v>
      </c>
      <c r="P8">
        <v>0</v>
      </c>
      <c r="Q8">
        <v>0</v>
      </c>
      <c r="R8" t="s">
        <v>34</v>
      </c>
      <c r="S8">
        <v>0</v>
      </c>
      <c r="T8">
        <v>0</v>
      </c>
      <c r="U8">
        <v>0</v>
      </c>
      <c r="V8">
        <v>0</v>
      </c>
      <c r="W8">
        <v>0</v>
      </c>
      <c r="X8">
        <v>1</v>
      </c>
      <c r="Y8" t="s">
        <v>28</v>
      </c>
      <c r="Z8">
        <v>1</v>
      </c>
      <c r="AA8">
        <v>0</v>
      </c>
      <c r="AB8">
        <v>1</v>
      </c>
      <c r="AC8">
        <v>1</v>
      </c>
      <c r="AD8">
        <v>0</v>
      </c>
      <c r="AE8">
        <v>1</v>
      </c>
      <c r="AF8">
        <v>1</v>
      </c>
      <c r="AG8">
        <v>1</v>
      </c>
      <c r="AH8">
        <v>0</v>
      </c>
      <c r="AI8">
        <v>0</v>
      </c>
      <c r="AJ8" t="s">
        <v>22</v>
      </c>
      <c r="AK8">
        <v>61.4</v>
      </c>
      <c r="AL8">
        <v>57</v>
      </c>
      <c r="AM8">
        <v>34.5</v>
      </c>
      <c r="AN8">
        <v>41</v>
      </c>
      <c r="AO8">
        <v>50</v>
      </c>
      <c r="AP8">
        <v>80</v>
      </c>
      <c r="AQ8">
        <v>1</v>
      </c>
    </row>
    <row r="9" spans="1:43" x14ac:dyDescent="0.3">
      <c r="A9" t="s">
        <v>19</v>
      </c>
      <c r="B9">
        <v>1</v>
      </c>
      <c r="C9">
        <v>0</v>
      </c>
      <c r="D9">
        <v>0</v>
      </c>
      <c r="E9">
        <v>0</v>
      </c>
      <c r="F9">
        <v>0</v>
      </c>
      <c r="G9">
        <v>0</v>
      </c>
      <c r="H9">
        <v>9237.33</v>
      </c>
      <c r="I9">
        <v>1.04</v>
      </c>
      <c r="J9" t="s">
        <v>13</v>
      </c>
      <c r="K9" t="s">
        <v>20</v>
      </c>
      <c r="L9" t="s">
        <v>31</v>
      </c>
      <c r="M9">
        <v>0</v>
      </c>
      <c r="N9">
        <v>0</v>
      </c>
      <c r="O9">
        <v>0</v>
      </c>
      <c r="P9">
        <v>1</v>
      </c>
      <c r="Q9">
        <v>0</v>
      </c>
      <c r="R9" t="s">
        <v>34</v>
      </c>
      <c r="S9">
        <v>0</v>
      </c>
      <c r="T9">
        <v>0</v>
      </c>
      <c r="U9">
        <v>0</v>
      </c>
      <c r="V9">
        <v>0</v>
      </c>
      <c r="W9">
        <v>0</v>
      </c>
      <c r="X9">
        <v>1</v>
      </c>
      <c r="Y9" t="s">
        <v>23</v>
      </c>
      <c r="Z9">
        <v>1</v>
      </c>
      <c r="AA9">
        <v>1</v>
      </c>
      <c r="AB9">
        <v>1</v>
      </c>
      <c r="AC9">
        <v>0</v>
      </c>
      <c r="AD9">
        <v>1</v>
      </c>
      <c r="AE9">
        <v>1</v>
      </c>
      <c r="AF9">
        <v>1</v>
      </c>
      <c r="AG9">
        <v>0</v>
      </c>
      <c r="AH9">
        <v>0</v>
      </c>
      <c r="AI9">
        <v>0</v>
      </c>
      <c r="AJ9" t="s">
        <v>22</v>
      </c>
      <c r="AK9">
        <v>61.9</v>
      </c>
      <c r="AL9">
        <v>56</v>
      </c>
      <c r="AM9">
        <v>34</v>
      </c>
      <c r="AN9">
        <v>40.799999999999997</v>
      </c>
      <c r="AO9">
        <v>55</v>
      </c>
      <c r="AP9">
        <v>80</v>
      </c>
      <c r="AQ9">
        <v>1</v>
      </c>
    </row>
    <row r="10" spans="1:43" x14ac:dyDescent="0.3">
      <c r="A10" t="s">
        <v>25</v>
      </c>
      <c r="B10">
        <v>0</v>
      </c>
      <c r="C10">
        <v>1</v>
      </c>
      <c r="D10">
        <v>0</v>
      </c>
      <c r="E10">
        <v>0</v>
      </c>
      <c r="F10">
        <v>0</v>
      </c>
      <c r="G10">
        <v>0</v>
      </c>
      <c r="H10">
        <v>8427</v>
      </c>
      <c r="I10">
        <v>1.024</v>
      </c>
      <c r="J10" t="s">
        <v>13</v>
      </c>
      <c r="K10" t="s">
        <v>26</v>
      </c>
      <c r="L10" t="s">
        <v>21</v>
      </c>
      <c r="M10">
        <v>0</v>
      </c>
      <c r="N10">
        <v>0</v>
      </c>
      <c r="O10">
        <v>0</v>
      </c>
      <c r="P10">
        <v>0</v>
      </c>
      <c r="Q10">
        <v>1</v>
      </c>
      <c r="R10" t="s">
        <v>24</v>
      </c>
      <c r="S10">
        <v>0</v>
      </c>
      <c r="T10">
        <v>0</v>
      </c>
      <c r="U10">
        <v>1</v>
      </c>
      <c r="V10">
        <v>0</v>
      </c>
      <c r="W10">
        <v>0</v>
      </c>
      <c r="X10">
        <v>0</v>
      </c>
      <c r="Y10" t="s">
        <v>28</v>
      </c>
      <c r="Z10">
        <v>1</v>
      </c>
      <c r="AA10">
        <v>0</v>
      </c>
      <c r="AB10">
        <v>1</v>
      </c>
      <c r="AC10">
        <v>1</v>
      </c>
      <c r="AD10">
        <v>1</v>
      </c>
      <c r="AE10">
        <v>1</v>
      </c>
      <c r="AF10">
        <v>1</v>
      </c>
      <c r="AG10">
        <v>0</v>
      </c>
      <c r="AH10">
        <v>1</v>
      </c>
      <c r="AI10">
        <v>1</v>
      </c>
      <c r="AJ10" t="s">
        <v>17</v>
      </c>
      <c r="AK10">
        <v>61.6</v>
      </c>
      <c r="AL10">
        <v>55.6</v>
      </c>
      <c r="AM10">
        <v>34.799999999999997</v>
      </c>
      <c r="AN10">
        <v>40.700000000000003</v>
      </c>
      <c r="AO10">
        <v>51</v>
      </c>
      <c r="AP10">
        <v>77</v>
      </c>
      <c r="AQ10">
        <v>1</v>
      </c>
    </row>
    <row r="11" spans="1:43" x14ac:dyDescent="0.3">
      <c r="A11" t="s">
        <v>19</v>
      </c>
      <c r="B11">
        <v>1</v>
      </c>
      <c r="C11">
        <v>0</v>
      </c>
      <c r="D11">
        <v>0</v>
      </c>
      <c r="E11">
        <v>0</v>
      </c>
      <c r="F11">
        <v>0</v>
      </c>
      <c r="G11">
        <v>0</v>
      </c>
      <c r="H11">
        <v>24513.695</v>
      </c>
      <c r="I11">
        <v>1.58</v>
      </c>
      <c r="J11" t="s">
        <v>13</v>
      </c>
      <c r="K11" t="s">
        <v>20</v>
      </c>
      <c r="L11" t="s">
        <v>15</v>
      </c>
      <c r="M11">
        <v>0</v>
      </c>
      <c r="N11">
        <v>0</v>
      </c>
      <c r="O11">
        <v>1</v>
      </c>
      <c r="P11">
        <v>0</v>
      </c>
      <c r="Q11">
        <v>0</v>
      </c>
      <c r="R11" t="s">
        <v>32</v>
      </c>
      <c r="S11">
        <v>0</v>
      </c>
      <c r="T11">
        <v>0</v>
      </c>
      <c r="U11">
        <v>0</v>
      </c>
      <c r="V11">
        <v>0</v>
      </c>
      <c r="W11">
        <v>1</v>
      </c>
      <c r="X11">
        <v>0</v>
      </c>
      <c r="Y11" t="s">
        <v>23</v>
      </c>
      <c r="Z11">
        <v>0</v>
      </c>
      <c r="AA11">
        <v>0</v>
      </c>
      <c r="AB11">
        <v>1</v>
      </c>
      <c r="AC11">
        <v>0</v>
      </c>
      <c r="AD11">
        <v>1</v>
      </c>
      <c r="AE11">
        <v>1</v>
      </c>
      <c r="AF11">
        <v>1</v>
      </c>
      <c r="AG11">
        <v>1</v>
      </c>
      <c r="AH11">
        <v>0</v>
      </c>
      <c r="AI11">
        <v>0</v>
      </c>
      <c r="AJ11" t="s">
        <v>22</v>
      </c>
      <c r="AK11">
        <v>61.8</v>
      </c>
      <c r="AL11">
        <v>56</v>
      </c>
      <c r="AM11">
        <v>35.5</v>
      </c>
      <c r="AN11">
        <v>40.6</v>
      </c>
      <c r="AO11">
        <v>50</v>
      </c>
      <c r="AP11">
        <v>80</v>
      </c>
      <c r="AQ11">
        <v>1</v>
      </c>
    </row>
    <row r="12" spans="1:43" x14ac:dyDescent="0.3">
      <c r="A12" t="s">
        <v>12</v>
      </c>
      <c r="B12">
        <v>0</v>
      </c>
      <c r="C12">
        <v>0</v>
      </c>
      <c r="D12">
        <v>0</v>
      </c>
      <c r="E12">
        <v>0</v>
      </c>
      <c r="F12">
        <v>0</v>
      </c>
      <c r="G12">
        <v>1</v>
      </c>
      <c r="H12">
        <v>8860</v>
      </c>
      <c r="I12">
        <v>1.1080000000000001</v>
      </c>
      <c r="J12" t="s">
        <v>13</v>
      </c>
      <c r="K12" t="s">
        <v>14</v>
      </c>
      <c r="L12" t="s">
        <v>31</v>
      </c>
      <c r="M12">
        <v>0</v>
      </c>
      <c r="N12">
        <v>0</v>
      </c>
      <c r="O12">
        <v>0</v>
      </c>
      <c r="P12">
        <v>1</v>
      </c>
      <c r="Q12">
        <v>0</v>
      </c>
      <c r="R12" t="s">
        <v>16</v>
      </c>
      <c r="S12">
        <v>0</v>
      </c>
      <c r="T12">
        <v>0</v>
      </c>
      <c r="U12">
        <v>0</v>
      </c>
      <c r="V12">
        <v>1</v>
      </c>
      <c r="W12">
        <v>0</v>
      </c>
      <c r="X12">
        <v>0</v>
      </c>
      <c r="Y12" t="s">
        <v>28</v>
      </c>
      <c r="Z12">
        <v>1</v>
      </c>
      <c r="AA12">
        <v>1</v>
      </c>
      <c r="AB12">
        <v>0</v>
      </c>
      <c r="AC12">
        <v>1</v>
      </c>
      <c r="AD12">
        <v>1</v>
      </c>
      <c r="AE12">
        <v>1</v>
      </c>
      <c r="AF12">
        <v>1</v>
      </c>
      <c r="AG12">
        <v>0</v>
      </c>
      <c r="AH12">
        <v>1</v>
      </c>
      <c r="AI12">
        <v>1</v>
      </c>
      <c r="AJ12" t="s">
        <v>17</v>
      </c>
      <c r="AK12">
        <v>61.7</v>
      </c>
      <c r="AL12">
        <v>55.5</v>
      </c>
      <c r="AM12">
        <v>34.200000000000003</v>
      </c>
      <c r="AN12">
        <v>40.6</v>
      </c>
      <c r="AO12">
        <v>51</v>
      </c>
      <c r="AP12">
        <v>77</v>
      </c>
      <c r="AQ12">
        <v>1</v>
      </c>
    </row>
    <row r="13" spans="1:43" x14ac:dyDescent="0.3">
      <c r="A13" t="s">
        <v>19</v>
      </c>
      <c r="B13">
        <v>1</v>
      </c>
      <c r="C13">
        <v>0</v>
      </c>
      <c r="D13">
        <v>0</v>
      </c>
      <c r="E13">
        <v>0</v>
      </c>
      <c r="F13">
        <v>0</v>
      </c>
      <c r="G13">
        <v>0</v>
      </c>
      <c r="H13">
        <v>27784.880000000001</v>
      </c>
      <c r="I13">
        <v>1.74</v>
      </c>
      <c r="J13" t="s">
        <v>13</v>
      </c>
      <c r="K13" t="s">
        <v>20</v>
      </c>
      <c r="L13" t="s">
        <v>40</v>
      </c>
      <c r="M13">
        <v>0</v>
      </c>
      <c r="N13">
        <v>1</v>
      </c>
      <c r="O13">
        <v>0</v>
      </c>
      <c r="P13">
        <v>0</v>
      </c>
      <c r="Q13">
        <v>0</v>
      </c>
      <c r="R13" t="s">
        <v>24</v>
      </c>
      <c r="S13">
        <v>0</v>
      </c>
      <c r="T13">
        <v>0</v>
      </c>
      <c r="U13">
        <v>1</v>
      </c>
      <c r="V13">
        <v>0</v>
      </c>
      <c r="W13">
        <v>0</v>
      </c>
      <c r="X13">
        <v>0</v>
      </c>
      <c r="Y13" t="s">
        <v>23</v>
      </c>
      <c r="Z13">
        <v>0</v>
      </c>
      <c r="AA13">
        <v>1</v>
      </c>
      <c r="AB13">
        <v>1</v>
      </c>
      <c r="AC13">
        <v>0</v>
      </c>
      <c r="AD13">
        <v>1</v>
      </c>
      <c r="AE13">
        <v>1</v>
      </c>
      <c r="AF13">
        <v>1</v>
      </c>
      <c r="AG13">
        <v>0</v>
      </c>
      <c r="AH13">
        <v>0</v>
      </c>
      <c r="AI13">
        <v>0</v>
      </c>
      <c r="AJ13" t="s">
        <v>22</v>
      </c>
      <c r="AK13">
        <v>61.9</v>
      </c>
      <c r="AL13">
        <v>57</v>
      </c>
      <c r="AM13">
        <v>35.5</v>
      </c>
      <c r="AN13">
        <v>40.6</v>
      </c>
      <c r="AO13">
        <v>55</v>
      </c>
      <c r="AP13">
        <v>80</v>
      </c>
      <c r="AQ13">
        <v>1</v>
      </c>
    </row>
    <row r="14" spans="1:43" x14ac:dyDescent="0.3">
      <c r="A14" t="s">
        <v>29</v>
      </c>
      <c r="B14">
        <v>0</v>
      </c>
      <c r="C14">
        <v>0</v>
      </c>
      <c r="D14">
        <v>1</v>
      </c>
      <c r="E14">
        <v>0</v>
      </c>
      <c r="F14">
        <v>0</v>
      </c>
      <c r="G14">
        <v>0</v>
      </c>
      <c r="H14">
        <v>19602</v>
      </c>
      <c r="I14">
        <v>1.5</v>
      </c>
      <c r="J14" t="s">
        <v>30</v>
      </c>
      <c r="K14" t="s">
        <v>14</v>
      </c>
      <c r="L14" t="s">
        <v>31</v>
      </c>
      <c r="M14">
        <v>0</v>
      </c>
      <c r="N14">
        <v>0</v>
      </c>
      <c r="O14">
        <v>0</v>
      </c>
      <c r="P14">
        <v>1</v>
      </c>
      <c r="Q14">
        <v>0</v>
      </c>
      <c r="R14" t="s">
        <v>24</v>
      </c>
      <c r="S14">
        <v>0</v>
      </c>
      <c r="T14">
        <v>0</v>
      </c>
      <c r="U14">
        <v>1</v>
      </c>
      <c r="V14">
        <v>0</v>
      </c>
      <c r="W14">
        <v>0</v>
      </c>
      <c r="X14">
        <v>0</v>
      </c>
      <c r="Y14" t="s">
        <v>18</v>
      </c>
      <c r="Z14">
        <v>1</v>
      </c>
      <c r="AA14">
        <v>1</v>
      </c>
      <c r="AB14">
        <v>1</v>
      </c>
      <c r="AC14">
        <v>1</v>
      </c>
      <c r="AD14">
        <v>1</v>
      </c>
      <c r="AE14">
        <v>1</v>
      </c>
      <c r="AF14">
        <v>1</v>
      </c>
      <c r="AG14">
        <v>1</v>
      </c>
      <c r="AH14">
        <v>1</v>
      </c>
      <c r="AI14">
        <v>0</v>
      </c>
      <c r="AJ14" t="s">
        <v>17</v>
      </c>
      <c r="AK14">
        <v>61.4</v>
      </c>
      <c r="AL14">
        <v>56.4</v>
      </c>
      <c r="AM14">
        <v>34.5</v>
      </c>
      <c r="AN14">
        <v>40.799999999999997</v>
      </c>
      <c r="AO14">
        <v>50</v>
      </c>
      <c r="AP14">
        <v>77</v>
      </c>
      <c r="AQ14">
        <v>1</v>
      </c>
    </row>
    <row r="15" spans="1:43" x14ac:dyDescent="0.3">
      <c r="A15" t="s">
        <v>35</v>
      </c>
      <c r="B15">
        <v>0</v>
      </c>
      <c r="C15">
        <v>0</v>
      </c>
      <c r="D15">
        <v>0</v>
      </c>
      <c r="E15">
        <v>1</v>
      </c>
      <c r="F15">
        <v>0</v>
      </c>
      <c r="G15">
        <v>0</v>
      </c>
      <c r="H15">
        <v>13840</v>
      </c>
      <c r="I15">
        <v>1.1399999999999999</v>
      </c>
      <c r="J15" t="s">
        <v>13</v>
      </c>
      <c r="K15" t="s">
        <v>36</v>
      </c>
      <c r="L15" t="s">
        <v>27</v>
      </c>
      <c r="M15">
        <v>1</v>
      </c>
      <c r="N15">
        <v>0</v>
      </c>
      <c r="O15">
        <v>0</v>
      </c>
      <c r="P15">
        <v>0</v>
      </c>
      <c r="Q15">
        <v>0</v>
      </c>
      <c r="R15" t="s">
        <v>32</v>
      </c>
      <c r="S15">
        <v>0</v>
      </c>
      <c r="T15">
        <v>0</v>
      </c>
      <c r="U15">
        <v>0</v>
      </c>
      <c r="V15">
        <v>0</v>
      </c>
      <c r="W15">
        <v>1</v>
      </c>
      <c r="X15">
        <v>0</v>
      </c>
      <c r="Y15" t="s">
        <v>23</v>
      </c>
      <c r="Z15">
        <v>1</v>
      </c>
      <c r="AA15">
        <v>0</v>
      </c>
      <c r="AB15">
        <v>1</v>
      </c>
      <c r="AC15">
        <v>1</v>
      </c>
      <c r="AD15">
        <v>1</v>
      </c>
      <c r="AE15">
        <v>1</v>
      </c>
      <c r="AF15">
        <v>0</v>
      </c>
      <c r="AG15">
        <v>0</v>
      </c>
      <c r="AH15">
        <v>0</v>
      </c>
      <c r="AI15">
        <v>0</v>
      </c>
      <c r="AJ15" t="s">
        <v>22</v>
      </c>
      <c r="AK15">
        <v>60.4</v>
      </c>
      <c r="AL15">
        <v>60</v>
      </c>
      <c r="AM15">
        <v>34.5</v>
      </c>
      <c r="AN15">
        <v>40.799999999999997</v>
      </c>
      <c r="AO15">
        <v>55</v>
      </c>
      <c r="AP15">
        <v>80</v>
      </c>
      <c r="AQ15">
        <v>1</v>
      </c>
    </row>
    <row r="16" spans="1:43" x14ac:dyDescent="0.3">
      <c r="A16" t="s">
        <v>38</v>
      </c>
      <c r="B16">
        <v>0</v>
      </c>
      <c r="C16">
        <v>0</v>
      </c>
      <c r="D16">
        <v>0</v>
      </c>
      <c r="E16">
        <v>0</v>
      </c>
      <c r="F16">
        <v>1</v>
      </c>
      <c r="G16">
        <v>0</v>
      </c>
      <c r="H16">
        <v>7310</v>
      </c>
      <c r="I16">
        <v>1.02</v>
      </c>
      <c r="J16" t="s">
        <v>13</v>
      </c>
      <c r="K16" t="s">
        <v>39</v>
      </c>
      <c r="L16" t="s">
        <v>21</v>
      </c>
      <c r="M16">
        <v>0</v>
      </c>
      <c r="N16">
        <v>0</v>
      </c>
      <c r="O16">
        <v>0</v>
      </c>
      <c r="P16">
        <v>0</v>
      </c>
      <c r="Q16">
        <v>1</v>
      </c>
      <c r="R16" t="s">
        <v>24</v>
      </c>
      <c r="S16">
        <v>0</v>
      </c>
      <c r="T16">
        <v>0</v>
      </c>
      <c r="U16">
        <v>1</v>
      </c>
      <c r="V16">
        <v>0</v>
      </c>
      <c r="W16">
        <v>0</v>
      </c>
      <c r="X16">
        <v>0</v>
      </c>
      <c r="Y16" t="s">
        <v>33</v>
      </c>
      <c r="Z16">
        <v>1</v>
      </c>
      <c r="AA16">
        <v>1</v>
      </c>
      <c r="AB16">
        <v>1</v>
      </c>
      <c r="AC16">
        <v>1</v>
      </c>
      <c r="AD16">
        <v>1</v>
      </c>
      <c r="AE16">
        <v>1</v>
      </c>
      <c r="AF16">
        <v>1</v>
      </c>
      <c r="AG16">
        <v>0</v>
      </c>
      <c r="AH16">
        <v>1</v>
      </c>
      <c r="AI16">
        <v>0</v>
      </c>
      <c r="AJ16" t="s">
        <v>17</v>
      </c>
      <c r="AK16">
        <v>62</v>
      </c>
      <c r="AL16">
        <v>56.2</v>
      </c>
      <c r="AM16">
        <v>34.700000000000003</v>
      </c>
      <c r="AN16">
        <v>40.799999999999997</v>
      </c>
      <c r="AO16">
        <v>52</v>
      </c>
      <c r="AP16">
        <v>79</v>
      </c>
      <c r="AQ16">
        <v>1</v>
      </c>
    </row>
    <row r="17" spans="1:43" x14ac:dyDescent="0.3">
      <c r="A17" t="s">
        <v>19</v>
      </c>
      <c r="B17">
        <v>1</v>
      </c>
      <c r="C17">
        <v>0</v>
      </c>
      <c r="D17">
        <v>0</v>
      </c>
      <c r="E17">
        <v>0</v>
      </c>
      <c r="F17">
        <v>0</v>
      </c>
      <c r="G17">
        <v>0</v>
      </c>
      <c r="H17">
        <v>10852.73</v>
      </c>
      <c r="I17">
        <v>1.26</v>
      </c>
      <c r="J17" t="s">
        <v>13</v>
      </c>
      <c r="K17" t="s">
        <v>20</v>
      </c>
      <c r="L17" t="s">
        <v>21</v>
      </c>
      <c r="M17">
        <v>0</v>
      </c>
      <c r="N17">
        <v>0</v>
      </c>
      <c r="O17">
        <v>0</v>
      </c>
      <c r="P17">
        <v>0</v>
      </c>
      <c r="Q17">
        <v>1</v>
      </c>
      <c r="R17" t="s">
        <v>34</v>
      </c>
      <c r="S17">
        <v>0</v>
      </c>
      <c r="T17">
        <v>0</v>
      </c>
      <c r="U17">
        <v>0</v>
      </c>
      <c r="V17">
        <v>0</v>
      </c>
      <c r="W17">
        <v>0</v>
      </c>
      <c r="X17">
        <v>1</v>
      </c>
      <c r="Y17" t="s">
        <v>23</v>
      </c>
      <c r="Z17">
        <v>0</v>
      </c>
      <c r="AA17">
        <v>1</v>
      </c>
      <c r="AB17">
        <v>0</v>
      </c>
      <c r="AC17">
        <v>0</v>
      </c>
      <c r="AD17">
        <v>1</v>
      </c>
      <c r="AE17">
        <v>1</v>
      </c>
      <c r="AF17">
        <v>1</v>
      </c>
      <c r="AG17">
        <v>0</v>
      </c>
      <c r="AH17">
        <v>0</v>
      </c>
      <c r="AI17">
        <v>0</v>
      </c>
      <c r="AJ17" t="s">
        <v>22</v>
      </c>
      <c r="AK17">
        <v>61.8</v>
      </c>
      <c r="AL17">
        <v>56</v>
      </c>
      <c r="AM17">
        <v>35.5</v>
      </c>
      <c r="AN17">
        <v>40.6</v>
      </c>
      <c r="AO17">
        <v>55</v>
      </c>
      <c r="AP17">
        <v>80</v>
      </c>
      <c r="AQ17">
        <v>1</v>
      </c>
    </row>
    <row r="18" spans="1:43" x14ac:dyDescent="0.3">
      <c r="A18" t="s">
        <v>38</v>
      </c>
      <c r="B18">
        <v>0</v>
      </c>
      <c r="C18">
        <v>0</v>
      </c>
      <c r="D18">
        <v>0</v>
      </c>
      <c r="E18">
        <v>0</v>
      </c>
      <c r="F18">
        <v>1</v>
      </c>
      <c r="G18">
        <v>0</v>
      </c>
      <c r="H18">
        <v>15850</v>
      </c>
      <c r="I18">
        <v>1.73</v>
      </c>
      <c r="J18" t="s">
        <v>13</v>
      </c>
      <c r="K18" t="s">
        <v>39</v>
      </c>
      <c r="L18" t="s">
        <v>21</v>
      </c>
      <c r="M18">
        <v>0</v>
      </c>
      <c r="N18">
        <v>0</v>
      </c>
      <c r="O18">
        <v>0</v>
      </c>
      <c r="P18">
        <v>0</v>
      </c>
      <c r="Q18">
        <v>1</v>
      </c>
      <c r="R18" t="s">
        <v>16</v>
      </c>
      <c r="S18">
        <v>0</v>
      </c>
      <c r="T18">
        <v>0</v>
      </c>
      <c r="U18">
        <v>0</v>
      </c>
      <c r="V18">
        <v>1</v>
      </c>
      <c r="W18">
        <v>0</v>
      </c>
      <c r="X18">
        <v>0</v>
      </c>
      <c r="Y18" t="s">
        <v>33</v>
      </c>
      <c r="Z18">
        <v>1</v>
      </c>
      <c r="AA18">
        <v>1</v>
      </c>
      <c r="AB18">
        <v>0</v>
      </c>
      <c r="AC18">
        <v>1</v>
      </c>
      <c r="AD18">
        <v>1</v>
      </c>
      <c r="AE18">
        <v>1</v>
      </c>
      <c r="AF18">
        <v>1</v>
      </c>
      <c r="AG18">
        <v>0</v>
      </c>
      <c r="AH18">
        <v>1</v>
      </c>
      <c r="AI18">
        <v>0</v>
      </c>
      <c r="AJ18" t="s">
        <v>17</v>
      </c>
      <c r="AK18">
        <v>61.2</v>
      </c>
      <c r="AL18">
        <v>56.5</v>
      </c>
      <c r="AM18">
        <v>34.299999999999997</v>
      </c>
      <c r="AN18">
        <v>40.6</v>
      </c>
      <c r="AO18">
        <v>54</v>
      </c>
      <c r="AP18">
        <v>76</v>
      </c>
      <c r="AQ18">
        <v>1</v>
      </c>
    </row>
    <row r="19" spans="1:43" x14ac:dyDescent="0.3">
      <c r="A19" t="s">
        <v>19</v>
      </c>
      <c r="B19">
        <v>1</v>
      </c>
      <c r="C19">
        <v>0</v>
      </c>
      <c r="D19">
        <v>0</v>
      </c>
      <c r="E19">
        <v>0</v>
      </c>
      <c r="F19">
        <v>0</v>
      </c>
      <c r="G19">
        <v>0</v>
      </c>
      <c r="H19">
        <v>15298.035</v>
      </c>
      <c r="I19">
        <v>1.61</v>
      </c>
      <c r="J19" t="s">
        <v>13</v>
      </c>
      <c r="K19" t="s">
        <v>20</v>
      </c>
      <c r="L19" t="s">
        <v>21</v>
      </c>
      <c r="M19">
        <v>0</v>
      </c>
      <c r="N19">
        <v>0</v>
      </c>
      <c r="O19">
        <v>0</v>
      </c>
      <c r="P19">
        <v>0</v>
      </c>
      <c r="Q19">
        <v>1</v>
      </c>
      <c r="R19" t="s">
        <v>34</v>
      </c>
      <c r="S19">
        <v>0</v>
      </c>
      <c r="T19">
        <v>0</v>
      </c>
      <c r="U19">
        <v>0</v>
      </c>
      <c r="V19">
        <v>0</v>
      </c>
      <c r="W19">
        <v>0</v>
      </c>
      <c r="X19">
        <v>1</v>
      </c>
      <c r="Y19" t="s">
        <v>33</v>
      </c>
      <c r="Z19">
        <v>1</v>
      </c>
      <c r="AA19">
        <v>0</v>
      </c>
      <c r="AB19">
        <v>1</v>
      </c>
      <c r="AC19">
        <v>0</v>
      </c>
      <c r="AD19">
        <v>0</v>
      </c>
      <c r="AE19">
        <v>1</v>
      </c>
      <c r="AF19">
        <v>1</v>
      </c>
      <c r="AG19">
        <v>1</v>
      </c>
      <c r="AH19">
        <v>0</v>
      </c>
      <c r="AI19">
        <v>0</v>
      </c>
      <c r="AJ19" t="s">
        <v>22</v>
      </c>
      <c r="AK19">
        <v>61.8</v>
      </c>
      <c r="AL19">
        <v>57</v>
      </c>
      <c r="AM19">
        <v>35.5</v>
      </c>
      <c r="AN19">
        <v>41</v>
      </c>
      <c r="AO19">
        <v>50</v>
      </c>
      <c r="AP19">
        <v>80</v>
      </c>
      <c r="AQ19">
        <v>1</v>
      </c>
    </row>
    <row r="20" spans="1:43" x14ac:dyDescent="0.3">
      <c r="A20" t="s">
        <v>12</v>
      </c>
      <c r="B20">
        <v>0</v>
      </c>
      <c r="C20">
        <v>0</v>
      </c>
      <c r="D20">
        <v>0</v>
      </c>
      <c r="E20">
        <v>0</v>
      </c>
      <c r="F20">
        <v>0</v>
      </c>
      <c r="G20">
        <v>1</v>
      </c>
      <c r="H20">
        <v>14526</v>
      </c>
      <c r="I20">
        <v>1.014</v>
      </c>
      <c r="J20" t="s">
        <v>13</v>
      </c>
      <c r="K20" t="s">
        <v>14</v>
      </c>
      <c r="L20" t="s">
        <v>40</v>
      </c>
      <c r="M20">
        <v>0</v>
      </c>
      <c r="N20">
        <v>1</v>
      </c>
      <c r="O20">
        <v>0</v>
      </c>
      <c r="P20">
        <v>0</v>
      </c>
      <c r="Q20">
        <v>0</v>
      </c>
      <c r="R20" t="s">
        <v>32</v>
      </c>
      <c r="S20">
        <v>0</v>
      </c>
      <c r="T20">
        <v>0</v>
      </c>
      <c r="U20">
        <v>0</v>
      </c>
      <c r="V20">
        <v>0</v>
      </c>
      <c r="W20">
        <v>1</v>
      </c>
      <c r="X20">
        <v>0</v>
      </c>
      <c r="Y20" t="s">
        <v>28</v>
      </c>
      <c r="Z20">
        <v>1</v>
      </c>
      <c r="AA20">
        <v>1</v>
      </c>
      <c r="AB20">
        <v>1</v>
      </c>
      <c r="AC20">
        <v>1</v>
      </c>
      <c r="AD20">
        <v>1</v>
      </c>
      <c r="AE20">
        <v>1</v>
      </c>
      <c r="AF20">
        <v>1</v>
      </c>
      <c r="AG20">
        <v>0</v>
      </c>
      <c r="AH20">
        <v>1</v>
      </c>
      <c r="AI20">
        <v>0</v>
      </c>
      <c r="AJ20" t="s">
        <v>17</v>
      </c>
      <c r="AK20">
        <v>61.7</v>
      </c>
      <c r="AL20">
        <v>56.2</v>
      </c>
      <c r="AM20">
        <v>34.700000000000003</v>
      </c>
      <c r="AN20">
        <v>40.9</v>
      </c>
      <c r="AO20">
        <v>51</v>
      </c>
      <c r="AP20">
        <v>76</v>
      </c>
      <c r="AQ20">
        <v>1</v>
      </c>
    </row>
    <row r="21" spans="1:43" x14ac:dyDescent="0.3">
      <c r="A21" t="s">
        <v>19</v>
      </c>
      <c r="B21">
        <v>1</v>
      </c>
      <c r="C21">
        <v>0</v>
      </c>
      <c r="D21">
        <v>0</v>
      </c>
      <c r="E21">
        <v>0</v>
      </c>
      <c r="F21">
        <v>0</v>
      </c>
      <c r="G21">
        <v>0</v>
      </c>
      <c r="H21">
        <v>8018.8850000000002</v>
      </c>
      <c r="I21">
        <v>1.1100000000000001</v>
      </c>
      <c r="J21" t="s">
        <v>13</v>
      </c>
      <c r="K21" t="s">
        <v>20</v>
      </c>
      <c r="L21" t="s">
        <v>21</v>
      </c>
      <c r="M21">
        <v>0</v>
      </c>
      <c r="N21">
        <v>0</v>
      </c>
      <c r="O21">
        <v>0</v>
      </c>
      <c r="P21">
        <v>0</v>
      </c>
      <c r="Q21">
        <v>1</v>
      </c>
      <c r="R21" t="s">
        <v>16</v>
      </c>
      <c r="S21">
        <v>0</v>
      </c>
      <c r="T21">
        <v>0</v>
      </c>
      <c r="U21">
        <v>0</v>
      </c>
      <c r="V21">
        <v>1</v>
      </c>
      <c r="W21">
        <v>0</v>
      </c>
      <c r="X21">
        <v>0</v>
      </c>
      <c r="Y21" t="s">
        <v>28</v>
      </c>
      <c r="Z21">
        <v>0</v>
      </c>
      <c r="AA21">
        <v>1</v>
      </c>
      <c r="AB21">
        <v>0</v>
      </c>
      <c r="AC21">
        <v>0</v>
      </c>
      <c r="AD21">
        <v>0</v>
      </c>
      <c r="AE21">
        <v>0</v>
      </c>
      <c r="AF21">
        <v>1</v>
      </c>
      <c r="AG21">
        <v>1</v>
      </c>
      <c r="AH21">
        <v>0</v>
      </c>
      <c r="AI21">
        <v>0</v>
      </c>
      <c r="AJ21" t="s">
        <v>22</v>
      </c>
      <c r="AK21">
        <v>60.7</v>
      </c>
      <c r="AL21">
        <v>57</v>
      </c>
      <c r="AM21">
        <v>33.5</v>
      </c>
      <c r="AN21">
        <v>41</v>
      </c>
      <c r="AO21">
        <v>50</v>
      </c>
      <c r="AP21">
        <v>85</v>
      </c>
      <c r="AQ21">
        <v>1</v>
      </c>
    </row>
    <row r="22" spans="1:43" x14ac:dyDescent="0.3">
      <c r="A22" t="s">
        <v>12</v>
      </c>
      <c r="B22">
        <v>0</v>
      </c>
      <c r="C22">
        <v>0</v>
      </c>
      <c r="D22">
        <v>0</v>
      </c>
      <c r="E22">
        <v>0</v>
      </c>
      <c r="F22">
        <v>0</v>
      </c>
      <c r="G22">
        <v>1</v>
      </c>
      <c r="H22">
        <v>22720</v>
      </c>
      <c r="I22">
        <v>1.8029999999999999</v>
      </c>
      <c r="J22" t="s">
        <v>13</v>
      </c>
      <c r="K22" t="s">
        <v>14</v>
      </c>
      <c r="L22" t="s">
        <v>31</v>
      </c>
      <c r="M22">
        <v>0</v>
      </c>
      <c r="N22">
        <v>0</v>
      </c>
      <c r="O22">
        <v>0</v>
      </c>
      <c r="P22">
        <v>1</v>
      </c>
      <c r="Q22">
        <v>0</v>
      </c>
      <c r="R22" t="s">
        <v>16</v>
      </c>
      <c r="S22">
        <v>0</v>
      </c>
      <c r="T22">
        <v>0</v>
      </c>
      <c r="U22">
        <v>0</v>
      </c>
      <c r="V22">
        <v>1</v>
      </c>
      <c r="W22">
        <v>0</v>
      </c>
      <c r="X22">
        <v>0</v>
      </c>
      <c r="Y22" t="s">
        <v>28</v>
      </c>
      <c r="Z22">
        <v>1</v>
      </c>
      <c r="AA22">
        <v>1</v>
      </c>
      <c r="AB22">
        <v>0</v>
      </c>
      <c r="AC22">
        <v>1</v>
      </c>
      <c r="AD22">
        <v>1</v>
      </c>
      <c r="AE22">
        <v>1</v>
      </c>
      <c r="AF22">
        <v>1</v>
      </c>
      <c r="AG22">
        <v>1</v>
      </c>
      <c r="AH22">
        <v>1</v>
      </c>
      <c r="AI22">
        <v>1</v>
      </c>
      <c r="AJ22" t="s">
        <v>17</v>
      </c>
      <c r="AK22">
        <v>61.4</v>
      </c>
      <c r="AL22">
        <v>56.7</v>
      </c>
      <c r="AM22">
        <v>34.5</v>
      </c>
      <c r="AN22">
        <v>40.799999999999997</v>
      </c>
      <c r="AO22">
        <v>50</v>
      </c>
      <c r="AP22">
        <v>77</v>
      </c>
      <c r="AQ22">
        <v>1</v>
      </c>
    </row>
    <row r="23" spans="1:43" x14ac:dyDescent="0.3">
      <c r="A23" t="s">
        <v>19</v>
      </c>
      <c r="B23">
        <v>1</v>
      </c>
      <c r="C23">
        <v>0</v>
      </c>
      <c r="D23">
        <v>0</v>
      </c>
      <c r="E23">
        <v>0</v>
      </c>
      <c r="F23">
        <v>0</v>
      </c>
      <c r="G23">
        <v>0</v>
      </c>
      <c r="H23">
        <v>8018.8850000000002</v>
      </c>
      <c r="I23">
        <v>1.1100000000000001</v>
      </c>
      <c r="J23" t="s">
        <v>13</v>
      </c>
      <c r="K23" t="s">
        <v>20</v>
      </c>
      <c r="L23" t="s">
        <v>21</v>
      </c>
      <c r="M23">
        <v>0</v>
      </c>
      <c r="N23">
        <v>0</v>
      </c>
      <c r="O23">
        <v>0</v>
      </c>
      <c r="P23">
        <v>0</v>
      </c>
      <c r="Q23">
        <v>1</v>
      </c>
      <c r="R23" t="s">
        <v>16</v>
      </c>
      <c r="S23">
        <v>0</v>
      </c>
      <c r="T23">
        <v>0</v>
      </c>
      <c r="U23">
        <v>0</v>
      </c>
      <c r="V23">
        <v>1</v>
      </c>
      <c r="W23">
        <v>0</v>
      </c>
      <c r="X23">
        <v>0</v>
      </c>
      <c r="Y23" t="s">
        <v>28</v>
      </c>
      <c r="Z23">
        <v>1</v>
      </c>
      <c r="AA23">
        <v>1</v>
      </c>
      <c r="AB23">
        <v>0</v>
      </c>
      <c r="AC23">
        <v>0</v>
      </c>
      <c r="AD23">
        <v>0</v>
      </c>
      <c r="AE23">
        <v>0</v>
      </c>
      <c r="AF23">
        <v>1</v>
      </c>
      <c r="AG23">
        <v>1</v>
      </c>
      <c r="AH23">
        <v>0</v>
      </c>
      <c r="AI23">
        <v>0</v>
      </c>
      <c r="AJ23" t="s">
        <v>22</v>
      </c>
      <c r="AK23">
        <v>60.7</v>
      </c>
      <c r="AL23">
        <v>57</v>
      </c>
      <c r="AM23">
        <v>33.5</v>
      </c>
      <c r="AN23">
        <v>41</v>
      </c>
      <c r="AO23">
        <v>50</v>
      </c>
      <c r="AP23">
        <v>85</v>
      </c>
      <c r="AQ23">
        <v>1</v>
      </c>
    </row>
    <row r="24" spans="1:43" x14ac:dyDescent="0.3">
      <c r="A24" t="s">
        <v>29</v>
      </c>
      <c r="B24">
        <v>0</v>
      </c>
      <c r="C24">
        <v>0</v>
      </c>
      <c r="D24">
        <v>1</v>
      </c>
      <c r="E24">
        <v>0</v>
      </c>
      <c r="F24">
        <v>0</v>
      </c>
      <c r="G24">
        <v>0</v>
      </c>
      <c r="H24">
        <v>34916</v>
      </c>
      <c r="I24">
        <v>2.13</v>
      </c>
      <c r="J24" t="s">
        <v>30</v>
      </c>
      <c r="K24" t="s">
        <v>14</v>
      </c>
      <c r="L24" t="s">
        <v>21</v>
      </c>
      <c r="M24">
        <v>0</v>
      </c>
      <c r="N24">
        <v>0</v>
      </c>
      <c r="O24">
        <v>0</v>
      </c>
      <c r="P24">
        <v>0</v>
      </c>
      <c r="Q24">
        <v>1</v>
      </c>
      <c r="R24" t="s">
        <v>24</v>
      </c>
      <c r="S24">
        <v>0</v>
      </c>
      <c r="T24">
        <v>0</v>
      </c>
      <c r="U24">
        <v>1</v>
      </c>
      <c r="V24">
        <v>0</v>
      </c>
      <c r="W24">
        <v>0</v>
      </c>
      <c r="X24">
        <v>0</v>
      </c>
      <c r="Y24" t="s">
        <v>28</v>
      </c>
      <c r="Z24">
        <v>1</v>
      </c>
      <c r="AA24">
        <v>1</v>
      </c>
      <c r="AB24">
        <v>0</v>
      </c>
      <c r="AC24">
        <v>1</v>
      </c>
      <c r="AD24">
        <v>1</v>
      </c>
      <c r="AE24">
        <v>1</v>
      </c>
      <c r="AF24">
        <v>1</v>
      </c>
      <c r="AG24">
        <v>1</v>
      </c>
      <c r="AH24">
        <v>1</v>
      </c>
      <c r="AI24">
        <v>1</v>
      </c>
      <c r="AJ24" t="s">
        <v>17</v>
      </c>
      <c r="AK24">
        <v>61.6</v>
      </c>
      <c r="AL24">
        <v>55.9</v>
      </c>
      <c r="AM24">
        <v>34.299999999999997</v>
      </c>
      <c r="AN24">
        <v>40.799999999999997</v>
      </c>
      <c r="AO24">
        <v>49</v>
      </c>
      <c r="AP24">
        <v>77</v>
      </c>
      <c r="AQ24">
        <v>1</v>
      </c>
    </row>
    <row r="25" spans="1:43" x14ac:dyDescent="0.3">
      <c r="A25" t="s">
        <v>12</v>
      </c>
      <c r="B25">
        <v>0</v>
      </c>
      <c r="C25">
        <v>0</v>
      </c>
      <c r="D25">
        <v>0</v>
      </c>
      <c r="E25">
        <v>0</v>
      </c>
      <c r="F25">
        <v>0</v>
      </c>
      <c r="G25">
        <v>1</v>
      </c>
      <c r="H25">
        <v>23038</v>
      </c>
      <c r="I25">
        <v>1.762</v>
      </c>
      <c r="J25" t="s">
        <v>13</v>
      </c>
      <c r="K25" t="s">
        <v>14</v>
      </c>
      <c r="L25" t="s">
        <v>15</v>
      </c>
      <c r="M25">
        <v>0</v>
      </c>
      <c r="N25">
        <v>0</v>
      </c>
      <c r="O25">
        <v>1</v>
      </c>
      <c r="P25">
        <v>0</v>
      </c>
      <c r="Q25">
        <v>0</v>
      </c>
      <c r="R25" t="s">
        <v>16</v>
      </c>
      <c r="S25">
        <v>0</v>
      </c>
      <c r="T25">
        <v>0</v>
      </c>
      <c r="U25">
        <v>0</v>
      </c>
      <c r="V25">
        <v>1</v>
      </c>
      <c r="W25">
        <v>0</v>
      </c>
      <c r="X25">
        <v>0</v>
      </c>
      <c r="Y25" t="s">
        <v>18</v>
      </c>
      <c r="Z25">
        <v>1</v>
      </c>
      <c r="AA25">
        <v>1</v>
      </c>
      <c r="AB25">
        <v>0</v>
      </c>
      <c r="AC25">
        <v>1</v>
      </c>
      <c r="AD25">
        <v>1</v>
      </c>
      <c r="AE25">
        <v>1</v>
      </c>
      <c r="AF25">
        <v>0</v>
      </c>
      <c r="AG25">
        <v>0</v>
      </c>
      <c r="AH25">
        <v>0</v>
      </c>
      <c r="AI25">
        <v>0</v>
      </c>
      <c r="AJ25" t="s">
        <v>17</v>
      </c>
      <c r="AK25">
        <v>61.8</v>
      </c>
      <c r="AL25">
        <v>57.2</v>
      </c>
      <c r="AM25">
        <v>34.799999999999997</v>
      </c>
      <c r="AN25">
        <v>40.9</v>
      </c>
      <c r="AO25">
        <v>51</v>
      </c>
      <c r="AP25">
        <v>78</v>
      </c>
      <c r="AQ25">
        <v>1</v>
      </c>
    </row>
    <row r="26" spans="1:43" x14ac:dyDescent="0.3">
      <c r="A26" t="s">
        <v>29</v>
      </c>
      <c r="B26">
        <v>0</v>
      </c>
      <c r="C26">
        <v>0</v>
      </c>
      <c r="D26">
        <v>1</v>
      </c>
      <c r="E26">
        <v>0</v>
      </c>
      <c r="F26">
        <v>0</v>
      </c>
      <c r="G26">
        <v>0</v>
      </c>
      <c r="H26">
        <v>11435</v>
      </c>
      <c r="I26">
        <v>1.1599999999999999</v>
      </c>
      <c r="J26" t="s">
        <v>30</v>
      </c>
      <c r="K26" t="s">
        <v>14</v>
      </c>
      <c r="L26" t="s">
        <v>31</v>
      </c>
      <c r="M26">
        <v>0</v>
      </c>
      <c r="N26">
        <v>0</v>
      </c>
      <c r="O26">
        <v>0</v>
      </c>
      <c r="P26">
        <v>1</v>
      </c>
      <c r="Q26">
        <v>0</v>
      </c>
      <c r="R26" t="s">
        <v>24</v>
      </c>
      <c r="S26">
        <v>0</v>
      </c>
      <c r="T26">
        <v>0</v>
      </c>
      <c r="U26">
        <v>1</v>
      </c>
      <c r="V26">
        <v>0</v>
      </c>
      <c r="W26">
        <v>0</v>
      </c>
      <c r="X26">
        <v>0</v>
      </c>
      <c r="Y26" t="s">
        <v>28</v>
      </c>
      <c r="Z26">
        <v>1</v>
      </c>
      <c r="AA26">
        <v>1</v>
      </c>
      <c r="AB26">
        <v>1</v>
      </c>
      <c r="AC26">
        <v>1</v>
      </c>
      <c r="AD26">
        <v>1</v>
      </c>
      <c r="AE26">
        <v>1</v>
      </c>
      <c r="AF26">
        <v>1</v>
      </c>
      <c r="AG26">
        <v>0</v>
      </c>
      <c r="AH26">
        <v>1</v>
      </c>
      <c r="AI26">
        <v>1</v>
      </c>
      <c r="AJ26" t="s">
        <v>17</v>
      </c>
      <c r="AK26">
        <v>61</v>
      </c>
      <c r="AL26">
        <v>56.4</v>
      </c>
      <c r="AM26">
        <v>34.5</v>
      </c>
      <c r="AN26">
        <v>40.6</v>
      </c>
      <c r="AO26">
        <v>54</v>
      </c>
      <c r="AP26">
        <v>77</v>
      </c>
      <c r="AQ26">
        <v>1</v>
      </c>
    </row>
    <row r="27" spans="1:43" x14ac:dyDescent="0.3">
      <c r="A27" t="s">
        <v>25</v>
      </c>
      <c r="B27">
        <v>0</v>
      </c>
      <c r="C27">
        <v>1</v>
      </c>
      <c r="D27">
        <v>0</v>
      </c>
      <c r="E27">
        <v>0</v>
      </c>
      <c r="F27">
        <v>0</v>
      </c>
      <c r="G27">
        <v>0</v>
      </c>
      <c r="H27">
        <v>9488</v>
      </c>
      <c r="I27">
        <v>1.133</v>
      </c>
      <c r="J27" t="s">
        <v>13</v>
      </c>
      <c r="K27" t="s">
        <v>26</v>
      </c>
      <c r="L27" t="s">
        <v>31</v>
      </c>
      <c r="M27">
        <v>0</v>
      </c>
      <c r="N27">
        <v>0</v>
      </c>
      <c r="O27">
        <v>0</v>
      </c>
      <c r="P27">
        <v>1</v>
      </c>
      <c r="Q27">
        <v>0</v>
      </c>
      <c r="R27" t="s">
        <v>16</v>
      </c>
      <c r="S27">
        <v>0</v>
      </c>
      <c r="T27">
        <v>0</v>
      </c>
      <c r="U27">
        <v>0</v>
      </c>
      <c r="V27">
        <v>1</v>
      </c>
      <c r="W27">
        <v>0</v>
      </c>
      <c r="X27">
        <v>0</v>
      </c>
      <c r="Y27" t="s">
        <v>28</v>
      </c>
      <c r="Z27">
        <v>1</v>
      </c>
      <c r="AA27">
        <v>1</v>
      </c>
      <c r="AB27">
        <v>0</v>
      </c>
      <c r="AC27">
        <v>1</v>
      </c>
      <c r="AD27">
        <v>1</v>
      </c>
      <c r="AE27">
        <v>1</v>
      </c>
      <c r="AF27">
        <v>1</v>
      </c>
      <c r="AG27">
        <v>0</v>
      </c>
      <c r="AH27">
        <v>1</v>
      </c>
      <c r="AI27">
        <v>1</v>
      </c>
      <c r="AJ27" t="s">
        <v>17</v>
      </c>
      <c r="AK27">
        <v>61.8</v>
      </c>
      <c r="AL27">
        <v>55.7</v>
      </c>
      <c r="AM27">
        <v>34.799999999999997</v>
      </c>
      <c r="AN27">
        <v>40.799999999999997</v>
      </c>
      <c r="AO27">
        <v>52</v>
      </c>
      <c r="AP27">
        <v>77</v>
      </c>
      <c r="AQ27">
        <v>1</v>
      </c>
    </row>
    <row r="28" spans="1:43" x14ac:dyDescent="0.3">
      <c r="A28" t="s">
        <v>12</v>
      </c>
      <c r="B28">
        <v>0</v>
      </c>
      <c r="C28">
        <v>0</v>
      </c>
      <c r="D28">
        <v>0</v>
      </c>
      <c r="E28">
        <v>0</v>
      </c>
      <c r="F28">
        <v>0</v>
      </c>
      <c r="G28">
        <v>1</v>
      </c>
      <c r="H28">
        <v>10952</v>
      </c>
      <c r="I28">
        <v>1.1040000000000001</v>
      </c>
      <c r="J28" t="s">
        <v>13</v>
      </c>
      <c r="K28" t="s">
        <v>14</v>
      </c>
      <c r="L28" t="s">
        <v>15</v>
      </c>
      <c r="M28">
        <v>0</v>
      </c>
      <c r="N28">
        <v>0</v>
      </c>
      <c r="O28">
        <v>1</v>
      </c>
      <c r="P28">
        <v>0</v>
      </c>
      <c r="Q28">
        <v>0</v>
      </c>
      <c r="R28" t="s">
        <v>24</v>
      </c>
      <c r="S28">
        <v>0</v>
      </c>
      <c r="T28">
        <v>0</v>
      </c>
      <c r="U28">
        <v>1</v>
      </c>
      <c r="V28">
        <v>0</v>
      </c>
      <c r="W28">
        <v>0</v>
      </c>
      <c r="X28">
        <v>0</v>
      </c>
      <c r="Y28" t="s">
        <v>18</v>
      </c>
      <c r="Z28">
        <v>1</v>
      </c>
      <c r="AA28">
        <v>1</v>
      </c>
      <c r="AB28">
        <v>0</v>
      </c>
      <c r="AC28">
        <v>1</v>
      </c>
      <c r="AD28">
        <v>1</v>
      </c>
      <c r="AE28">
        <v>1</v>
      </c>
      <c r="AF28">
        <v>1</v>
      </c>
      <c r="AG28">
        <v>0</v>
      </c>
      <c r="AH28">
        <v>1</v>
      </c>
      <c r="AI28">
        <v>0</v>
      </c>
      <c r="AJ28" t="s">
        <v>17</v>
      </c>
      <c r="AK28">
        <v>61.9</v>
      </c>
      <c r="AL28">
        <v>56</v>
      </c>
      <c r="AM28">
        <v>34.299999999999997</v>
      </c>
      <c r="AN28">
        <v>40.9</v>
      </c>
      <c r="AO28">
        <v>53</v>
      </c>
      <c r="AP28">
        <v>78</v>
      </c>
      <c r="AQ28">
        <v>1</v>
      </c>
    </row>
    <row r="29" spans="1:43" x14ac:dyDescent="0.3">
      <c r="A29" t="s">
        <v>19</v>
      </c>
      <c r="B29">
        <v>1</v>
      </c>
      <c r="C29">
        <v>0</v>
      </c>
      <c r="D29">
        <v>0</v>
      </c>
      <c r="E29">
        <v>0</v>
      </c>
      <c r="F29">
        <v>0</v>
      </c>
      <c r="G29">
        <v>0</v>
      </c>
      <c r="H29">
        <v>8950.6949999999997</v>
      </c>
      <c r="I29">
        <v>1.07</v>
      </c>
      <c r="J29" t="s">
        <v>13</v>
      </c>
      <c r="K29" t="s">
        <v>20</v>
      </c>
      <c r="L29" t="s">
        <v>21</v>
      </c>
      <c r="M29">
        <v>0</v>
      </c>
      <c r="N29">
        <v>0</v>
      </c>
      <c r="O29">
        <v>0</v>
      </c>
      <c r="P29">
        <v>0</v>
      </c>
      <c r="Q29">
        <v>1</v>
      </c>
      <c r="R29" t="s">
        <v>32</v>
      </c>
      <c r="S29">
        <v>0</v>
      </c>
      <c r="T29">
        <v>0</v>
      </c>
      <c r="U29">
        <v>0</v>
      </c>
      <c r="V29">
        <v>0</v>
      </c>
      <c r="W29">
        <v>1</v>
      </c>
      <c r="X29">
        <v>0</v>
      </c>
      <c r="Y29" t="s">
        <v>28</v>
      </c>
      <c r="Z29">
        <v>1</v>
      </c>
      <c r="AA29">
        <v>1</v>
      </c>
      <c r="AB29">
        <v>1</v>
      </c>
      <c r="AC29">
        <v>0</v>
      </c>
      <c r="AD29">
        <v>1</v>
      </c>
      <c r="AE29">
        <v>1</v>
      </c>
      <c r="AF29">
        <v>1</v>
      </c>
      <c r="AG29">
        <v>1</v>
      </c>
      <c r="AH29">
        <v>0</v>
      </c>
      <c r="AI29">
        <v>0</v>
      </c>
      <c r="AJ29" t="s">
        <v>22</v>
      </c>
      <c r="AK29">
        <v>61.5</v>
      </c>
      <c r="AL29">
        <v>57</v>
      </c>
      <c r="AM29">
        <v>35.5</v>
      </c>
      <c r="AN29">
        <v>40.799999999999997</v>
      </c>
      <c r="AO29">
        <v>50</v>
      </c>
      <c r="AP29">
        <v>80</v>
      </c>
      <c r="AQ29">
        <v>1</v>
      </c>
    </row>
    <row r="30" spans="1:43" x14ac:dyDescent="0.3">
      <c r="A30" t="s">
        <v>19</v>
      </c>
      <c r="B30">
        <v>1</v>
      </c>
      <c r="C30">
        <v>0</v>
      </c>
      <c r="D30">
        <v>0</v>
      </c>
      <c r="E30">
        <v>0</v>
      </c>
      <c r="F30">
        <v>0</v>
      </c>
      <c r="G30">
        <v>0</v>
      </c>
      <c r="H30">
        <v>16724.314999999999</v>
      </c>
      <c r="I30">
        <v>1.53</v>
      </c>
      <c r="J30" t="s">
        <v>13</v>
      </c>
      <c r="K30" t="s">
        <v>20</v>
      </c>
      <c r="L30" t="s">
        <v>15</v>
      </c>
      <c r="M30">
        <v>0</v>
      </c>
      <c r="N30">
        <v>0</v>
      </c>
      <c r="O30">
        <v>1</v>
      </c>
      <c r="P30">
        <v>0</v>
      </c>
      <c r="Q30">
        <v>0</v>
      </c>
      <c r="R30" t="s">
        <v>16</v>
      </c>
      <c r="S30">
        <v>0</v>
      </c>
      <c r="T30">
        <v>0</v>
      </c>
      <c r="U30">
        <v>0</v>
      </c>
      <c r="V30">
        <v>1</v>
      </c>
      <c r="W30">
        <v>0</v>
      </c>
      <c r="X30">
        <v>0</v>
      </c>
      <c r="Y30" t="s">
        <v>33</v>
      </c>
      <c r="Z30">
        <v>1</v>
      </c>
      <c r="AA30">
        <v>1</v>
      </c>
      <c r="AB30">
        <v>0</v>
      </c>
      <c r="AC30">
        <v>0</v>
      </c>
      <c r="AD30">
        <v>1</v>
      </c>
      <c r="AE30">
        <v>1</v>
      </c>
      <c r="AF30">
        <v>1</v>
      </c>
      <c r="AG30">
        <v>0</v>
      </c>
      <c r="AH30">
        <v>0</v>
      </c>
      <c r="AI30">
        <v>0</v>
      </c>
      <c r="AJ30" t="s">
        <v>22</v>
      </c>
      <c r="AK30">
        <v>61.9</v>
      </c>
      <c r="AL30">
        <v>56</v>
      </c>
      <c r="AM30">
        <v>35.5</v>
      </c>
      <c r="AN30">
        <v>40.6</v>
      </c>
      <c r="AO30">
        <v>55</v>
      </c>
      <c r="AP30">
        <v>80</v>
      </c>
      <c r="AQ30">
        <v>1</v>
      </c>
    </row>
    <row r="31" spans="1:43" x14ac:dyDescent="0.3">
      <c r="A31" t="s">
        <v>35</v>
      </c>
      <c r="B31">
        <v>0</v>
      </c>
      <c r="C31">
        <v>0</v>
      </c>
      <c r="D31">
        <v>0</v>
      </c>
      <c r="E31">
        <v>1</v>
      </c>
      <c r="F31">
        <v>0</v>
      </c>
      <c r="G31">
        <v>0</v>
      </c>
      <c r="H31">
        <v>36120</v>
      </c>
      <c r="I31">
        <v>1.71</v>
      </c>
      <c r="J31" t="s">
        <v>13</v>
      </c>
      <c r="K31" t="s">
        <v>36</v>
      </c>
      <c r="L31" t="s">
        <v>27</v>
      </c>
      <c r="M31">
        <v>1</v>
      </c>
      <c r="N31">
        <v>0</v>
      </c>
      <c r="O31">
        <v>0</v>
      </c>
      <c r="P31">
        <v>0</v>
      </c>
      <c r="Q31">
        <v>0</v>
      </c>
      <c r="R31" t="s">
        <v>37</v>
      </c>
      <c r="S31">
        <v>0</v>
      </c>
      <c r="T31">
        <v>1</v>
      </c>
      <c r="U31">
        <v>0</v>
      </c>
      <c r="V31">
        <v>0</v>
      </c>
      <c r="W31">
        <v>0</v>
      </c>
      <c r="X31">
        <v>0</v>
      </c>
      <c r="Y31" t="s">
        <v>23</v>
      </c>
      <c r="Z31">
        <v>0</v>
      </c>
      <c r="AA31">
        <v>0</v>
      </c>
      <c r="AB31">
        <v>1</v>
      </c>
      <c r="AC31">
        <v>0</v>
      </c>
      <c r="AD31">
        <v>0</v>
      </c>
      <c r="AE31">
        <v>1</v>
      </c>
      <c r="AF31">
        <v>1</v>
      </c>
      <c r="AG31">
        <v>1</v>
      </c>
      <c r="AH31">
        <v>0</v>
      </c>
      <c r="AI31">
        <v>0</v>
      </c>
      <c r="AJ31" t="s">
        <v>22</v>
      </c>
      <c r="AK31">
        <v>62.6</v>
      </c>
      <c r="AL31">
        <v>56</v>
      </c>
      <c r="AM31">
        <v>35.5</v>
      </c>
      <c r="AN31">
        <v>41.2</v>
      </c>
      <c r="AO31">
        <v>50</v>
      </c>
      <c r="AP31">
        <v>75</v>
      </c>
      <c r="AQ31">
        <v>1</v>
      </c>
    </row>
    <row r="32" spans="1:43" x14ac:dyDescent="0.3">
      <c r="A32" t="s">
        <v>25</v>
      </c>
      <c r="B32">
        <v>0</v>
      </c>
      <c r="C32">
        <v>1</v>
      </c>
      <c r="D32">
        <v>0</v>
      </c>
      <c r="E32">
        <v>0</v>
      </c>
      <c r="F32">
        <v>0</v>
      </c>
      <c r="G32">
        <v>0</v>
      </c>
      <c r="H32">
        <v>17183</v>
      </c>
      <c r="I32">
        <v>1.522</v>
      </c>
      <c r="J32" t="s">
        <v>13</v>
      </c>
      <c r="K32" t="s">
        <v>26</v>
      </c>
      <c r="L32" t="s">
        <v>31</v>
      </c>
      <c r="M32">
        <v>0</v>
      </c>
      <c r="N32">
        <v>0</v>
      </c>
      <c r="O32">
        <v>0</v>
      </c>
      <c r="P32">
        <v>1</v>
      </c>
      <c r="Q32">
        <v>0</v>
      </c>
      <c r="R32" t="s">
        <v>16</v>
      </c>
      <c r="S32">
        <v>0</v>
      </c>
      <c r="T32">
        <v>0</v>
      </c>
      <c r="U32">
        <v>0</v>
      </c>
      <c r="V32">
        <v>1</v>
      </c>
      <c r="W32">
        <v>0</v>
      </c>
      <c r="X32">
        <v>0</v>
      </c>
      <c r="Y32" t="s">
        <v>28</v>
      </c>
      <c r="Z32">
        <v>1</v>
      </c>
      <c r="AA32">
        <v>1</v>
      </c>
      <c r="AB32">
        <v>0</v>
      </c>
      <c r="AC32">
        <v>1</v>
      </c>
      <c r="AD32">
        <v>1</v>
      </c>
      <c r="AE32">
        <v>1</v>
      </c>
      <c r="AF32">
        <v>1</v>
      </c>
      <c r="AG32">
        <v>1</v>
      </c>
      <c r="AH32">
        <v>1</v>
      </c>
      <c r="AI32">
        <v>1</v>
      </c>
      <c r="AJ32" t="s">
        <v>17</v>
      </c>
      <c r="AK32">
        <v>61.9</v>
      </c>
      <c r="AL32">
        <v>55.8</v>
      </c>
      <c r="AM32">
        <v>34.700000000000003</v>
      </c>
      <c r="AN32">
        <v>40.799999999999997</v>
      </c>
      <c r="AO32">
        <v>50</v>
      </c>
      <c r="AP32">
        <v>77</v>
      </c>
      <c r="AQ32">
        <v>1</v>
      </c>
    </row>
    <row r="33" spans="1:43" x14ac:dyDescent="0.3">
      <c r="A33" t="s">
        <v>19</v>
      </c>
      <c r="B33">
        <v>1</v>
      </c>
      <c r="C33">
        <v>0</v>
      </c>
      <c r="D33">
        <v>0</v>
      </c>
      <c r="E33">
        <v>0</v>
      </c>
      <c r="F33">
        <v>0</v>
      </c>
      <c r="G33">
        <v>0</v>
      </c>
      <c r="H33">
        <v>8092.76</v>
      </c>
      <c r="I33">
        <v>1.02</v>
      </c>
      <c r="J33" t="s">
        <v>13</v>
      </c>
      <c r="K33" t="s">
        <v>20</v>
      </c>
      <c r="L33" t="s">
        <v>21</v>
      </c>
      <c r="M33">
        <v>0</v>
      </c>
      <c r="N33">
        <v>0</v>
      </c>
      <c r="O33">
        <v>0</v>
      </c>
      <c r="P33">
        <v>0</v>
      </c>
      <c r="Q33">
        <v>1</v>
      </c>
      <c r="R33" t="s">
        <v>34</v>
      </c>
      <c r="S33">
        <v>0</v>
      </c>
      <c r="T33">
        <v>0</v>
      </c>
      <c r="U33">
        <v>0</v>
      </c>
      <c r="V33">
        <v>0</v>
      </c>
      <c r="W33">
        <v>0</v>
      </c>
      <c r="X33">
        <v>1</v>
      </c>
      <c r="Y33" t="s">
        <v>33</v>
      </c>
      <c r="Z33">
        <v>1</v>
      </c>
      <c r="AA33">
        <v>0</v>
      </c>
      <c r="AB33">
        <v>1</v>
      </c>
      <c r="AC33">
        <v>0</v>
      </c>
      <c r="AD33">
        <v>0</v>
      </c>
      <c r="AE33">
        <v>1</v>
      </c>
      <c r="AF33">
        <v>1</v>
      </c>
      <c r="AG33">
        <v>1</v>
      </c>
      <c r="AH33">
        <v>0</v>
      </c>
      <c r="AI33">
        <v>0</v>
      </c>
      <c r="AJ33" t="s">
        <v>22</v>
      </c>
      <c r="AK33">
        <v>61.8</v>
      </c>
      <c r="AL33">
        <v>57</v>
      </c>
      <c r="AM33">
        <v>35.5</v>
      </c>
      <c r="AN33">
        <v>41</v>
      </c>
      <c r="AO33">
        <v>50</v>
      </c>
      <c r="AP33">
        <v>80</v>
      </c>
      <c r="AQ33">
        <v>1</v>
      </c>
    </row>
    <row r="34" spans="1:43" x14ac:dyDescent="0.3">
      <c r="A34" t="s">
        <v>29</v>
      </c>
      <c r="B34">
        <v>0</v>
      </c>
      <c r="C34">
        <v>0</v>
      </c>
      <c r="D34">
        <v>1</v>
      </c>
      <c r="E34">
        <v>0</v>
      </c>
      <c r="F34">
        <v>0</v>
      </c>
      <c r="G34">
        <v>0</v>
      </c>
      <c r="H34">
        <v>20648</v>
      </c>
      <c r="I34">
        <v>1.58</v>
      </c>
      <c r="J34" t="s">
        <v>30</v>
      </c>
      <c r="K34" t="s">
        <v>14</v>
      </c>
      <c r="L34" t="s">
        <v>31</v>
      </c>
      <c r="M34">
        <v>0</v>
      </c>
      <c r="N34">
        <v>0</v>
      </c>
      <c r="O34">
        <v>0</v>
      </c>
      <c r="P34">
        <v>1</v>
      </c>
      <c r="Q34">
        <v>0</v>
      </c>
      <c r="R34" t="s">
        <v>24</v>
      </c>
      <c r="S34">
        <v>0</v>
      </c>
      <c r="T34">
        <v>0</v>
      </c>
      <c r="U34">
        <v>1</v>
      </c>
      <c r="V34">
        <v>0</v>
      </c>
      <c r="W34">
        <v>0</v>
      </c>
      <c r="X34">
        <v>0</v>
      </c>
      <c r="Y34" t="s">
        <v>28</v>
      </c>
      <c r="Z34">
        <v>1</v>
      </c>
      <c r="AA34">
        <v>1</v>
      </c>
      <c r="AB34">
        <v>1</v>
      </c>
      <c r="AC34">
        <v>1</v>
      </c>
      <c r="AD34">
        <v>1</v>
      </c>
      <c r="AE34">
        <v>1</v>
      </c>
      <c r="AF34">
        <v>1</v>
      </c>
      <c r="AG34">
        <v>1</v>
      </c>
      <c r="AH34">
        <v>1</v>
      </c>
      <c r="AI34">
        <v>1</v>
      </c>
      <c r="AJ34" t="s">
        <v>17</v>
      </c>
      <c r="AK34">
        <v>61.7</v>
      </c>
      <c r="AL34">
        <v>56</v>
      </c>
      <c r="AM34">
        <v>34.4</v>
      </c>
      <c r="AN34">
        <v>40.799999999999997</v>
      </c>
      <c r="AO34">
        <v>50</v>
      </c>
      <c r="AP34">
        <v>77</v>
      </c>
      <c r="AQ34">
        <v>1</v>
      </c>
    </row>
    <row r="35" spans="1:43" x14ac:dyDescent="0.3">
      <c r="A35" t="s">
        <v>19</v>
      </c>
      <c r="B35">
        <v>1</v>
      </c>
      <c r="C35">
        <v>0</v>
      </c>
      <c r="D35">
        <v>0</v>
      </c>
      <c r="E35">
        <v>0</v>
      </c>
      <c r="F35">
        <v>0</v>
      </c>
      <c r="G35">
        <v>0</v>
      </c>
      <c r="H35">
        <v>16764.7</v>
      </c>
      <c r="I35">
        <v>1.52</v>
      </c>
      <c r="J35" t="s">
        <v>13</v>
      </c>
      <c r="K35" t="s">
        <v>20</v>
      </c>
      <c r="L35" t="s">
        <v>15</v>
      </c>
      <c r="M35">
        <v>0</v>
      </c>
      <c r="N35">
        <v>0</v>
      </c>
      <c r="O35">
        <v>1</v>
      </c>
      <c r="P35">
        <v>0</v>
      </c>
      <c r="Q35">
        <v>0</v>
      </c>
      <c r="R35" t="s">
        <v>24</v>
      </c>
      <c r="S35">
        <v>0</v>
      </c>
      <c r="T35">
        <v>0</v>
      </c>
      <c r="U35">
        <v>1</v>
      </c>
      <c r="V35">
        <v>0</v>
      </c>
      <c r="W35">
        <v>0</v>
      </c>
      <c r="X35">
        <v>0</v>
      </c>
      <c r="Y35" t="s">
        <v>33</v>
      </c>
      <c r="Z35">
        <v>1</v>
      </c>
      <c r="AA35">
        <v>1</v>
      </c>
      <c r="AB35">
        <v>0</v>
      </c>
      <c r="AC35">
        <v>1</v>
      </c>
      <c r="AD35">
        <v>1</v>
      </c>
      <c r="AE35">
        <v>1</v>
      </c>
      <c r="AF35">
        <v>1</v>
      </c>
      <c r="AG35">
        <v>1</v>
      </c>
      <c r="AH35">
        <v>1</v>
      </c>
      <c r="AI35">
        <v>0</v>
      </c>
      <c r="AJ35" t="s">
        <v>22</v>
      </c>
      <c r="AK35">
        <v>61.5</v>
      </c>
      <c r="AL35">
        <v>57</v>
      </c>
      <c r="AM35">
        <v>34.5</v>
      </c>
      <c r="AN35">
        <v>40.799999999999997</v>
      </c>
      <c r="AO35">
        <v>50</v>
      </c>
      <c r="AP35">
        <v>80</v>
      </c>
      <c r="AQ35">
        <v>1</v>
      </c>
    </row>
    <row r="36" spans="1:43" x14ac:dyDescent="0.3">
      <c r="A36" t="s">
        <v>19</v>
      </c>
      <c r="B36">
        <v>1</v>
      </c>
      <c r="C36">
        <v>0</v>
      </c>
      <c r="D36">
        <v>0</v>
      </c>
      <c r="E36">
        <v>0</v>
      </c>
      <c r="F36">
        <v>0</v>
      </c>
      <c r="G36">
        <v>0</v>
      </c>
      <c r="H36">
        <v>13472.83</v>
      </c>
      <c r="I36">
        <v>1.24</v>
      </c>
      <c r="J36" t="s">
        <v>13</v>
      </c>
      <c r="K36" t="s">
        <v>20</v>
      </c>
      <c r="L36" t="s">
        <v>15</v>
      </c>
      <c r="M36">
        <v>0</v>
      </c>
      <c r="N36">
        <v>0</v>
      </c>
      <c r="O36">
        <v>1</v>
      </c>
      <c r="P36">
        <v>0</v>
      </c>
      <c r="Q36">
        <v>0</v>
      </c>
      <c r="R36" t="s">
        <v>34</v>
      </c>
      <c r="S36">
        <v>0</v>
      </c>
      <c r="T36">
        <v>0</v>
      </c>
      <c r="U36">
        <v>0</v>
      </c>
      <c r="V36">
        <v>0</v>
      </c>
      <c r="W36">
        <v>0</v>
      </c>
      <c r="X36">
        <v>1</v>
      </c>
      <c r="Y36" t="s">
        <v>23</v>
      </c>
      <c r="Z36">
        <v>1</v>
      </c>
      <c r="AA36">
        <v>0</v>
      </c>
      <c r="AB36">
        <v>0</v>
      </c>
      <c r="AC36">
        <v>0</v>
      </c>
      <c r="AD36">
        <v>0</v>
      </c>
      <c r="AE36">
        <v>1</v>
      </c>
      <c r="AF36">
        <v>1</v>
      </c>
      <c r="AG36">
        <v>1</v>
      </c>
      <c r="AH36">
        <v>0</v>
      </c>
      <c r="AI36">
        <v>0</v>
      </c>
      <c r="AJ36" t="s">
        <v>22</v>
      </c>
      <c r="AK36">
        <v>61.5</v>
      </c>
      <c r="AL36">
        <v>57</v>
      </c>
      <c r="AM36">
        <v>35</v>
      </c>
      <c r="AN36">
        <v>41</v>
      </c>
      <c r="AO36">
        <v>50</v>
      </c>
      <c r="AP36">
        <v>80</v>
      </c>
      <c r="AQ36">
        <v>1</v>
      </c>
    </row>
    <row r="37" spans="1:43" x14ac:dyDescent="0.3">
      <c r="A37" t="s">
        <v>35</v>
      </c>
      <c r="B37">
        <v>0</v>
      </c>
      <c r="C37">
        <v>0</v>
      </c>
      <c r="D37">
        <v>0</v>
      </c>
      <c r="E37">
        <v>1</v>
      </c>
      <c r="F37">
        <v>0</v>
      </c>
      <c r="G37">
        <v>0</v>
      </c>
      <c r="H37">
        <v>12600</v>
      </c>
      <c r="I37">
        <v>1.51</v>
      </c>
      <c r="J37" t="s">
        <v>13</v>
      </c>
      <c r="K37" t="s">
        <v>36</v>
      </c>
      <c r="L37" t="s">
        <v>21</v>
      </c>
      <c r="M37">
        <v>0</v>
      </c>
      <c r="N37">
        <v>0</v>
      </c>
      <c r="O37">
        <v>0</v>
      </c>
      <c r="P37">
        <v>0</v>
      </c>
      <c r="Q37">
        <v>1</v>
      </c>
      <c r="R37" t="s">
        <v>16</v>
      </c>
      <c r="S37">
        <v>0</v>
      </c>
      <c r="T37">
        <v>0</v>
      </c>
      <c r="U37">
        <v>0</v>
      </c>
      <c r="V37">
        <v>1</v>
      </c>
      <c r="W37">
        <v>0</v>
      </c>
      <c r="X37">
        <v>0</v>
      </c>
      <c r="Y37" t="s">
        <v>28</v>
      </c>
      <c r="Z37">
        <v>0</v>
      </c>
      <c r="AA37">
        <v>0</v>
      </c>
      <c r="AB37">
        <v>1</v>
      </c>
      <c r="AC37">
        <v>0</v>
      </c>
      <c r="AD37">
        <v>1</v>
      </c>
      <c r="AE37">
        <v>1</v>
      </c>
      <c r="AF37">
        <v>0</v>
      </c>
      <c r="AG37">
        <v>1</v>
      </c>
      <c r="AH37">
        <v>0</v>
      </c>
      <c r="AI37">
        <v>0</v>
      </c>
      <c r="AJ37" t="s">
        <v>22</v>
      </c>
      <c r="AK37">
        <v>59.5</v>
      </c>
      <c r="AL37">
        <v>59</v>
      </c>
      <c r="AM37">
        <v>34</v>
      </c>
      <c r="AN37">
        <v>40.6</v>
      </c>
      <c r="AO37">
        <v>50</v>
      </c>
      <c r="AP37">
        <v>75</v>
      </c>
      <c r="AQ37">
        <v>1</v>
      </c>
    </row>
    <row r="38" spans="1:43" x14ac:dyDescent="0.3">
      <c r="A38" t="s">
        <v>19</v>
      </c>
      <c r="B38">
        <v>1</v>
      </c>
      <c r="C38">
        <v>0</v>
      </c>
      <c r="D38">
        <v>0</v>
      </c>
      <c r="E38">
        <v>0</v>
      </c>
      <c r="F38">
        <v>0</v>
      </c>
      <c r="G38">
        <v>0</v>
      </c>
      <c r="H38">
        <v>10745.365</v>
      </c>
      <c r="I38">
        <v>1.21</v>
      </c>
      <c r="J38" t="s">
        <v>13</v>
      </c>
      <c r="K38" t="s">
        <v>20</v>
      </c>
      <c r="L38" t="s">
        <v>21</v>
      </c>
      <c r="M38">
        <v>0</v>
      </c>
      <c r="N38">
        <v>0</v>
      </c>
      <c r="O38">
        <v>0</v>
      </c>
      <c r="P38">
        <v>0</v>
      </c>
      <c r="Q38">
        <v>1</v>
      </c>
      <c r="R38" t="s">
        <v>32</v>
      </c>
      <c r="S38">
        <v>0</v>
      </c>
      <c r="T38">
        <v>0</v>
      </c>
      <c r="U38">
        <v>0</v>
      </c>
      <c r="V38">
        <v>0</v>
      </c>
      <c r="W38">
        <v>1</v>
      </c>
      <c r="X38">
        <v>0</v>
      </c>
      <c r="Y38" t="s">
        <v>33</v>
      </c>
      <c r="Z38">
        <v>1</v>
      </c>
      <c r="AA38">
        <v>1</v>
      </c>
      <c r="AB38">
        <v>1</v>
      </c>
      <c r="AC38">
        <v>0</v>
      </c>
      <c r="AD38">
        <v>0</v>
      </c>
      <c r="AE38">
        <v>1</v>
      </c>
      <c r="AF38">
        <v>1</v>
      </c>
      <c r="AG38">
        <v>1</v>
      </c>
      <c r="AH38">
        <v>0</v>
      </c>
      <c r="AI38">
        <v>0</v>
      </c>
      <c r="AJ38" t="s">
        <v>22</v>
      </c>
      <c r="AK38">
        <v>61.2</v>
      </c>
      <c r="AL38">
        <v>57</v>
      </c>
      <c r="AM38">
        <v>34</v>
      </c>
      <c r="AN38">
        <v>41</v>
      </c>
      <c r="AO38">
        <v>50</v>
      </c>
      <c r="AP38">
        <v>80</v>
      </c>
      <c r="AQ38">
        <v>1</v>
      </c>
    </row>
    <row r="39" spans="1:43" x14ac:dyDescent="0.3">
      <c r="A39" t="s">
        <v>19</v>
      </c>
      <c r="B39">
        <v>1</v>
      </c>
      <c r="C39">
        <v>0</v>
      </c>
      <c r="D39">
        <v>0</v>
      </c>
      <c r="E39">
        <v>0</v>
      </c>
      <c r="F39">
        <v>0</v>
      </c>
      <c r="G39">
        <v>0</v>
      </c>
      <c r="H39">
        <v>18600.739999999998</v>
      </c>
      <c r="I39">
        <v>1.6</v>
      </c>
      <c r="J39" t="s">
        <v>13</v>
      </c>
      <c r="K39" t="s">
        <v>20</v>
      </c>
      <c r="L39" t="s">
        <v>21</v>
      </c>
      <c r="M39">
        <v>0</v>
      </c>
      <c r="N39">
        <v>0</v>
      </c>
      <c r="O39">
        <v>0</v>
      </c>
      <c r="P39">
        <v>0</v>
      </c>
      <c r="Q39">
        <v>1</v>
      </c>
      <c r="R39" t="s">
        <v>37</v>
      </c>
      <c r="S39">
        <v>0</v>
      </c>
      <c r="T39">
        <v>1</v>
      </c>
      <c r="U39">
        <v>0</v>
      </c>
      <c r="V39">
        <v>0</v>
      </c>
      <c r="W39">
        <v>0</v>
      </c>
      <c r="X39">
        <v>0</v>
      </c>
      <c r="Y39" t="s">
        <v>23</v>
      </c>
      <c r="Z39">
        <v>0</v>
      </c>
      <c r="AA39">
        <v>1</v>
      </c>
      <c r="AB39">
        <v>1</v>
      </c>
      <c r="AC39">
        <v>0</v>
      </c>
      <c r="AD39">
        <v>1</v>
      </c>
      <c r="AE39">
        <v>1</v>
      </c>
      <c r="AF39">
        <v>1</v>
      </c>
      <c r="AG39">
        <v>0</v>
      </c>
      <c r="AH39">
        <v>0</v>
      </c>
      <c r="AI39">
        <v>0</v>
      </c>
      <c r="AJ39" t="s">
        <v>22</v>
      </c>
      <c r="AK39">
        <v>61.9</v>
      </c>
      <c r="AL39">
        <v>57</v>
      </c>
      <c r="AM39">
        <v>35.5</v>
      </c>
      <c r="AN39">
        <v>40.6</v>
      </c>
      <c r="AO39">
        <v>55</v>
      </c>
      <c r="AP39">
        <v>80</v>
      </c>
      <c r="AQ39">
        <v>1</v>
      </c>
    </row>
    <row r="40" spans="1:43" x14ac:dyDescent="0.3">
      <c r="A40" t="s">
        <v>29</v>
      </c>
      <c r="B40">
        <v>0</v>
      </c>
      <c r="C40">
        <v>0</v>
      </c>
      <c r="D40">
        <v>1</v>
      </c>
      <c r="E40">
        <v>0</v>
      </c>
      <c r="F40">
        <v>0</v>
      </c>
      <c r="G40">
        <v>0</v>
      </c>
      <c r="H40">
        <v>12280</v>
      </c>
      <c r="I40">
        <v>1.06</v>
      </c>
      <c r="J40" t="s">
        <v>30</v>
      </c>
      <c r="K40" t="s">
        <v>14</v>
      </c>
      <c r="L40" t="s">
        <v>15</v>
      </c>
      <c r="M40">
        <v>0</v>
      </c>
      <c r="N40">
        <v>0</v>
      </c>
      <c r="O40">
        <v>1</v>
      </c>
      <c r="P40">
        <v>0</v>
      </c>
      <c r="Q40">
        <v>0</v>
      </c>
      <c r="R40" t="s">
        <v>34</v>
      </c>
      <c r="S40">
        <v>0</v>
      </c>
      <c r="T40">
        <v>0</v>
      </c>
      <c r="U40">
        <v>0</v>
      </c>
      <c r="V40">
        <v>0</v>
      </c>
      <c r="W40">
        <v>0</v>
      </c>
      <c r="X40">
        <v>1</v>
      </c>
      <c r="Y40" t="s">
        <v>28</v>
      </c>
      <c r="Z40">
        <v>1</v>
      </c>
      <c r="AA40">
        <v>1</v>
      </c>
      <c r="AB40">
        <v>1</v>
      </c>
      <c r="AC40">
        <v>1</v>
      </c>
      <c r="AD40">
        <v>1</v>
      </c>
      <c r="AE40">
        <v>1</v>
      </c>
      <c r="AF40">
        <v>1</v>
      </c>
      <c r="AG40">
        <v>0</v>
      </c>
      <c r="AH40">
        <v>1</v>
      </c>
      <c r="AI40">
        <v>1</v>
      </c>
      <c r="AJ40" t="s">
        <v>17</v>
      </c>
      <c r="AK40">
        <v>61.3</v>
      </c>
      <c r="AL40">
        <v>56.9</v>
      </c>
      <c r="AM40">
        <v>34.4</v>
      </c>
      <c r="AN40">
        <v>40.9</v>
      </c>
      <c r="AO40">
        <v>52</v>
      </c>
      <c r="AP40">
        <v>77</v>
      </c>
      <c r="AQ40">
        <v>1</v>
      </c>
    </row>
    <row r="41" spans="1:43" x14ac:dyDescent="0.3">
      <c r="A41" t="s">
        <v>12</v>
      </c>
      <c r="B41">
        <v>0</v>
      </c>
      <c r="C41">
        <v>0</v>
      </c>
      <c r="D41">
        <v>0</v>
      </c>
      <c r="E41">
        <v>0</v>
      </c>
      <c r="F41">
        <v>0</v>
      </c>
      <c r="G41">
        <v>1</v>
      </c>
      <c r="H41">
        <v>10214</v>
      </c>
      <c r="I41">
        <v>1.145</v>
      </c>
      <c r="J41" t="s">
        <v>13</v>
      </c>
      <c r="K41" t="s">
        <v>14</v>
      </c>
      <c r="L41" t="s">
        <v>31</v>
      </c>
      <c r="M41">
        <v>0</v>
      </c>
      <c r="N41">
        <v>0</v>
      </c>
      <c r="O41">
        <v>0</v>
      </c>
      <c r="P41">
        <v>1</v>
      </c>
      <c r="Q41">
        <v>0</v>
      </c>
      <c r="R41" t="s">
        <v>24</v>
      </c>
      <c r="S41">
        <v>0</v>
      </c>
      <c r="T41">
        <v>0</v>
      </c>
      <c r="U41">
        <v>1</v>
      </c>
      <c r="V41">
        <v>0</v>
      </c>
      <c r="W41">
        <v>0</v>
      </c>
      <c r="X41">
        <v>0</v>
      </c>
      <c r="Y41" t="s">
        <v>18</v>
      </c>
      <c r="Z41">
        <v>1</v>
      </c>
      <c r="AA41">
        <v>1</v>
      </c>
      <c r="AB41">
        <v>1</v>
      </c>
      <c r="AC41">
        <v>1</v>
      </c>
      <c r="AD41">
        <v>1</v>
      </c>
      <c r="AE41">
        <v>1</v>
      </c>
      <c r="AF41">
        <v>1</v>
      </c>
      <c r="AG41">
        <v>1</v>
      </c>
      <c r="AH41">
        <v>1</v>
      </c>
      <c r="AI41">
        <v>0</v>
      </c>
      <c r="AJ41" t="s">
        <v>17</v>
      </c>
      <c r="AK41">
        <v>61.9</v>
      </c>
      <c r="AL41">
        <v>56.3</v>
      </c>
      <c r="AM41">
        <v>34.799999999999997</v>
      </c>
      <c r="AN41">
        <v>40.799999999999997</v>
      </c>
      <c r="AO41">
        <v>48</v>
      </c>
      <c r="AP41">
        <v>76</v>
      </c>
      <c r="AQ41">
        <v>1</v>
      </c>
    </row>
    <row r="42" spans="1:43" x14ac:dyDescent="0.3">
      <c r="A42" t="s">
        <v>35</v>
      </c>
      <c r="B42">
        <v>0</v>
      </c>
      <c r="C42">
        <v>0</v>
      </c>
      <c r="D42">
        <v>0</v>
      </c>
      <c r="E42">
        <v>1</v>
      </c>
      <c r="F42">
        <v>0</v>
      </c>
      <c r="G42">
        <v>0</v>
      </c>
      <c r="H42">
        <v>13990</v>
      </c>
      <c r="I42">
        <v>1.3</v>
      </c>
      <c r="J42" t="s">
        <v>13</v>
      </c>
      <c r="K42" t="s">
        <v>36</v>
      </c>
      <c r="L42" t="s">
        <v>27</v>
      </c>
      <c r="M42">
        <v>1</v>
      </c>
      <c r="N42">
        <v>0</v>
      </c>
      <c r="O42">
        <v>0</v>
      </c>
      <c r="P42">
        <v>0</v>
      </c>
      <c r="Q42">
        <v>0</v>
      </c>
      <c r="R42" t="s">
        <v>24</v>
      </c>
      <c r="S42">
        <v>0</v>
      </c>
      <c r="T42">
        <v>0</v>
      </c>
      <c r="U42">
        <v>1</v>
      </c>
      <c r="V42">
        <v>0</v>
      </c>
      <c r="W42">
        <v>0</v>
      </c>
      <c r="X42">
        <v>0</v>
      </c>
      <c r="Y42" t="s">
        <v>33</v>
      </c>
      <c r="Z42">
        <v>0</v>
      </c>
      <c r="AA42">
        <v>0</v>
      </c>
      <c r="AB42">
        <v>1</v>
      </c>
      <c r="AC42">
        <v>0</v>
      </c>
      <c r="AD42">
        <v>1</v>
      </c>
      <c r="AE42">
        <v>1</v>
      </c>
      <c r="AF42">
        <v>1</v>
      </c>
      <c r="AG42">
        <v>1</v>
      </c>
      <c r="AH42">
        <v>0</v>
      </c>
      <c r="AI42">
        <v>0</v>
      </c>
      <c r="AJ42" t="s">
        <v>22</v>
      </c>
      <c r="AK42">
        <v>62.2</v>
      </c>
      <c r="AL42">
        <v>56</v>
      </c>
      <c r="AM42">
        <v>36</v>
      </c>
      <c r="AN42">
        <v>40.799999999999997</v>
      </c>
      <c r="AO42">
        <v>50</v>
      </c>
      <c r="AP42">
        <v>80</v>
      </c>
      <c r="AQ42">
        <v>1</v>
      </c>
    </row>
    <row r="43" spans="1:43" x14ac:dyDescent="0.3">
      <c r="A43" t="s">
        <v>19</v>
      </c>
      <c r="B43">
        <v>1</v>
      </c>
      <c r="C43">
        <v>0</v>
      </c>
      <c r="D43">
        <v>0</v>
      </c>
      <c r="E43">
        <v>0</v>
      </c>
      <c r="F43">
        <v>0</v>
      </c>
      <c r="G43">
        <v>0</v>
      </c>
      <c r="H43">
        <v>11215.21</v>
      </c>
      <c r="I43">
        <v>1.03</v>
      </c>
      <c r="J43" t="s">
        <v>13</v>
      </c>
      <c r="K43" t="s">
        <v>20</v>
      </c>
      <c r="L43" t="s">
        <v>40</v>
      </c>
      <c r="M43">
        <v>0</v>
      </c>
      <c r="N43">
        <v>1</v>
      </c>
      <c r="O43">
        <v>0</v>
      </c>
      <c r="P43">
        <v>0</v>
      </c>
      <c r="Q43">
        <v>0</v>
      </c>
      <c r="R43" t="s">
        <v>34</v>
      </c>
      <c r="S43">
        <v>0</v>
      </c>
      <c r="T43">
        <v>0</v>
      </c>
      <c r="U43">
        <v>0</v>
      </c>
      <c r="V43">
        <v>0</v>
      </c>
      <c r="W43">
        <v>0</v>
      </c>
      <c r="X43">
        <v>1</v>
      </c>
      <c r="Y43" t="s">
        <v>33</v>
      </c>
      <c r="Z43">
        <v>1</v>
      </c>
      <c r="AA43">
        <v>1</v>
      </c>
      <c r="AB43">
        <v>1</v>
      </c>
      <c r="AC43">
        <v>0</v>
      </c>
      <c r="AD43">
        <v>1</v>
      </c>
      <c r="AE43">
        <v>1</v>
      </c>
      <c r="AF43">
        <v>1</v>
      </c>
      <c r="AG43">
        <v>1</v>
      </c>
      <c r="AH43">
        <v>0</v>
      </c>
      <c r="AI43">
        <v>0</v>
      </c>
      <c r="AJ43" t="s">
        <v>22</v>
      </c>
      <c r="AK43">
        <v>60.4</v>
      </c>
      <c r="AL43">
        <v>57</v>
      </c>
      <c r="AM43">
        <v>34</v>
      </c>
      <c r="AN43">
        <v>40.6</v>
      </c>
      <c r="AO43">
        <v>50</v>
      </c>
      <c r="AP43">
        <v>80</v>
      </c>
      <c r="AQ43">
        <v>1</v>
      </c>
    </row>
    <row r="44" spans="1:43" x14ac:dyDescent="0.3">
      <c r="A44" t="s">
        <v>19</v>
      </c>
      <c r="B44">
        <v>1</v>
      </c>
      <c r="C44">
        <v>0</v>
      </c>
      <c r="D44">
        <v>0</v>
      </c>
      <c r="E44">
        <v>0</v>
      </c>
      <c r="F44">
        <v>0</v>
      </c>
      <c r="G44">
        <v>0</v>
      </c>
      <c r="H44">
        <v>15749.164999999999</v>
      </c>
      <c r="I44">
        <v>1.03</v>
      </c>
      <c r="J44" t="s">
        <v>13</v>
      </c>
      <c r="K44" t="s">
        <v>20</v>
      </c>
      <c r="L44" t="s">
        <v>27</v>
      </c>
      <c r="M44">
        <v>1</v>
      </c>
      <c r="N44">
        <v>0</v>
      </c>
      <c r="O44">
        <v>0</v>
      </c>
      <c r="P44">
        <v>0</v>
      </c>
      <c r="Q44">
        <v>0</v>
      </c>
      <c r="R44" t="s">
        <v>32</v>
      </c>
      <c r="S44">
        <v>0</v>
      </c>
      <c r="T44">
        <v>0</v>
      </c>
      <c r="U44">
        <v>0</v>
      </c>
      <c r="V44">
        <v>0</v>
      </c>
      <c r="W44">
        <v>1</v>
      </c>
      <c r="X44">
        <v>0</v>
      </c>
      <c r="Y44" t="s">
        <v>33</v>
      </c>
      <c r="Z44">
        <v>1</v>
      </c>
      <c r="AA44">
        <v>1</v>
      </c>
      <c r="AB44">
        <v>1</v>
      </c>
      <c r="AC44">
        <v>0</v>
      </c>
      <c r="AD44">
        <v>1</v>
      </c>
      <c r="AE44">
        <v>1</v>
      </c>
      <c r="AF44">
        <v>1</v>
      </c>
      <c r="AG44">
        <v>1</v>
      </c>
      <c r="AH44">
        <v>0</v>
      </c>
      <c r="AI44">
        <v>0</v>
      </c>
      <c r="AJ44" t="s">
        <v>22</v>
      </c>
      <c r="AK44">
        <v>61.5</v>
      </c>
      <c r="AL44">
        <v>57</v>
      </c>
      <c r="AM44">
        <v>35</v>
      </c>
      <c r="AN44">
        <v>40.799999999999997</v>
      </c>
      <c r="AO44">
        <v>50</v>
      </c>
      <c r="AP44">
        <v>75</v>
      </c>
      <c r="AQ44">
        <v>1</v>
      </c>
    </row>
    <row r="45" spans="1:43" x14ac:dyDescent="0.3">
      <c r="A45" t="s">
        <v>35</v>
      </c>
      <c r="B45">
        <v>0</v>
      </c>
      <c r="C45">
        <v>0</v>
      </c>
      <c r="D45">
        <v>0</v>
      </c>
      <c r="E45">
        <v>1</v>
      </c>
      <c r="F45">
        <v>0</v>
      </c>
      <c r="G45">
        <v>0</v>
      </c>
      <c r="H45">
        <v>10750</v>
      </c>
      <c r="I45">
        <v>1.1499999999999999</v>
      </c>
      <c r="J45" t="s">
        <v>13</v>
      </c>
      <c r="K45" t="s">
        <v>36</v>
      </c>
      <c r="L45" t="s">
        <v>31</v>
      </c>
      <c r="M45">
        <v>0</v>
      </c>
      <c r="N45">
        <v>0</v>
      </c>
      <c r="O45">
        <v>0</v>
      </c>
      <c r="P45">
        <v>1</v>
      </c>
      <c r="Q45">
        <v>0</v>
      </c>
      <c r="R45" t="s">
        <v>32</v>
      </c>
      <c r="S45">
        <v>0</v>
      </c>
      <c r="T45">
        <v>0</v>
      </c>
      <c r="U45">
        <v>0</v>
      </c>
      <c r="V45">
        <v>0</v>
      </c>
      <c r="W45">
        <v>1</v>
      </c>
      <c r="X45">
        <v>0</v>
      </c>
      <c r="Y45" t="s">
        <v>41</v>
      </c>
      <c r="Z45">
        <v>1</v>
      </c>
      <c r="AA45">
        <v>0</v>
      </c>
      <c r="AB45">
        <v>1</v>
      </c>
      <c r="AC45">
        <v>1</v>
      </c>
      <c r="AD45">
        <v>1</v>
      </c>
      <c r="AE45">
        <v>1</v>
      </c>
      <c r="AF45">
        <v>0</v>
      </c>
      <c r="AG45">
        <v>1</v>
      </c>
      <c r="AH45">
        <v>0</v>
      </c>
      <c r="AI45">
        <v>0</v>
      </c>
      <c r="AJ45" t="s">
        <v>22</v>
      </c>
      <c r="AK45">
        <v>61.2</v>
      </c>
      <c r="AL45">
        <v>59</v>
      </c>
      <c r="AM45">
        <v>34.5</v>
      </c>
      <c r="AN45">
        <v>40.799999999999997</v>
      </c>
      <c r="AO45">
        <v>45</v>
      </c>
      <c r="AP45">
        <v>75</v>
      </c>
      <c r="AQ45">
        <v>1</v>
      </c>
    </row>
    <row r="46" spans="1:43" x14ac:dyDescent="0.3">
      <c r="A46" t="s">
        <v>19</v>
      </c>
      <c r="B46">
        <v>1</v>
      </c>
      <c r="C46">
        <v>0</v>
      </c>
      <c r="D46">
        <v>0</v>
      </c>
      <c r="E46">
        <v>0</v>
      </c>
      <c r="F46">
        <v>0</v>
      </c>
      <c r="G46">
        <v>0</v>
      </c>
      <c r="H46">
        <v>9573.2150000000001</v>
      </c>
      <c r="I46">
        <v>1.06</v>
      </c>
      <c r="J46" t="s">
        <v>13</v>
      </c>
      <c r="K46" t="s">
        <v>20</v>
      </c>
      <c r="L46" t="s">
        <v>31</v>
      </c>
      <c r="M46">
        <v>0</v>
      </c>
      <c r="N46">
        <v>0</v>
      </c>
      <c r="O46">
        <v>0</v>
      </c>
      <c r="P46">
        <v>1</v>
      </c>
      <c r="Q46">
        <v>0</v>
      </c>
      <c r="R46" t="s">
        <v>34</v>
      </c>
      <c r="S46">
        <v>0</v>
      </c>
      <c r="T46">
        <v>0</v>
      </c>
      <c r="U46">
        <v>0</v>
      </c>
      <c r="V46">
        <v>0</v>
      </c>
      <c r="W46">
        <v>0</v>
      </c>
      <c r="X46">
        <v>1</v>
      </c>
      <c r="Y46" t="s">
        <v>41</v>
      </c>
      <c r="Z46">
        <v>1</v>
      </c>
      <c r="AA46">
        <v>1</v>
      </c>
      <c r="AB46">
        <v>1</v>
      </c>
      <c r="AC46">
        <v>0</v>
      </c>
      <c r="AD46">
        <v>1</v>
      </c>
      <c r="AE46">
        <v>1</v>
      </c>
      <c r="AF46">
        <v>1</v>
      </c>
      <c r="AG46">
        <v>1</v>
      </c>
      <c r="AH46">
        <v>0</v>
      </c>
      <c r="AI46">
        <v>0</v>
      </c>
      <c r="AJ46" t="s">
        <v>22</v>
      </c>
      <c r="AK46">
        <v>61.9</v>
      </c>
      <c r="AL46">
        <v>57</v>
      </c>
      <c r="AM46">
        <v>35</v>
      </c>
      <c r="AN46">
        <v>40.799999999999997</v>
      </c>
      <c r="AO46">
        <v>45</v>
      </c>
      <c r="AP46">
        <v>75</v>
      </c>
      <c r="AQ46">
        <v>1</v>
      </c>
    </row>
    <row r="47" spans="1:43" x14ac:dyDescent="0.3">
      <c r="A47" t="s">
        <v>12</v>
      </c>
      <c r="B47">
        <v>0</v>
      </c>
      <c r="C47">
        <v>0</v>
      </c>
      <c r="D47">
        <v>0</v>
      </c>
      <c r="E47">
        <v>0</v>
      </c>
      <c r="F47">
        <v>0</v>
      </c>
      <c r="G47">
        <v>1</v>
      </c>
      <c r="H47">
        <v>10524</v>
      </c>
      <c r="I47">
        <v>1.3029999999999999</v>
      </c>
      <c r="J47" t="s">
        <v>13</v>
      </c>
      <c r="K47" t="s">
        <v>14</v>
      </c>
      <c r="L47" t="s">
        <v>21</v>
      </c>
      <c r="M47">
        <v>0</v>
      </c>
      <c r="N47">
        <v>0</v>
      </c>
      <c r="O47">
        <v>0</v>
      </c>
      <c r="P47">
        <v>0</v>
      </c>
      <c r="Q47">
        <v>1</v>
      </c>
      <c r="R47" t="s">
        <v>16</v>
      </c>
      <c r="S47">
        <v>0</v>
      </c>
      <c r="T47">
        <v>0</v>
      </c>
      <c r="U47">
        <v>0</v>
      </c>
      <c r="V47">
        <v>1</v>
      </c>
      <c r="W47">
        <v>0</v>
      </c>
      <c r="X47">
        <v>0</v>
      </c>
      <c r="Y47" t="s">
        <v>18</v>
      </c>
      <c r="Z47">
        <v>1</v>
      </c>
      <c r="AA47">
        <v>1</v>
      </c>
      <c r="AB47">
        <v>0</v>
      </c>
      <c r="AC47">
        <v>1</v>
      </c>
      <c r="AD47">
        <v>1</v>
      </c>
      <c r="AE47">
        <v>1</v>
      </c>
      <c r="AF47">
        <v>1</v>
      </c>
      <c r="AG47">
        <v>0</v>
      </c>
      <c r="AH47">
        <v>1</v>
      </c>
      <c r="AI47">
        <v>0</v>
      </c>
      <c r="AJ47" t="s">
        <v>17</v>
      </c>
      <c r="AK47">
        <v>61.3</v>
      </c>
      <c r="AL47">
        <v>56.8</v>
      </c>
      <c r="AM47">
        <v>34.4</v>
      </c>
      <c r="AN47">
        <v>40.799999999999997</v>
      </c>
      <c r="AO47">
        <v>51</v>
      </c>
      <c r="AP47">
        <v>78</v>
      </c>
      <c r="AQ47">
        <v>1</v>
      </c>
    </row>
    <row r="48" spans="1:43" x14ac:dyDescent="0.3">
      <c r="A48" t="s">
        <v>19</v>
      </c>
      <c r="B48">
        <v>1</v>
      </c>
      <c r="C48">
        <v>0</v>
      </c>
      <c r="D48">
        <v>0</v>
      </c>
      <c r="E48">
        <v>0</v>
      </c>
      <c r="F48">
        <v>0</v>
      </c>
      <c r="G48">
        <v>0</v>
      </c>
      <c r="H48">
        <v>9834.24</v>
      </c>
      <c r="I48">
        <v>1.02</v>
      </c>
      <c r="J48" t="s">
        <v>13</v>
      </c>
      <c r="K48" t="s">
        <v>20</v>
      </c>
      <c r="L48" t="s">
        <v>31</v>
      </c>
      <c r="M48">
        <v>0</v>
      </c>
      <c r="N48">
        <v>0</v>
      </c>
      <c r="O48">
        <v>0</v>
      </c>
      <c r="P48">
        <v>1</v>
      </c>
      <c r="Q48">
        <v>0</v>
      </c>
      <c r="R48" t="s">
        <v>32</v>
      </c>
      <c r="S48">
        <v>0</v>
      </c>
      <c r="T48">
        <v>0</v>
      </c>
      <c r="U48">
        <v>0</v>
      </c>
      <c r="V48">
        <v>0</v>
      </c>
      <c r="W48">
        <v>1</v>
      </c>
      <c r="X48">
        <v>0</v>
      </c>
      <c r="Y48" t="s">
        <v>33</v>
      </c>
      <c r="Z48">
        <v>1</v>
      </c>
      <c r="AA48">
        <v>1</v>
      </c>
      <c r="AB48">
        <v>1</v>
      </c>
      <c r="AC48">
        <v>1</v>
      </c>
      <c r="AD48">
        <v>1</v>
      </c>
      <c r="AE48">
        <v>1</v>
      </c>
      <c r="AF48">
        <v>1</v>
      </c>
      <c r="AG48">
        <v>1</v>
      </c>
      <c r="AH48">
        <v>1</v>
      </c>
      <c r="AI48">
        <v>0</v>
      </c>
      <c r="AJ48" t="s">
        <v>22</v>
      </c>
      <c r="AK48">
        <v>60.8</v>
      </c>
      <c r="AL48">
        <v>57</v>
      </c>
      <c r="AM48">
        <v>34.5</v>
      </c>
      <c r="AN48">
        <v>40.6</v>
      </c>
      <c r="AO48">
        <v>50</v>
      </c>
      <c r="AP48">
        <v>80</v>
      </c>
      <c r="AQ48">
        <v>1</v>
      </c>
    </row>
    <row r="49" spans="1:43" x14ac:dyDescent="0.3">
      <c r="A49" t="s">
        <v>29</v>
      </c>
      <c r="B49">
        <v>0</v>
      </c>
      <c r="C49">
        <v>0</v>
      </c>
      <c r="D49">
        <v>1</v>
      </c>
      <c r="E49">
        <v>0</v>
      </c>
      <c r="F49">
        <v>0</v>
      </c>
      <c r="G49">
        <v>0</v>
      </c>
      <c r="H49">
        <v>18670</v>
      </c>
      <c r="I49">
        <v>1.33</v>
      </c>
      <c r="J49" t="s">
        <v>30</v>
      </c>
      <c r="K49" t="s">
        <v>14</v>
      </c>
      <c r="L49" t="s">
        <v>40</v>
      </c>
      <c r="M49">
        <v>0</v>
      </c>
      <c r="N49">
        <v>1</v>
      </c>
      <c r="O49">
        <v>0</v>
      </c>
      <c r="P49">
        <v>0</v>
      </c>
      <c r="Q49">
        <v>0</v>
      </c>
      <c r="R49" t="s">
        <v>24</v>
      </c>
      <c r="S49">
        <v>0</v>
      </c>
      <c r="T49">
        <v>0</v>
      </c>
      <c r="U49">
        <v>1</v>
      </c>
      <c r="V49">
        <v>0</v>
      </c>
      <c r="W49">
        <v>0</v>
      </c>
      <c r="X49">
        <v>0</v>
      </c>
      <c r="Y49" t="s">
        <v>28</v>
      </c>
      <c r="Z49">
        <v>1</v>
      </c>
      <c r="AA49">
        <v>1</v>
      </c>
      <c r="AB49">
        <v>1</v>
      </c>
      <c r="AC49">
        <v>1</v>
      </c>
      <c r="AD49">
        <v>1</v>
      </c>
      <c r="AE49">
        <v>1</v>
      </c>
      <c r="AF49">
        <v>0</v>
      </c>
      <c r="AG49">
        <v>1</v>
      </c>
      <c r="AH49">
        <v>0</v>
      </c>
      <c r="AI49">
        <v>1</v>
      </c>
      <c r="AJ49" t="s">
        <v>17</v>
      </c>
      <c r="AK49">
        <v>61.1</v>
      </c>
      <c r="AL49">
        <v>57.2</v>
      </c>
      <c r="AM49">
        <v>34.5</v>
      </c>
      <c r="AN49">
        <v>40.799999999999997</v>
      </c>
      <c r="AO49">
        <v>50</v>
      </c>
      <c r="AP49">
        <v>77</v>
      </c>
      <c r="AQ49">
        <v>1</v>
      </c>
    </row>
    <row r="50" spans="1:43" x14ac:dyDescent="0.3">
      <c r="A50" t="s">
        <v>29</v>
      </c>
      <c r="B50">
        <v>0</v>
      </c>
      <c r="C50">
        <v>0</v>
      </c>
      <c r="D50">
        <v>1</v>
      </c>
      <c r="E50">
        <v>0</v>
      </c>
      <c r="F50">
        <v>0</v>
      </c>
      <c r="G50">
        <v>0</v>
      </c>
      <c r="H50">
        <v>28027</v>
      </c>
      <c r="I50">
        <v>1.63</v>
      </c>
      <c r="J50" t="s">
        <v>30</v>
      </c>
      <c r="K50" t="s">
        <v>14</v>
      </c>
      <c r="L50" t="s">
        <v>40</v>
      </c>
      <c r="M50">
        <v>0</v>
      </c>
      <c r="N50">
        <v>1</v>
      </c>
      <c r="O50">
        <v>0</v>
      </c>
      <c r="P50">
        <v>0</v>
      </c>
      <c r="Q50">
        <v>0</v>
      </c>
      <c r="R50" t="s">
        <v>24</v>
      </c>
      <c r="S50">
        <v>0</v>
      </c>
      <c r="T50">
        <v>0</v>
      </c>
      <c r="U50">
        <v>1</v>
      </c>
      <c r="V50">
        <v>0</v>
      </c>
      <c r="W50">
        <v>0</v>
      </c>
      <c r="X50">
        <v>0</v>
      </c>
      <c r="Y50" t="s">
        <v>28</v>
      </c>
      <c r="Z50">
        <v>1</v>
      </c>
      <c r="AA50">
        <v>1</v>
      </c>
      <c r="AB50">
        <v>1</v>
      </c>
      <c r="AC50">
        <v>1</v>
      </c>
      <c r="AD50">
        <v>1</v>
      </c>
      <c r="AE50">
        <v>1</v>
      </c>
      <c r="AF50">
        <v>1</v>
      </c>
      <c r="AG50">
        <v>0</v>
      </c>
      <c r="AH50">
        <v>1</v>
      </c>
      <c r="AI50">
        <v>1</v>
      </c>
      <c r="AJ50" t="s">
        <v>17</v>
      </c>
      <c r="AK50">
        <v>61.6</v>
      </c>
      <c r="AL50">
        <v>56.4</v>
      </c>
      <c r="AM50">
        <v>34.5</v>
      </c>
      <c r="AN50">
        <v>40.9</v>
      </c>
      <c r="AO50">
        <v>51</v>
      </c>
      <c r="AP50">
        <v>77</v>
      </c>
      <c r="AQ50">
        <v>1</v>
      </c>
    </row>
    <row r="51" spans="1:43" x14ac:dyDescent="0.3">
      <c r="A51" t="s">
        <v>38</v>
      </c>
      <c r="B51">
        <v>0</v>
      </c>
      <c r="C51">
        <v>0</v>
      </c>
      <c r="D51">
        <v>0</v>
      </c>
      <c r="E51">
        <v>0</v>
      </c>
      <c r="F51">
        <v>1</v>
      </c>
      <c r="G51">
        <v>0</v>
      </c>
      <c r="H51">
        <v>6710</v>
      </c>
      <c r="I51">
        <v>1.05</v>
      </c>
      <c r="J51" t="s">
        <v>13</v>
      </c>
      <c r="K51" t="s">
        <v>39</v>
      </c>
      <c r="L51" t="s">
        <v>21</v>
      </c>
      <c r="M51">
        <v>0</v>
      </c>
      <c r="N51">
        <v>0</v>
      </c>
      <c r="O51">
        <v>0</v>
      </c>
      <c r="P51">
        <v>0</v>
      </c>
      <c r="Q51">
        <v>1</v>
      </c>
      <c r="R51" t="s">
        <v>16</v>
      </c>
      <c r="S51">
        <v>0</v>
      </c>
      <c r="T51">
        <v>0</v>
      </c>
      <c r="U51">
        <v>0</v>
      </c>
      <c r="V51">
        <v>1</v>
      </c>
      <c r="W51">
        <v>0</v>
      </c>
      <c r="X51">
        <v>0</v>
      </c>
      <c r="Y51" t="s">
        <v>18</v>
      </c>
      <c r="Z51">
        <v>1</v>
      </c>
      <c r="AA51">
        <v>1</v>
      </c>
      <c r="AB51">
        <v>1</v>
      </c>
      <c r="AC51">
        <v>1</v>
      </c>
      <c r="AD51">
        <v>1</v>
      </c>
      <c r="AE51">
        <v>1</v>
      </c>
      <c r="AF51">
        <v>0</v>
      </c>
      <c r="AG51">
        <v>0</v>
      </c>
      <c r="AH51">
        <v>0</v>
      </c>
      <c r="AI51">
        <v>0</v>
      </c>
      <c r="AJ51" t="s">
        <v>17</v>
      </c>
      <c r="AK51">
        <v>61.3</v>
      </c>
      <c r="AL51">
        <v>57.4</v>
      </c>
      <c r="AM51">
        <v>34.9</v>
      </c>
      <c r="AN51">
        <v>40.700000000000003</v>
      </c>
      <c r="AO51">
        <v>51</v>
      </c>
      <c r="AP51">
        <v>76</v>
      </c>
      <c r="AQ51">
        <v>1</v>
      </c>
    </row>
    <row r="52" spans="1:43" x14ac:dyDescent="0.3">
      <c r="A52" t="s">
        <v>29</v>
      </c>
      <c r="B52">
        <v>0</v>
      </c>
      <c r="C52">
        <v>0</v>
      </c>
      <c r="D52">
        <v>1</v>
      </c>
      <c r="E52">
        <v>0</v>
      </c>
      <c r="F52">
        <v>0</v>
      </c>
      <c r="G52">
        <v>0</v>
      </c>
      <c r="H52">
        <v>14860</v>
      </c>
      <c r="I52">
        <v>1.33</v>
      </c>
      <c r="J52" t="s">
        <v>30</v>
      </c>
      <c r="K52" t="s">
        <v>14</v>
      </c>
      <c r="L52" t="s">
        <v>31</v>
      </c>
      <c r="M52">
        <v>0</v>
      </c>
      <c r="N52">
        <v>0</v>
      </c>
      <c r="O52">
        <v>0</v>
      </c>
      <c r="P52">
        <v>1</v>
      </c>
      <c r="Q52">
        <v>0</v>
      </c>
      <c r="R52" t="s">
        <v>24</v>
      </c>
      <c r="S52">
        <v>0</v>
      </c>
      <c r="T52">
        <v>0</v>
      </c>
      <c r="U52">
        <v>1</v>
      </c>
      <c r="V52">
        <v>0</v>
      </c>
      <c r="W52">
        <v>0</v>
      </c>
      <c r="X52">
        <v>0</v>
      </c>
      <c r="Y52" t="s">
        <v>18</v>
      </c>
      <c r="Z52">
        <v>1</v>
      </c>
      <c r="AA52">
        <v>1</v>
      </c>
      <c r="AB52">
        <v>1</v>
      </c>
      <c r="AC52">
        <v>1</v>
      </c>
      <c r="AD52">
        <v>1</v>
      </c>
      <c r="AE52">
        <v>1</v>
      </c>
      <c r="AF52">
        <v>1</v>
      </c>
      <c r="AG52">
        <v>1</v>
      </c>
      <c r="AH52">
        <v>1</v>
      </c>
      <c r="AI52">
        <v>0</v>
      </c>
      <c r="AJ52" t="s">
        <v>17</v>
      </c>
      <c r="AK52">
        <v>61.5</v>
      </c>
      <c r="AL52">
        <v>56.6</v>
      </c>
      <c r="AM52">
        <v>34.5</v>
      </c>
      <c r="AN52">
        <v>40.9</v>
      </c>
      <c r="AO52">
        <v>50</v>
      </c>
      <c r="AP52">
        <v>77</v>
      </c>
      <c r="AQ52">
        <v>1</v>
      </c>
    </row>
    <row r="53" spans="1:43" x14ac:dyDescent="0.3">
      <c r="A53" t="s">
        <v>12</v>
      </c>
      <c r="B53">
        <v>0</v>
      </c>
      <c r="C53">
        <v>0</v>
      </c>
      <c r="D53">
        <v>0</v>
      </c>
      <c r="E53">
        <v>0</v>
      </c>
      <c r="F53">
        <v>0</v>
      </c>
      <c r="G53">
        <v>1</v>
      </c>
      <c r="H53">
        <v>9795</v>
      </c>
      <c r="I53">
        <v>1.0980000000000001</v>
      </c>
      <c r="J53" t="s">
        <v>13</v>
      </c>
      <c r="K53" t="s">
        <v>14</v>
      </c>
      <c r="L53" t="s">
        <v>15</v>
      </c>
      <c r="M53">
        <v>0</v>
      </c>
      <c r="N53">
        <v>0</v>
      </c>
      <c r="O53">
        <v>1</v>
      </c>
      <c r="P53">
        <v>0</v>
      </c>
      <c r="Q53">
        <v>0</v>
      </c>
      <c r="R53" t="s">
        <v>16</v>
      </c>
      <c r="S53">
        <v>0</v>
      </c>
      <c r="T53">
        <v>0</v>
      </c>
      <c r="U53">
        <v>0</v>
      </c>
      <c r="V53">
        <v>1</v>
      </c>
      <c r="W53">
        <v>0</v>
      </c>
      <c r="X53">
        <v>0</v>
      </c>
      <c r="Y53" t="s">
        <v>28</v>
      </c>
      <c r="Z53">
        <v>1</v>
      </c>
      <c r="AA53">
        <v>1</v>
      </c>
      <c r="AB53">
        <v>0</v>
      </c>
      <c r="AC53">
        <v>1</v>
      </c>
      <c r="AD53">
        <v>1</v>
      </c>
      <c r="AE53">
        <v>1</v>
      </c>
      <c r="AF53">
        <v>1</v>
      </c>
      <c r="AG53">
        <v>0</v>
      </c>
      <c r="AH53">
        <v>1</v>
      </c>
      <c r="AI53">
        <v>0</v>
      </c>
      <c r="AJ53" t="s">
        <v>17</v>
      </c>
      <c r="AK53">
        <v>61.8</v>
      </c>
      <c r="AL53">
        <v>56.2</v>
      </c>
      <c r="AM53">
        <v>34.799999999999997</v>
      </c>
      <c r="AN53">
        <v>40.799999999999997</v>
      </c>
      <c r="AO53">
        <v>54</v>
      </c>
      <c r="AP53">
        <v>76</v>
      </c>
      <c r="AQ53">
        <v>1</v>
      </c>
    </row>
    <row r="54" spans="1:43" x14ac:dyDescent="0.3">
      <c r="A54" t="s">
        <v>19</v>
      </c>
      <c r="B54">
        <v>1</v>
      </c>
      <c r="C54">
        <v>0</v>
      </c>
      <c r="D54">
        <v>0</v>
      </c>
      <c r="E54">
        <v>0</v>
      </c>
      <c r="F54">
        <v>0</v>
      </c>
      <c r="G54">
        <v>0</v>
      </c>
      <c r="H54">
        <v>23175.079999999998</v>
      </c>
      <c r="I54">
        <v>1.6</v>
      </c>
      <c r="J54" t="s">
        <v>13</v>
      </c>
      <c r="K54" t="s">
        <v>20</v>
      </c>
      <c r="L54" t="s">
        <v>27</v>
      </c>
      <c r="M54">
        <v>1</v>
      </c>
      <c r="N54">
        <v>0</v>
      </c>
      <c r="O54">
        <v>0</v>
      </c>
      <c r="P54">
        <v>0</v>
      </c>
      <c r="Q54">
        <v>0</v>
      </c>
      <c r="R54" t="s">
        <v>16</v>
      </c>
      <c r="S54">
        <v>0</v>
      </c>
      <c r="T54">
        <v>0</v>
      </c>
      <c r="U54">
        <v>0</v>
      </c>
      <c r="V54">
        <v>1</v>
      </c>
      <c r="W54">
        <v>0</v>
      </c>
      <c r="X54">
        <v>0</v>
      </c>
      <c r="Y54" t="s">
        <v>23</v>
      </c>
      <c r="Z54">
        <v>0</v>
      </c>
      <c r="AA54">
        <v>0</v>
      </c>
      <c r="AB54">
        <v>0</v>
      </c>
      <c r="AC54">
        <v>0</v>
      </c>
      <c r="AD54">
        <v>1</v>
      </c>
      <c r="AE54">
        <v>1</v>
      </c>
      <c r="AF54">
        <v>1</v>
      </c>
      <c r="AG54">
        <v>0</v>
      </c>
      <c r="AH54">
        <v>0</v>
      </c>
      <c r="AI54">
        <v>0</v>
      </c>
      <c r="AJ54" t="s">
        <v>22</v>
      </c>
      <c r="AK54">
        <v>61.6</v>
      </c>
      <c r="AL54">
        <v>57</v>
      </c>
      <c r="AM54">
        <v>35</v>
      </c>
      <c r="AN54">
        <v>40.6</v>
      </c>
      <c r="AO54">
        <v>55</v>
      </c>
      <c r="AP54">
        <v>80</v>
      </c>
      <c r="AQ54">
        <v>1</v>
      </c>
    </row>
    <row r="55" spans="1:43" x14ac:dyDescent="0.3">
      <c r="A55" t="s">
        <v>19</v>
      </c>
      <c r="B55">
        <v>1</v>
      </c>
      <c r="C55">
        <v>0</v>
      </c>
      <c r="D55">
        <v>0</v>
      </c>
      <c r="E55">
        <v>0</v>
      </c>
      <c r="F55">
        <v>0</v>
      </c>
      <c r="G55">
        <v>0</v>
      </c>
      <c r="H55">
        <v>10053.895</v>
      </c>
      <c r="I55">
        <v>1.01</v>
      </c>
      <c r="J55" t="s">
        <v>13</v>
      </c>
      <c r="K55" t="s">
        <v>20</v>
      </c>
      <c r="L55" t="s">
        <v>40</v>
      </c>
      <c r="M55">
        <v>0</v>
      </c>
      <c r="N55">
        <v>1</v>
      </c>
      <c r="O55">
        <v>0</v>
      </c>
      <c r="P55">
        <v>0</v>
      </c>
      <c r="Q55">
        <v>0</v>
      </c>
      <c r="R55" t="s">
        <v>24</v>
      </c>
      <c r="S55">
        <v>0</v>
      </c>
      <c r="T55">
        <v>0</v>
      </c>
      <c r="U55">
        <v>1</v>
      </c>
      <c r="V55">
        <v>0</v>
      </c>
      <c r="W55">
        <v>0</v>
      </c>
      <c r="X55">
        <v>0</v>
      </c>
      <c r="Y55" t="s">
        <v>33</v>
      </c>
      <c r="Z55">
        <v>1</v>
      </c>
      <c r="AA55">
        <v>1</v>
      </c>
      <c r="AB55">
        <v>1</v>
      </c>
      <c r="AC55">
        <v>0</v>
      </c>
      <c r="AD55">
        <v>1</v>
      </c>
      <c r="AE55">
        <v>1</v>
      </c>
      <c r="AF55">
        <v>1</v>
      </c>
      <c r="AG55">
        <v>1</v>
      </c>
      <c r="AH55">
        <v>0</v>
      </c>
      <c r="AI55">
        <v>0</v>
      </c>
      <c r="AJ55" t="s">
        <v>22</v>
      </c>
      <c r="AK55">
        <v>61.8</v>
      </c>
      <c r="AL55">
        <v>57</v>
      </c>
      <c r="AM55">
        <v>35.5</v>
      </c>
      <c r="AN55">
        <v>40.799999999999997</v>
      </c>
      <c r="AO55">
        <v>50</v>
      </c>
      <c r="AP55">
        <v>80</v>
      </c>
      <c r="AQ55">
        <v>1</v>
      </c>
    </row>
    <row r="56" spans="1:43" x14ac:dyDescent="0.3">
      <c r="A56" t="s">
        <v>29</v>
      </c>
      <c r="B56">
        <v>0</v>
      </c>
      <c r="C56">
        <v>0</v>
      </c>
      <c r="D56">
        <v>1</v>
      </c>
      <c r="E56">
        <v>0</v>
      </c>
      <c r="F56">
        <v>0</v>
      </c>
      <c r="G56">
        <v>0</v>
      </c>
      <c r="H56">
        <v>13162</v>
      </c>
      <c r="I56">
        <v>1.1100000000000001</v>
      </c>
      <c r="J56" t="s">
        <v>30</v>
      </c>
      <c r="K56" t="s">
        <v>14</v>
      </c>
      <c r="L56" t="s">
        <v>15</v>
      </c>
      <c r="M56">
        <v>0</v>
      </c>
      <c r="N56">
        <v>0</v>
      </c>
      <c r="O56">
        <v>1</v>
      </c>
      <c r="P56">
        <v>0</v>
      </c>
      <c r="Q56">
        <v>0</v>
      </c>
      <c r="R56" t="s">
        <v>24</v>
      </c>
      <c r="S56">
        <v>0</v>
      </c>
      <c r="T56">
        <v>0</v>
      </c>
      <c r="U56">
        <v>1</v>
      </c>
      <c r="V56">
        <v>0</v>
      </c>
      <c r="W56">
        <v>0</v>
      </c>
      <c r="X56">
        <v>0</v>
      </c>
      <c r="Y56" t="s">
        <v>28</v>
      </c>
      <c r="Z56">
        <v>1</v>
      </c>
      <c r="AA56">
        <v>1</v>
      </c>
      <c r="AB56">
        <v>1</v>
      </c>
      <c r="AC56">
        <v>1</v>
      </c>
      <c r="AD56">
        <v>1</v>
      </c>
      <c r="AE56">
        <v>1</v>
      </c>
      <c r="AF56">
        <v>1</v>
      </c>
      <c r="AG56">
        <v>1</v>
      </c>
      <c r="AH56">
        <v>1</v>
      </c>
      <c r="AI56">
        <v>0</v>
      </c>
      <c r="AJ56" t="s">
        <v>17</v>
      </c>
      <c r="AK56">
        <v>61.9</v>
      </c>
      <c r="AL56">
        <v>55.1</v>
      </c>
      <c r="AM56">
        <v>34.1</v>
      </c>
      <c r="AN56">
        <v>40.9</v>
      </c>
      <c r="AO56">
        <v>50</v>
      </c>
      <c r="AP56">
        <v>75</v>
      </c>
      <c r="AQ56">
        <v>1</v>
      </c>
    </row>
    <row r="57" spans="1:43" x14ac:dyDescent="0.3">
      <c r="A57" t="s">
        <v>19</v>
      </c>
      <c r="B57">
        <v>1</v>
      </c>
      <c r="C57">
        <v>0</v>
      </c>
      <c r="D57">
        <v>0</v>
      </c>
      <c r="E57">
        <v>0</v>
      </c>
      <c r="F57">
        <v>0</v>
      </c>
      <c r="G57">
        <v>0</v>
      </c>
      <c r="H57">
        <v>10235.135</v>
      </c>
      <c r="I57">
        <v>1.25</v>
      </c>
      <c r="J57" t="s">
        <v>13</v>
      </c>
      <c r="K57" t="s">
        <v>20</v>
      </c>
      <c r="L57" t="s">
        <v>21</v>
      </c>
      <c r="M57">
        <v>0</v>
      </c>
      <c r="N57">
        <v>0</v>
      </c>
      <c r="O57">
        <v>0</v>
      </c>
      <c r="P57">
        <v>0</v>
      </c>
      <c r="Q57">
        <v>1</v>
      </c>
      <c r="R57" t="s">
        <v>24</v>
      </c>
      <c r="S57">
        <v>0</v>
      </c>
      <c r="T57">
        <v>0</v>
      </c>
      <c r="U57">
        <v>1</v>
      </c>
      <c r="V57">
        <v>0</v>
      </c>
      <c r="W57">
        <v>0</v>
      </c>
      <c r="X57">
        <v>0</v>
      </c>
      <c r="Y57" t="s">
        <v>23</v>
      </c>
      <c r="Z57">
        <v>1</v>
      </c>
      <c r="AA57">
        <v>0</v>
      </c>
      <c r="AB57">
        <v>0</v>
      </c>
      <c r="AC57">
        <v>0</v>
      </c>
      <c r="AD57">
        <v>1</v>
      </c>
      <c r="AE57">
        <v>1</v>
      </c>
      <c r="AF57">
        <v>1</v>
      </c>
      <c r="AG57">
        <v>1</v>
      </c>
      <c r="AH57">
        <v>0</v>
      </c>
      <c r="AI57">
        <v>0</v>
      </c>
      <c r="AJ57" t="s">
        <v>22</v>
      </c>
      <c r="AK57">
        <v>61.8</v>
      </c>
      <c r="AL57">
        <v>57</v>
      </c>
      <c r="AM57">
        <v>35.5</v>
      </c>
      <c r="AN57">
        <v>40.6</v>
      </c>
      <c r="AO57">
        <v>50</v>
      </c>
      <c r="AP57">
        <v>80</v>
      </c>
      <c r="AQ57">
        <v>1</v>
      </c>
    </row>
    <row r="58" spans="1:43" x14ac:dyDescent="0.3">
      <c r="A58" t="s">
        <v>12</v>
      </c>
      <c r="B58">
        <v>0</v>
      </c>
      <c r="C58">
        <v>0</v>
      </c>
      <c r="D58">
        <v>0</v>
      </c>
      <c r="E58">
        <v>0</v>
      </c>
      <c r="F58">
        <v>0</v>
      </c>
      <c r="G58">
        <v>1</v>
      </c>
      <c r="H58">
        <v>8985</v>
      </c>
      <c r="I58">
        <v>1.095</v>
      </c>
      <c r="J58" t="s">
        <v>13</v>
      </c>
      <c r="K58" t="s">
        <v>14</v>
      </c>
      <c r="L58" t="s">
        <v>31</v>
      </c>
      <c r="M58">
        <v>0</v>
      </c>
      <c r="N58">
        <v>0</v>
      </c>
      <c r="O58">
        <v>0</v>
      </c>
      <c r="P58">
        <v>1</v>
      </c>
      <c r="Q58">
        <v>0</v>
      </c>
      <c r="R58" t="s">
        <v>16</v>
      </c>
      <c r="S58">
        <v>0</v>
      </c>
      <c r="T58">
        <v>0</v>
      </c>
      <c r="U58">
        <v>0</v>
      </c>
      <c r="V58">
        <v>1</v>
      </c>
      <c r="W58">
        <v>0</v>
      </c>
      <c r="X58">
        <v>0</v>
      </c>
      <c r="Y58" t="s">
        <v>28</v>
      </c>
      <c r="Z58">
        <v>1</v>
      </c>
      <c r="AA58">
        <v>1</v>
      </c>
      <c r="AB58">
        <v>0</v>
      </c>
      <c r="AC58">
        <v>1</v>
      </c>
      <c r="AD58">
        <v>1</v>
      </c>
      <c r="AE58">
        <v>1</v>
      </c>
      <c r="AF58">
        <v>1</v>
      </c>
      <c r="AG58">
        <v>0</v>
      </c>
      <c r="AH58">
        <v>1</v>
      </c>
      <c r="AI58">
        <v>0</v>
      </c>
      <c r="AJ58" t="s">
        <v>17</v>
      </c>
      <c r="AK58">
        <v>61.4</v>
      </c>
      <c r="AL58">
        <v>56.1</v>
      </c>
      <c r="AM58">
        <v>34.700000000000003</v>
      </c>
      <c r="AN58">
        <v>40.700000000000003</v>
      </c>
      <c r="AO58">
        <v>52</v>
      </c>
      <c r="AP58">
        <v>76</v>
      </c>
      <c r="AQ58">
        <v>1</v>
      </c>
    </row>
    <row r="59" spans="1:43" x14ac:dyDescent="0.3">
      <c r="A59" t="s">
        <v>25</v>
      </c>
      <c r="B59">
        <v>0</v>
      </c>
      <c r="C59">
        <v>1</v>
      </c>
      <c r="D59">
        <v>0</v>
      </c>
      <c r="E59">
        <v>0</v>
      </c>
      <c r="F59">
        <v>0</v>
      </c>
      <c r="G59">
        <v>0</v>
      </c>
      <c r="H59">
        <v>9696</v>
      </c>
      <c r="I59">
        <v>1.1579999999999999</v>
      </c>
      <c r="J59" t="s">
        <v>13</v>
      </c>
      <c r="K59" t="s">
        <v>26</v>
      </c>
      <c r="L59" t="s">
        <v>31</v>
      </c>
      <c r="M59">
        <v>0</v>
      </c>
      <c r="N59">
        <v>0</v>
      </c>
      <c r="O59">
        <v>0</v>
      </c>
      <c r="P59">
        <v>1</v>
      </c>
      <c r="Q59">
        <v>0</v>
      </c>
      <c r="R59" t="s">
        <v>16</v>
      </c>
      <c r="S59">
        <v>0</v>
      </c>
      <c r="T59">
        <v>0</v>
      </c>
      <c r="U59">
        <v>0</v>
      </c>
      <c r="V59">
        <v>1</v>
      </c>
      <c r="W59">
        <v>0</v>
      </c>
      <c r="X59">
        <v>0</v>
      </c>
      <c r="Y59" t="s">
        <v>28</v>
      </c>
      <c r="Z59">
        <v>1</v>
      </c>
      <c r="AA59">
        <v>1</v>
      </c>
      <c r="AB59">
        <v>1</v>
      </c>
      <c r="AC59">
        <v>1</v>
      </c>
      <c r="AD59">
        <v>1</v>
      </c>
      <c r="AE59">
        <v>1</v>
      </c>
      <c r="AF59">
        <v>1</v>
      </c>
      <c r="AG59">
        <v>0</v>
      </c>
      <c r="AH59">
        <v>1</v>
      </c>
      <c r="AI59">
        <v>0</v>
      </c>
      <c r="AJ59" t="s">
        <v>17</v>
      </c>
      <c r="AK59">
        <v>61.8</v>
      </c>
      <c r="AL59">
        <v>56.4</v>
      </c>
      <c r="AM59">
        <v>34.700000000000003</v>
      </c>
      <c r="AN59">
        <v>40.799999999999997</v>
      </c>
      <c r="AO59">
        <v>53</v>
      </c>
      <c r="AP59">
        <v>76</v>
      </c>
      <c r="AQ59">
        <v>1</v>
      </c>
    </row>
    <row r="60" spans="1:43" x14ac:dyDescent="0.3">
      <c r="A60" t="s">
        <v>19</v>
      </c>
      <c r="B60">
        <v>1</v>
      </c>
      <c r="C60">
        <v>0</v>
      </c>
      <c r="D60">
        <v>0</v>
      </c>
      <c r="E60">
        <v>0</v>
      </c>
      <c r="F60">
        <v>0</v>
      </c>
      <c r="G60">
        <v>0</v>
      </c>
      <c r="H60">
        <v>11573.75</v>
      </c>
      <c r="I60">
        <v>1.05</v>
      </c>
      <c r="J60" t="s">
        <v>13</v>
      </c>
      <c r="K60" t="s">
        <v>20</v>
      </c>
      <c r="L60" t="s">
        <v>15</v>
      </c>
      <c r="M60">
        <v>0</v>
      </c>
      <c r="N60">
        <v>0</v>
      </c>
      <c r="O60">
        <v>1</v>
      </c>
      <c r="P60">
        <v>0</v>
      </c>
      <c r="Q60">
        <v>0</v>
      </c>
      <c r="R60" t="s">
        <v>32</v>
      </c>
      <c r="S60">
        <v>0</v>
      </c>
      <c r="T60">
        <v>0</v>
      </c>
      <c r="U60">
        <v>0</v>
      </c>
      <c r="V60">
        <v>0</v>
      </c>
      <c r="W60">
        <v>1</v>
      </c>
      <c r="X60">
        <v>0</v>
      </c>
      <c r="Y60" t="s">
        <v>33</v>
      </c>
      <c r="Z60">
        <v>0</v>
      </c>
      <c r="AA60">
        <v>1</v>
      </c>
      <c r="AB60">
        <v>1</v>
      </c>
      <c r="AC60">
        <v>0</v>
      </c>
      <c r="AD60">
        <v>1</v>
      </c>
      <c r="AE60">
        <v>1</v>
      </c>
      <c r="AF60">
        <v>1</v>
      </c>
      <c r="AG60">
        <v>0</v>
      </c>
      <c r="AH60">
        <v>0</v>
      </c>
      <c r="AI60">
        <v>0</v>
      </c>
      <c r="AJ60" t="s">
        <v>22</v>
      </c>
      <c r="AK60">
        <v>61</v>
      </c>
      <c r="AL60">
        <v>57</v>
      </c>
      <c r="AM60">
        <v>34</v>
      </c>
      <c r="AN60">
        <v>40.799999999999997</v>
      </c>
      <c r="AO60">
        <v>55</v>
      </c>
      <c r="AP60">
        <v>80</v>
      </c>
      <c r="AQ60">
        <v>1</v>
      </c>
    </row>
    <row r="61" spans="1:43" x14ac:dyDescent="0.3">
      <c r="A61" t="s">
        <v>19</v>
      </c>
      <c r="B61">
        <v>1</v>
      </c>
      <c r="C61">
        <v>0</v>
      </c>
      <c r="D61">
        <v>0</v>
      </c>
      <c r="E61">
        <v>0</v>
      </c>
      <c r="F61">
        <v>0</v>
      </c>
      <c r="G61">
        <v>0</v>
      </c>
      <c r="H61">
        <v>22215.69</v>
      </c>
      <c r="I61">
        <v>1.54</v>
      </c>
      <c r="J61" t="s">
        <v>13</v>
      </c>
      <c r="K61" t="s">
        <v>20</v>
      </c>
      <c r="L61" t="s">
        <v>40</v>
      </c>
      <c r="M61">
        <v>0</v>
      </c>
      <c r="N61">
        <v>1</v>
      </c>
      <c r="O61">
        <v>0</v>
      </c>
      <c r="P61">
        <v>0</v>
      </c>
      <c r="Q61">
        <v>0</v>
      </c>
      <c r="R61" t="s">
        <v>24</v>
      </c>
      <c r="S61">
        <v>0</v>
      </c>
      <c r="T61">
        <v>0</v>
      </c>
      <c r="U61">
        <v>1</v>
      </c>
      <c r="V61">
        <v>0</v>
      </c>
      <c r="W61">
        <v>0</v>
      </c>
      <c r="X61">
        <v>0</v>
      </c>
      <c r="Y61" t="s">
        <v>33</v>
      </c>
      <c r="Z61">
        <v>0</v>
      </c>
      <c r="AA61">
        <v>1</v>
      </c>
      <c r="AB61">
        <v>0</v>
      </c>
      <c r="AC61">
        <v>0</v>
      </c>
      <c r="AD61">
        <v>1</v>
      </c>
      <c r="AE61">
        <v>1</v>
      </c>
      <c r="AF61">
        <v>1</v>
      </c>
      <c r="AG61">
        <v>0</v>
      </c>
      <c r="AH61">
        <v>0</v>
      </c>
      <c r="AI61">
        <v>0</v>
      </c>
      <c r="AJ61" t="s">
        <v>22</v>
      </c>
      <c r="AK61">
        <v>61.9</v>
      </c>
      <c r="AL61">
        <v>57</v>
      </c>
      <c r="AM61">
        <v>35.5</v>
      </c>
      <c r="AN61">
        <v>40.6</v>
      </c>
      <c r="AO61">
        <v>55</v>
      </c>
      <c r="AP61">
        <v>80</v>
      </c>
      <c r="AQ61">
        <v>1</v>
      </c>
    </row>
    <row r="62" spans="1:43" x14ac:dyDescent="0.3">
      <c r="A62" t="s">
        <v>29</v>
      </c>
      <c r="B62">
        <v>0</v>
      </c>
      <c r="C62">
        <v>0</v>
      </c>
      <c r="D62">
        <v>1</v>
      </c>
      <c r="E62">
        <v>0</v>
      </c>
      <c r="F62">
        <v>0</v>
      </c>
      <c r="G62">
        <v>0</v>
      </c>
      <c r="H62">
        <v>9961</v>
      </c>
      <c r="I62">
        <v>1.1000000000000001</v>
      </c>
      <c r="J62" t="s">
        <v>30</v>
      </c>
      <c r="K62" t="s">
        <v>14</v>
      </c>
      <c r="L62" t="s">
        <v>31</v>
      </c>
      <c r="M62">
        <v>0</v>
      </c>
      <c r="N62">
        <v>0</v>
      </c>
      <c r="O62">
        <v>0</v>
      </c>
      <c r="P62">
        <v>1</v>
      </c>
      <c r="Q62">
        <v>0</v>
      </c>
      <c r="R62" t="s">
        <v>16</v>
      </c>
      <c r="S62">
        <v>0</v>
      </c>
      <c r="T62">
        <v>0</v>
      </c>
      <c r="U62">
        <v>0</v>
      </c>
      <c r="V62">
        <v>1</v>
      </c>
      <c r="W62">
        <v>0</v>
      </c>
      <c r="X62">
        <v>0</v>
      </c>
      <c r="Y62" t="s">
        <v>28</v>
      </c>
      <c r="Z62">
        <v>1</v>
      </c>
      <c r="AA62">
        <v>1</v>
      </c>
      <c r="AB62">
        <v>0</v>
      </c>
      <c r="AC62">
        <v>1</v>
      </c>
      <c r="AD62">
        <v>1</v>
      </c>
      <c r="AE62">
        <v>1</v>
      </c>
      <c r="AF62">
        <v>1</v>
      </c>
      <c r="AG62">
        <v>1</v>
      </c>
      <c r="AH62">
        <v>1</v>
      </c>
      <c r="AI62">
        <v>0</v>
      </c>
      <c r="AJ62" t="s">
        <v>17</v>
      </c>
      <c r="AK62">
        <v>60.8</v>
      </c>
      <c r="AL62">
        <v>55.4</v>
      </c>
      <c r="AM62">
        <v>34.200000000000003</v>
      </c>
      <c r="AN62">
        <v>40.6</v>
      </c>
      <c r="AO62">
        <v>48</v>
      </c>
      <c r="AP62">
        <v>76</v>
      </c>
      <c r="AQ62">
        <v>1</v>
      </c>
    </row>
    <row r="63" spans="1:43" x14ac:dyDescent="0.3">
      <c r="A63" t="s">
        <v>19</v>
      </c>
      <c r="B63">
        <v>1</v>
      </c>
      <c r="C63">
        <v>0</v>
      </c>
      <c r="D63">
        <v>0</v>
      </c>
      <c r="E63">
        <v>0</v>
      </c>
      <c r="F63">
        <v>0</v>
      </c>
      <c r="G63">
        <v>0</v>
      </c>
      <c r="H63">
        <v>8615.7950000000001</v>
      </c>
      <c r="I63">
        <v>1.03</v>
      </c>
      <c r="J63" t="s">
        <v>13</v>
      </c>
      <c r="K63" t="s">
        <v>20</v>
      </c>
      <c r="L63" t="s">
        <v>21</v>
      </c>
      <c r="M63">
        <v>0</v>
      </c>
      <c r="N63">
        <v>0</v>
      </c>
      <c r="O63">
        <v>0</v>
      </c>
      <c r="P63">
        <v>0</v>
      </c>
      <c r="Q63">
        <v>1</v>
      </c>
      <c r="R63" t="s">
        <v>32</v>
      </c>
      <c r="S63">
        <v>0</v>
      </c>
      <c r="T63">
        <v>0</v>
      </c>
      <c r="U63">
        <v>0</v>
      </c>
      <c r="V63">
        <v>0</v>
      </c>
      <c r="W63">
        <v>1</v>
      </c>
      <c r="X63">
        <v>0</v>
      </c>
      <c r="Y63" t="s">
        <v>23</v>
      </c>
      <c r="Z63">
        <v>0</v>
      </c>
      <c r="AA63">
        <v>1</v>
      </c>
      <c r="AB63">
        <v>1</v>
      </c>
      <c r="AC63">
        <v>0</v>
      </c>
      <c r="AD63">
        <v>1</v>
      </c>
      <c r="AE63">
        <v>1</v>
      </c>
      <c r="AF63">
        <v>1</v>
      </c>
      <c r="AG63">
        <v>0</v>
      </c>
      <c r="AH63">
        <v>0</v>
      </c>
      <c r="AI63">
        <v>0</v>
      </c>
      <c r="AJ63" t="s">
        <v>22</v>
      </c>
      <c r="AK63">
        <v>61.9</v>
      </c>
      <c r="AL63">
        <v>57</v>
      </c>
      <c r="AM63">
        <v>35.5</v>
      </c>
      <c r="AN63">
        <v>40.6</v>
      </c>
      <c r="AO63">
        <v>55</v>
      </c>
      <c r="AP63">
        <v>80</v>
      </c>
      <c r="AQ63">
        <v>1</v>
      </c>
    </row>
    <row r="64" spans="1:43" x14ac:dyDescent="0.3">
      <c r="A64" t="s">
        <v>19</v>
      </c>
      <c r="B64">
        <v>1</v>
      </c>
      <c r="C64">
        <v>0</v>
      </c>
      <c r="D64">
        <v>0</v>
      </c>
      <c r="E64">
        <v>0</v>
      </c>
      <c r="F64">
        <v>0</v>
      </c>
      <c r="G64">
        <v>0</v>
      </c>
      <c r="H64">
        <v>17399.04</v>
      </c>
      <c r="I64">
        <v>1.62</v>
      </c>
      <c r="J64" t="s">
        <v>13</v>
      </c>
      <c r="K64" t="s">
        <v>20</v>
      </c>
      <c r="L64" t="s">
        <v>31</v>
      </c>
      <c r="M64">
        <v>0</v>
      </c>
      <c r="N64">
        <v>0</v>
      </c>
      <c r="O64">
        <v>0</v>
      </c>
      <c r="P64">
        <v>1</v>
      </c>
      <c r="Q64">
        <v>0</v>
      </c>
      <c r="R64" t="s">
        <v>24</v>
      </c>
      <c r="S64">
        <v>0</v>
      </c>
      <c r="T64">
        <v>0</v>
      </c>
      <c r="U64">
        <v>1</v>
      </c>
      <c r="V64">
        <v>0</v>
      </c>
      <c r="W64">
        <v>0</v>
      </c>
      <c r="X64">
        <v>0</v>
      </c>
      <c r="Y64" t="s">
        <v>33</v>
      </c>
      <c r="Z64">
        <v>1</v>
      </c>
      <c r="AA64">
        <v>1</v>
      </c>
      <c r="AB64">
        <v>0</v>
      </c>
      <c r="AC64">
        <v>0</v>
      </c>
      <c r="AD64">
        <v>1</v>
      </c>
      <c r="AE64">
        <v>1</v>
      </c>
      <c r="AF64">
        <v>1</v>
      </c>
      <c r="AG64">
        <v>0</v>
      </c>
      <c r="AH64">
        <v>0</v>
      </c>
      <c r="AI64">
        <v>0</v>
      </c>
      <c r="AJ64" t="s">
        <v>22</v>
      </c>
      <c r="AK64">
        <v>61.8</v>
      </c>
      <c r="AL64">
        <v>57</v>
      </c>
      <c r="AM64">
        <v>35.5</v>
      </c>
      <c r="AN64">
        <v>40.6</v>
      </c>
      <c r="AO64">
        <v>55</v>
      </c>
      <c r="AP64">
        <v>80</v>
      </c>
      <c r="AQ64">
        <v>1</v>
      </c>
    </row>
    <row r="65" spans="1:43" x14ac:dyDescent="0.3">
      <c r="A65" t="s">
        <v>35</v>
      </c>
      <c r="B65">
        <v>0</v>
      </c>
      <c r="C65">
        <v>0</v>
      </c>
      <c r="D65">
        <v>0</v>
      </c>
      <c r="E65">
        <v>1</v>
      </c>
      <c r="F65">
        <v>0</v>
      </c>
      <c r="G65">
        <v>0</v>
      </c>
      <c r="H65">
        <v>32960</v>
      </c>
      <c r="I65">
        <v>2</v>
      </c>
      <c r="J65" t="s">
        <v>13</v>
      </c>
      <c r="K65" t="s">
        <v>36</v>
      </c>
      <c r="L65" t="s">
        <v>40</v>
      </c>
      <c r="M65">
        <v>0</v>
      </c>
      <c r="N65">
        <v>1</v>
      </c>
      <c r="O65">
        <v>0</v>
      </c>
      <c r="P65">
        <v>0</v>
      </c>
      <c r="Q65">
        <v>0</v>
      </c>
      <c r="R65" t="s">
        <v>24</v>
      </c>
      <c r="S65">
        <v>0</v>
      </c>
      <c r="T65">
        <v>0</v>
      </c>
      <c r="U65">
        <v>1</v>
      </c>
      <c r="V65">
        <v>0</v>
      </c>
      <c r="W65">
        <v>0</v>
      </c>
      <c r="X65">
        <v>0</v>
      </c>
      <c r="Y65" t="s">
        <v>23</v>
      </c>
      <c r="Z65">
        <v>1</v>
      </c>
      <c r="AA65">
        <v>0</v>
      </c>
      <c r="AB65">
        <v>0</v>
      </c>
      <c r="AC65">
        <v>0</v>
      </c>
      <c r="AD65">
        <v>0</v>
      </c>
      <c r="AE65">
        <v>1</v>
      </c>
      <c r="AF65">
        <v>0</v>
      </c>
      <c r="AG65">
        <v>1</v>
      </c>
      <c r="AH65">
        <v>0</v>
      </c>
      <c r="AI65">
        <v>0</v>
      </c>
      <c r="AJ65" t="s">
        <v>22</v>
      </c>
      <c r="AK65">
        <v>61.1</v>
      </c>
      <c r="AL65">
        <v>59</v>
      </c>
      <c r="AM65">
        <v>34</v>
      </c>
      <c r="AN65">
        <v>41</v>
      </c>
      <c r="AO65">
        <v>45</v>
      </c>
      <c r="AP65">
        <v>75</v>
      </c>
      <c r="AQ65">
        <v>1</v>
      </c>
    </row>
    <row r="66" spans="1:43" x14ac:dyDescent="0.3">
      <c r="A66" t="s">
        <v>19</v>
      </c>
      <c r="B66">
        <v>1</v>
      </c>
      <c r="C66">
        <v>0</v>
      </c>
      <c r="D66">
        <v>0</v>
      </c>
      <c r="E66">
        <v>0</v>
      </c>
      <c r="F66">
        <v>0</v>
      </c>
      <c r="G66">
        <v>0</v>
      </c>
      <c r="H66">
        <v>13972.225</v>
      </c>
      <c r="I66">
        <v>1.25</v>
      </c>
      <c r="J66" t="s">
        <v>13</v>
      </c>
      <c r="K66" t="s">
        <v>20</v>
      </c>
      <c r="L66" t="s">
        <v>40</v>
      </c>
      <c r="M66">
        <v>0</v>
      </c>
      <c r="N66">
        <v>1</v>
      </c>
      <c r="O66">
        <v>0</v>
      </c>
      <c r="P66">
        <v>0</v>
      </c>
      <c r="Q66">
        <v>0</v>
      </c>
      <c r="R66" t="s">
        <v>24</v>
      </c>
      <c r="S66">
        <v>0</v>
      </c>
      <c r="T66">
        <v>0</v>
      </c>
      <c r="U66">
        <v>1</v>
      </c>
      <c r="V66">
        <v>0</v>
      </c>
      <c r="W66">
        <v>0</v>
      </c>
      <c r="X66">
        <v>0</v>
      </c>
      <c r="Y66" t="s">
        <v>23</v>
      </c>
      <c r="Z66">
        <v>1</v>
      </c>
      <c r="AA66">
        <v>1</v>
      </c>
      <c r="AB66">
        <v>0</v>
      </c>
      <c r="AC66">
        <v>0</v>
      </c>
      <c r="AD66">
        <v>1</v>
      </c>
      <c r="AE66">
        <v>1</v>
      </c>
      <c r="AF66">
        <v>1</v>
      </c>
      <c r="AG66">
        <v>1</v>
      </c>
      <c r="AH66">
        <v>0</v>
      </c>
      <c r="AI66">
        <v>0</v>
      </c>
      <c r="AJ66" t="s">
        <v>22</v>
      </c>
      <c r="AK66">
        <v>61.9</v>
      </c>
      <c r="AL66">
        <v>56</v>
      </c>
      <c r="AM66">
        <v>35</v>
      </c>
      <c r="AN66">
        <v>40.6</v>
      </c>
      <c r="AO66">
        <v>50</v>
      </c>
      <c r="AP66">
        <v>75</v>
      </c>
      <c r="AQ66">
        <v>1</v>
      </c>
    </row>
    <row r="67" spans="1:43" x14ac:dyDescent="0.3">
      <c r="A67" t="s">
        <v>19</v>
      </c>
      <c r="B67">
        <v>1</v>
      </c>
      <c r="C67">
        <v>0</v>
      </c>
      <c r="D67">
        <v>0</v>
      </c>
      <c r="E67">
        <v>0</v>
      </c>
      <c r="F67">
        <v>0</v>
      </c>
      <c r="G67">
        <v>0</v>
      </c>
      <c r="H67">
        <v>8604.9599999999991</v>
      </c>
      <c r="I67">
        <v>1.03</v>
      </c>
      <c r="J67" t="s">
        <v>13</v>
      </c>
      <c r="K67" t="s">
        <v>20</v>
      </c>
      <c r="L67" t="s">
        <v>31</v>
      </c>
      <c r="M67">
        <v>0</v>
      </c>
      <c r="N67">
        <v>0</v>
      </c>
      <c r="O67">
        <v>0</v>
      </c>
      <c r="P67">
        <v>1</v>
      </c>
      <c r="Q67">
        <v>0</v>
      </c>
      <c r="R67" t="s">
        <v>24</v>
      </c>
      <c r="S67">
        <v>0</v>
      </c>
      <c r="T67">
        <v>0</v>
      </c>
      <c r="U67">
        <v>1</v>
      </c>
      <c r="V67">
        <v>0</v>
      </c>
      <c r="W67">
        <v>0</v>
      </c>
      <c r="X67">
        <v>0</v>
      </c>
      <c r="Y67" t="s">
        <v>23</v>
      </c>
      <c r="Z67">
        <v>1</v>
      </c>
      <c r="AA67">
        <v>1</v>
      </c>
      <c r="AB67">
        <v>0</v>
      </c>
      <c r="AC67">
        <v>0</v>
      </c>
      <c r="AD67">
        <v>1</v>
      </c>
      <c r="AE67">
        <v>1</v>
      </c>
      <c r="AF67">
        <v>1</v>
      </c>
      <c r="AG67">
        <v>0</v>
      </c>
      <c r="AH67">
        <v>0</v>
      </c>
      <c r="AI67">
        <v>0</v>
      </c>
      <c r="AJ67" t="s">
        <v>22</v>
      </c>
      <c r="AK67">
        <v>61.9</v>
      </c>
      <c r="AL67">
        <v>57</v>
      </c>
      <c r="AM67">
        <v>35.5</v>
      </c>
      <c r="AN67">
        <v>40.799999999999997</v>
      </c>
      <c r="AO67">
        <v>55</v>
      </c>
      <c r="AP67">
        <v>80</v>
      </c>
      <c r="AQ67">
        <v>1</v>
      </c>
    </row>
    <row r="68" spans="1:43" x14ac:dyDescent="0.3">
      <c r="A68" t="s">
        <v>29</v>
      </c>
      <c r="B68">
        <v>0</v>
      </c>
      <c r="C68">
        <v>0</v>
      </c>
      <c r="D68">
        <v>1</v>
      </c>
      <c r="E68">
        <v>0</v>
      </c>
      <c r="F68">
        <v>0</v>
      </c>
      <c r="G68">
        <v>0</v>
      </c>
      <c r="H68">
        <v>18389</v>
      </c>
      <c r="I68">
        <v>1.31</v>
      </c>
      <c r="J68" t="s">
        <v>30</v>
      </c>
      <c r="K68" t="s">
        <v>14</v>
      </c>
      <c r="L68" t="s">
        <v>40</v>
      </c>
      <c r="M68">
        <v>0</v>
      </c>
      <c r="N68">
        <v>1</v>
      </c>
      <c r="O68">
        <v>0</v>
      </c>
      <c r="P68">
        <v>0</v>
      </c>
      <c r="Q68">
        <v>0</v>
      </c>
      <c r="R68" t="s">
        <v>24</v>
      </c>
      <c r="S68">
        <v>0</v>
      </c>
      <c r="T68">
        <v>0</v>
      </c>
      <c r="U68">
        <v>1</v>
      </c>
      <c r="V68">
        <v>0</v>
      </c>
      <c r="W68">
        <v>0</v>
      </c>
      <c r="X68">
        <v>0</v>
      </c>
      <c r="Y68" t="s">
        <v>28</v>
      </c>
      <c r="Z68">
        <v>1</v>
      </c>
      <c r="AA68">
        <v>1</v>
      </c>
      <c r="AB68">
        <v>0</v>
      </c>
      <c r="AC68">
        <v>1</v>
      </c>
      <c r="AD68">
        <v>1</v>
      </c>
      <c r="AE68">
        <v>1</v>
      </c>
      <c r="AF68">
        <v>1</v>
      </c>
      <c r="AG68">
        <v>0</v>
      </c>
      <c r="AH68">
        <v>1</v>
      </c>
      <c r="AI68">
        <v>0</v>
      </c>
      <c r="AJ68" t="s">
        <v>17</v>
      </c>
      <c r="AK68">
        <v>61.4</v>
      </c>
      <c r="AL68">
        <v>56.2</v>
      </c>
      <c r="AM68">
        <v>34.4</v>
      </c>
      <c r="AN68">
        <v>40.9</v>
      </c>
      <c r="AO68">
        <v>51</v>
      </c>
      <c r="AP68">
        <v>78</v>
      </c>
      <c r="AQ68">
        <v>1</v>
      </c>
    </row>
    <row r="69" spans="1:43" x14ac:dyDescent="0.3">
      <c r="A69" t="s">
        <v>19</v>
      </c>
      <c r="B69">
        <v>1</v>
      </c>
      <c r="C69">
        <v>0</v>
      </c>
      <c r="D69">
        <v>0</v>
      </c>
      <c r="E69">
        <v>0</v>
      </c>
      <c r="F69">
        <v>0</v>
      </c>
      <c r="G69">
        <v>0</v>
      </c>
      <c r="H69">
        <v>13748.63</v>
      </c>
      <c r="I69">
        <v>1.32</v>
      </c>
      <c r="J69" t="s">
        <v>13</v>
      </c>
      <c r="K69" t="s">
        <v>20</v>
      </c>
      <c r="L69" t="s">
        <v>31</v>
      </c>
      <c r="M69">
        <v>0</v>
      </c>
      <c r="N69">
        <v>0</v>
      </c>
      <c r="O69">
        <v>0</v>
      </c>
      <c r="P69">
        <v>1</v>
      </c>
      <c r="Q69">
        <v>0</v>
      </c>
      <c r="R69" t="s">
        <v>34</v>
      </c>
      <c r="S69">
        <v>0</v>
      </c>
      <c r="T69">
        <v>0</v>
      </c>
      <c r="U69">
        <v>0</v>
      </c>
      <c r="V69">
        <v>0</v>
      </c>
      <c r="W69">
        <v>0</v>
      </c>
      <c r="X69">
        <v>1</v>
      </c>
      <c r="Y69" t="s">
        <v>23</v>
      </c>
      <c r="Z69">
        <v>0</v>
      </c>
      <c r="AA69">
        <v>1</v>
      </c>
      <c r="AB69">
        <v>0</v>
      </c>
      <c r="AC69">
        <v>0</v>
      </c>
      <c r="AD69">
        <v>1</v>
      </c>
      <c r="AE69">
        <v>1</v>
      </c>
      <c r="AF69">
        <v>1</v>
      </c>
      <c r="AG69">
        <v>0</v>
      </c>
      <c r="AH69">
        <v>0</v>
      </c>
      <c r="AI69">
        <v>0</v>
      </c>
      <c r="AJ69" t="s">
        <v>22</v>
      </c>
      <c r="AK69">
        <v>61.9</v>
      </c>
      <c r="AL69">
        <v>57</v>
      </c>
      <c r="AM69">
        <v>35.5</v>
      </c>
      <c r="AN69">
        <v>40.6</v>
      </c>
      <c r="AO69">
        <v>55</v>
      </c>
      <c r="AP69">
        <v>80</v>
      </c>
      <c r="AQ69">
        <v>1</v>
      </c>
    </row>
    <row r="70" spans="1:43" x14ac:dyDescent="0.3">
      <c r="A70" t="s">
        <v>25</v>
      </c>
      <c r="B70">
        <v>0</v>
      </c>
      <c r="C70">
        <v>1</v>
      </c>
      <c r="D70">
        <v>0</v>
      </c>
      <c r="E70">
        <v>0</v>
      </c>
      <c r="F70">
        <v>0</v>
      </c>
      <c r="G70">
        <v>0</v>
      </c>
      <c r="H70">
        <v>29076</v>
      </c>
      <c r="I70">
        <v>1.262</v>
      </c>
      <c r="J70" t="s">
        <v>13</v>
      </c>
      <c r="K70" t="s">
        <v>26</v>
      </c>
      <c r="L70" t="s">
        <v>27</v>
      </c>
      <c r="M70">
        <v>1</v>
      </c>
      <c r="N70">
        <v>0</v>
      </c>
      <c r="O70">
        <v>0</v>
      </c>
      <c r="P70">
        <v>0</v>
      </c>
      <c r="Q70">
        <v>0</v>
      </c>
      <c r="R70" t="s">
        <v>37</v>
      </c>
      <c r="S70">
        <v>0</v>
      </c>
      <c r="T70">
        <v>1</v>
      </c>
      <c r="U70">
        <v>0</v>
      </c>
      <c r="V70">
        <v>0</v>
      </c>
      <c r="W70">
        <v>0</v>
      </c>
      <c r="X70">
        <v>0</v>
      </c>
      <c r="Y70" t="s">
        <v>28</v>
      </c>
      <c r="Z70">
        <v>1</v>
      </c>
      <c r="AA70">
        <v>1</v>
      </c>
      <c r="AB70">
        <v>1</v>
      </c>
      <c r="AC70">
        <v>1</v>
      </c>
      <c r="AD70">
        <v>1</v>
      </c>
      <c r="AE70">
        <v>1</v>
      </c>
      <c r="AF70">
        <v>1</v>
      </c>
      <c r="AG70">
        <v>1</v>
      </c>
      <c r="AH70">
        <v>1</v>
      </c>
      <c r="AI70">
        <v>0</v>
      </c>
      <c r="AJ70" t="s">
        <v>17</v>
      </c>
      <c r="AK70">
        <v>61.8</v>
      </c>
      <c r="AL70">
        <v>55.9</v>
      </c>
      <c r="AM70">
        <v>34.799999999999997</v>
      </c>
      <c r="AN70">
        <v>40.799999999999997</v>
      </c>
      <c r="AO70">
        <v>50</v>
      </c>
      <c r="AP70">
        <v>76</v>
      </c>
      <c r="AQ70">
        <v>1</v>
      </c>
    </row>
    <row r="71" spans="1:43" x14ac:dyDescent="0.3">
      <c r="A71" t="s">
        <v>35</v>
      </c>
      <c r="B71">
        <v>0</v>
      </c>
      <c r="C71">
        <v>0</v>
      </c>
      <c r="D71">
        <v>0</v>
      </c>
      <c r="E71">
        <v>1</v>
      </c>
      <c r="F71">
        <v>0</v>
      </c>
      <c r="G71">
        <v>0</v>
      </c>
      <c r="H71">
        <v>8860</v>
      </c>
      <c r="I71">
        <v>1.0900000000000001</v>
      </c>
      <c r="J71" t="s">
        <v>13</v>
      </c>
      <c r="K71" t="s">
        <v>36</v>
      </c>
      <c r="L71" t="s">
        <v>31</v>
      </c>
      <c r="M71">
        <v>0</v>
      </c>
      <c r="N71">
        <v>0</v>
      </c>
      <c r="O71">
        <v>0</v>
      </c>
      <c r="P71">
        <v>1</v>
      </c>
      <c r="Q71">
        <v>0</v>
      </c>
      <c r="R71" t="s">
        <v>37</v>
      </c>
      <c r="S71">
        <v>0</v>
      </c>
      <c r="T71">
        <v>1</v>
      </c>
      <c r="U71">
        <v>0</v>
      </c>
      <c r="V71">
        <v>0</v>
      </c>
      <c r="W71">
        <v>0</v>
      </c>
      <c r="X71">
        <v>0</v>
      </c>
      <c r="Y71" t="s">
        <v>33</v>
      </c>
      <c r="Z71">
        <v>1</v>
      </c>
      <c r="AA71">
        <v>0</v>
      </c>
      <c r="AB71">
        <v>1</v>
      </c>
      <c r="AC71">
        <v>0</v>
      </c>
      <c r="AD71">
        <v>1</v>
      </c>
      <c r="AE71">
        <v>1</v>
      </c>
      <c r="AF71">
        <v>1</v>
      </c>
      <c r="AG71">
        <v>1</v>
      </c>
      <c r="AH71">
        <v>0</v>
      </c>
      <c r="AI71">
        <v>0</v>
      </c>
      <c r="AJ71" t="s">
        <v>22</v>
      </c>
      <c r="AK71">
        <v>62.3</v>
      </c>
      <c r="AL71">
        <v>57</v>
      </c>
      <c r="AM71">
        <v>36</v>
      </c>
      <c r="AN71">
        <v>40.6</v>
      </c>
      <c r="AO71">
        <v>45</v>
      </c>
      <c r="AP71">
        <v>80</v>
      </c>
      <c r="AQ71">
        <v>1</v>
      </c>
    </row>
    <row r="72" spans="1:43" x14ac:dyDescent="0.3">
      <c r="A72" t="s">
        <v>19</v>
      </c>
      <c r="B72">
        <v>1</v>
      </c>
      <c r="C72">
        <v>0</v>
      </c>
      <c r="D72">
        <v>0</v>
      </c>
      <c r="E72">
        <v>0</v>
      </c>
      <c r="F72">
        <v>0</v>
      </c>
      <c r="G72">
        <v>0</v>
      </c>
      <c r="H72">
        <v>13171.42</v>
      </c>
      <c r="I72">
        <v>1.21</v>
      </c>
      <c r="J72" t="s">
        <v>13</v>
      </c>
      <c r="K72" t="s">
        <v>20</v>
      </c>
      <c r="L72" t="s">
        <v>15</v>
      </c>
      <c r="M72">
        <v>0</v>
      </c>
      <c r="N72">
        <v>0</v>
      </c>
      <c r="O72">
        <v>1</v>
      </c>
      <c r="P72">
        <v>0</v>
      </c>
      <c r="Q72">
        <v>0</v>
      </c>
      <c r="R72" t="s">
        <v>34</v>
      </c>
      <c r="S72">
        <v>0</v>
      </c>
      <c r="T72">
        <v>0</v>
      </c>
      <c r="U72">
        <v>0</v>
      </c>
      <c r="V72">
        <v>0</v>
      </c>
      <c r="W72">
        <v>0</v>
      </c>
      <c r="X72">
        <v>1</v>
      </c>
      <c r="Y72" t="s">
        <v>23</v>
      </c>
      <c r="Z72">
        <v>1</v>
      </c>
      <c r="AA72">
        <v>1</v>
      </c>
      <c r="AB72">
        <v>0</v>
      </c>
      <c r="AC72">
        <v>0</v>
      </c>
      <c r="AD72">
        <v>1</v>
      </c>
      <c r="AE72">
        <v>1</v>
      </c>
      <c r="AF72">
        <v>1</v>
      </c>
      <c r="AG72">
        <v>1</v>
      </c>
      <c r="AH72">
        <v>0</v>
      </c>
      <c r="AI72">
        <v>0</v>
      </c>
      <c r="AJ72" t="s">
        <v>22</v>
      </c>
      <c r="AK72">
        <v>61.3</v>
      </c>
      <c r="AL72">
        <v>56</v>
      </c>
      <c r="AM72">
        <v>34</v>
      </c>
      <c r="AN72">
        <v>40.799999999999997</v>
      </c>
      <c r="AO72">
        <v>50</v>
      </c>
      <c r="AP72">
        <v>75</v>
      </c>
      <c r="AQ72">
        <v>1</v>
      </c>
    </row>
    <row r="73" spans="1:43" x14ac:dyDescent="0.3">
      <c r="A73" t="s">
        <v>29</v>
      </c>
      <c r="B73">
        <v>0</v>
      </c>
      <c r="C73">
        <v>0</v>
      </c>
      <c r="D73">
        <v>1</v>
      </c>
      <c r="E73">
        <v>0</v>
      </c>
      <c r="F73">
        <v>0</v>
      </c>
      <c r="G73">
        <v>0</v>
      </c>
      <c r="H73">
        <v>9956</v>
      </c>
      <c r="I73">
        <v>1.01</v>
      </c>
      <c r="J73" t="s">
        <v>30</v>
      </c>
      <c r="K73" t="s">
        <v>14</v>
      </c>
      <c r="L73" t="s">
        <v>31</v>
      </c>
      <c r="M73">
        <v>0</v>
      </c>
      <c r="N73">
        <v>0</v>
      </c>
      <c r="O73">
        <v>0</v>
      </c>
      <c r="P73">
        <v>1</v>
      </c>
      <c r="Q73">
        <v>0</v>
      </c>
      <c r="R73" t="s">
        <v>24</v>
      </c>
      <c r="S73">
        <v>0</v>
      </c>
      <c r="T73">
        <v>0</v>
      </c>
      <c r="U73">
        <v>1</v>
      </c>
      <c r="V73">
        <v>0</v>
      </c>
      <c r="W73">
        <v>0</v>
      </c>
      <c r="X73">
        <v>0</v>
      </c>
      <c r="Y73" t="s">
        <v>18</v>
      </c>
      <c r="Z73">
        <v>1</v>
      </c>
      <c r="AA73">
        <v>1</v>
      </c>
      <c r="AB73">
        <v>0</v>
      </c>
      <c r="AC73">
        <v>1</v>
      </c>
      <c r="AD73">
        <v>1</v>
      </c>
      <c r="AE73">
        <v>1</v>
      </c>
      <c r="AF73">
        <v>1</v>
      </c>
      <c r="AG73">
        <v>0</v>
      </c>
      <c r="AH73">
        <v>1</v>
      </c>
      <c r="AI73">
        <v>0</v>
      </c>
      <c r="AJ73" t="s">
        <v>17</v>
      </c>
      <c r="AK73">
        <v>61.7</v>
      </c>
      <c r="AL73">
        <v>56.7</v>
      </c>
      <c r="AM73">
        <v>34.5</v>
      </c>
      <c r="AN73">
        <v>40.799999999999997</v>
      </c>
      <c r="AO73">
        <v>52</v>
      </c>
      <c r="AP73">
        <v>78</v>
      </c>
      <c r="AQ73">
        <v>1</v>
      </c>
    </row>
    <row r="74" spans="1:43" x14ac:dyDescent="0.3">
      <c r="A74" t="s">
        <v>12</v>
      </c>
      <c r="B74">
        <v>0</v>
      </c>
      <c r="C74">
        <v>0</v>
      </c>
      <c r="D74">
        <v>0</v>
      </c>
      <c r="E74">
        <v>0</v>
      </c>
      <c r="F74">
        <v>0</v>
      </c>
      <c r="G74">
        <v>1</v>
      </c>
      <c r="H74">
        <v>11155</v>
      </c>
      <c r="I74">
        <v>1.133</v>
      </c>
      <c r="J74" t="s">
        <v>13</v>
      </c>
      <c r="K74" t="s">
        <v>14</v>
      </c>
      <c r="L74" t="s">
        <v>31</v>
      </c>
      <c r="M74">
        <v>0</v>
      </c>
      <c r="N74">
        <v>0</v>
      </c>
      <c r="O74">
        <v>0</v>
      </c>
      <c r="P74">
        <v>1</v>
      </c>
      <c r="Q74">
        <v>0</v>
      </c>
      <c r="R74" t="s">
        <v>32</v>
      </c>
      <c r="S74">
        <v>0</v>
      </c>
      <c r="T74">
        <v>0</v>
      </c>
      <c r="U74">
        <v>0</v>
      </c>
      <c r="V74">
        <v>0</v>
      </c>
      <c r="W74">
        <v>1</v>
      </c>
      <c r="X74">
        <v>0</v>
      </c>
      <c r="Y74" t="s">
        <v>28</v>
      </c>
      <c r="Z74">
        <v>1</v>
      </c>
      <c r="AA74">
        <v>1</v>
      </c>
      <c r="AB74">
        <v>1</v>
      </c>
      <c r="AC74">
        <v>1</v>
      </c>
      <c r="AD74">
        <v>1</v>
      </c>
      <c r="AE74">
        <v>1</v>
      </c>
      <c r="AF74">
        <v>1</v>
      </c>
      <c r="AG74">
        <v>0</v>
      </c>
      <c r="AH74">
        <v>1</v>
      </c>
      <c r="AI74">
        <v>0</v>
      </c>
      <c r="AJ74" t="s">
        <v>17</v>
      </c>
      <c r="AK74">
        <v>61.1</v>
      </c>
      <c r="AL74">
        <v>56.4</v>
      </c>
      <c r="AM74">
        <v>34.200000000000003</v>
      </c>
      <c r="AN74">
        <v>40.799999999999997</v>
      </c>
      <c r="AO74">
        <v>53</v>
      </c>
      <c r="AP74">
        <v>78</v>
      </c>
      <c r="AQ74">
        <v>1</v>
      </c>
    </row>
    <row r="75" spans="1:43" x14ac:dyDescent="0.3">
      <c r="A75" t="s">
        <v>25</v>
      </c>
      <c r="B75">
        <v>0</v>
      </c>
      <c r="C75">
        <v>1</v>
      </c>
      <c r="D75">
        <v>0</v>
      </c>
      <c r="E75">
        <v>0</v>
      </c>
      <c r="F75">
        <v>0</v>
      </c>
      <c r="G75">
        <v>0</v>
      </c>
      <c r="H75">
        <v>19153</v>
      </c>
      <c r="I75">
        <v>1.6659999999999999</v>
      </c>
      <c r="J75" t="s">
        <v>13</v>
      </c>
      <c r="K75" t="s">
        <v>26</v>
      </c>
      <c r="L75" t="s">
        <v>31</v>
      </c>
      <c r="M75">
        <v>0</v>
      </c>
      <c r="N75">
        <v>0</v>
      </c>
      <c r="O75">
        <v>0</v>
      </c>
      <c r="P75">
        <v>1</v>
      </c>
      <c r="Q75">
        <v>0</v>
      </c>
      <c r="R75" t="s">
        <v>16</v>
      </c>
      <c r="S75">
        <v>0</v>
      </c>
      <c r="T75">
        <v>0</v>
      </c>
      <c r="U75">
        <v>0</v>
      </c>
      <c r="V75">
        <v>1</v>
      </c>
      <c r="W75">
        <v>0</v>
      </c>
      <c r="X75">
        <v>0</v>
      </c>
      <c r="Y75" t="s">
        <v>28</v>
      </c>
      <c r="Z75">
        <v>1</v>
      </c>
      <c r="AA75">
        <v>1</v>
      </c>
      <c r="AB75">
        <v>0</v>
      </c>
      <c r="AC75">
        <v>1</v>
      </c>
      <c r="AD75">
        <v>1</v>
      </c>
      <c r="AE75">
        <v>1</v>
      </c>
      <c r="AF75">
        <v>1</v>
      </c>
      <c r="AG75">
        <v>1</v>
      </c>
      <c r="AH75">
        <v>1</v>
      </c>
      <c r="AI75">
        <v>0</v>
      </c>
      <c r="AJ75" t="s">
        <v>17</v>
      </c>
      <c r="AK75">
        <v>61.9</v>
      </c>
      <c r="AL75">
        <v>56.3</v>
      </c>
      <c r="AM75">
        <v>34.700000000000003</v>
      </c>
      <c r="AN75">
        <v>40.799999999999997</v>
      </c>
      <c r="AO75">
        <v>50</v>
      </c>
      <c r="AP75">
        <v>78</v>
      </c>
      <c r="AQ75">
        <v>1</v>
      </c>
    </row>
    <row r="76" spans="1:43" x14ac:dyDescent="0.3">
      <c r="A76" t="s">
        <v>12</v>
      </c>
      <c r="B76">
        <v>0</v>
      </c>
      <c r="C76">
        <v>0</v>
      </c>
      <c r="D76">
        <v>0</v>
      </c>
      <c r="E76">
        <v>0</v>
      </c>
      <c r="F76">
        <v>0</v>
      </c>
      <c r="G76">
        <v>1</v>
      </c>
      <c r="H76">
        <v>15588</v>
      </c>
      <c r="I76">
        <v>1.621</v>
      </c>
      <c r="J76" t="s">
        <v>13</v>
      </c>
      <c r="K76" t="s">
        <v>14</v>
      </c>
      <c r="L76" t="s">
        <v>21</v>
      </c>
      <c r="M76">
        <v>0</v>
      </c>
      <c r="N76">
        <v>0</v>
      </c>
      <c r="O76">
        <v>0</v>
      </c>
      <c r="P76">
        <v>0</v>
      </c>
      <c r="Q76">
        <v>1</v>
      </c>
      <c r="R76" t="s">
        <v>16</v>
      </c>
      <c r="S76">
        <v>0</v>
      </c>
      <c r="T76">
        <v>0</v>
      </c>
      <c r="U76">
        <v>0</v>
      </c>
      <c r="V76">
        <v>1</v>
      </c>
      <c r="W76">
        <v>0</v>
      </c>
      <c r="X76">
        <v>0</v>
      </c>
      <c r="Y76" t="s">
        <v>28</v>
      </c>
      <c r="Z76">
        <v>1</v>
      </c>
      <c r="AA76">
        <v>1</v>
      </c>
      <c r="AB76">
        <v>0</v>
      </c>
      <c r="AC76">
        <v>1</v>
      </c>
      <c r="AD76">
        <v>1</v>
      </c>
      <c r="AE76">
        <v>1</v>
      </c>
      <c r="AF76">
        <v>1</v>
      </c>
      <c r="AG76">
        <v>0</v>
      </c>
      <c r="AH76">
        <v>1</v>
      </c>
      <c r="AI76">
        <v>0</v>
      </c>
      <c r="AJ76" t="s">
        <v>17</v>
      </c>
      <c r="AK76">
        <v>61.3</v>
      </c>
      <c r="AL76">
        <v>56.4</v>
      </c>
      <c r="AM76">
        <v>34.6</v>
      </c>
      <c r="AN76">
        <v>40.6</v>
      </c>
      <c r="AO76">
        <v>53</v>
      </c>
      <c r="AP76">
        <v>76</v>
      </c>
      <c r="AQ76">
        <v>1</v>
      </c>
    </row>
    <row r="77" spans="1:43" x14ac:dyDescent="0.3">
      <c r="A77" t="s">
        <v>29</v>
      </c>
      <c r="B77">
        <v>0</v>
      </c>
      <c r="C77">
        <v>0</v>
      </c>
      <c r="D77">
        <v>1</v>
      </c>
      <c r="E77">
        <v>0</v>
      </c>
      <c r="F77">
        <v>0</v>
      </c>
      <c r="G77">
        <v>0</v>
      </c>
      <c r="H77">
        <v>9162</v>
      </c>
      <c r="I77">
        <v>1.1100000000000001</v>
      </c>
      <c r="J77" t="s">
        <v>30</v>
      </c>
      <c r="K77" t="s">
        <v>14</v>
      </c>
      <c r="L77" t="s">
        <v>21</v>
      </c>
      <c r="M77">
        <v>0</v>
      </c>
      <c r="N77">
        <v>0</v>
      </c>
      <c r="O77">
        <v>0</v>
      </c>
      <c r="P77">
        <v>0</v>
      </c>
      <c r="Q77">
        <v>1</v>
      </c>
      <c r="R77" t="s">
        <v>16</v>
      </c>
      <c r="S77">
        <v>0</v>
      </c>
      <c r="T77">
        <v>0</v>
      </c>
      <c r="U77">
        <v>0</v>
      </c>
      <c r="V77">
        <v>1</v>
      </c>
      <c r="W77">
        <v>0</v>
      </c>
      <c r="X77">
        <v>0</v>
      </c>
      <c r="Y77" t="s">
        <v>28</v>
      </c>
      <c r="Z77">
        <v>1</v>
      </c>
      <c r="AA77">
        <v>1</v>
      </c>
      <c r="AB77">
        <v>0</v>
      </c>
      <c r="AC77">
        <v>1</v>
      </c>
      <c r="AD77">
        <v>1</v>
      </c>
      <c r="AE77">
        <v>1</v>
      </c>
      <c r="AF77">
        <v>1</v>
      </c>
      <c r="AG77">
        <v>0</v>
      </c>
      <c r="AH77">
        <v>1</v>
      </c>
      <c r="AI77">
        <v>1</v>
      </c>
      <c r="AJ77" t="s">
        <v>17</v>
      </c>
      <c r="AK77">
        <v>60.8</v>
      </c>
      <c r="AL77">
        <v>56.5</v>
      </c>
      <c r="AM77">
        <v>34.299999999999997</v>
      </c>
      <c r="AN77">
        <v>40.700000000000003</v>
      </c>
      <c r="AO77">
        <v>51</v>
      </c>
      <c r="AP77">
        <v>77</v>
      </c>
      <c r="AQ77">
        <v>1</v>
      </c>
    </row>
    <row r="78" spans="1:43" x14ac:dyDescent="0.3">
      <c r="A78" t="s">
        <v>19</v>
      </c>
      <c r="B78">
        <v>1</v>
      </c>
      <c r="C78">
        <v>0</v>
      </c>
      <c r="D78">
        <v>0</v>
      </c>
      <c r="E78">
        <v>0</v>
      </c>
      <c r="F78">
        <v>0</v>
      </c>
      <c r="G78">
        <v>0</v>
      </c>
      <c r="H78">
        <v>14123.914999999999</v>
      </c>
      <c r="I78">
        <v>1.33</v>
      </c>
      <c r="J78" t="s">
        <v>13</v>
      </c>
      <c r="K78" t="s">
        <v>20</v>
      </c>
      <c r="L78" t="s">
        <v>40</v>
      </c>
      <c r="M78">
        <v>0</v>
      </c>
      <c r="N78">
        <v>1</v>
      </c>
      <c r="O78">
        <v>0</v>
      </c>
      <c r="P78">
        <v>0</v>
      </c>
      <c r="Q78">
        <v>0</v>
      </c>
      <c r="R78" t="s">
        <v>16</v>
      </c>
      <c r="S78">
        <v>0</v>
      </c>
      <c r="T78">
        <v>0</v>
      </c>
      <c r="U78">
        <v>0</v>
      </c>
      <c r="V78">
        <v>1</v>
      </c>
      <c r="W78">
        <v>0</v>
      </c>
      <c r="X78">
        <v>0</v>
      </c>
      <c r="Y78" t="s">
        <v>23</v>
      </c>
      <c r="Z78">
        <v>0</v>
      </c>
      <c r="AA78">
        <v>0</v>
      </c>
      <c r="AB78">
        <v>0</v>
      </c>
      <c r="AC78">
        <v>0</v>
      </c>
      <c r="AD78">
        <v>1</v>
      </c>
      <c r="AE78">
        <v>1</v>
      </c>
      <c r="AF78">
        <v>1</v>
      </c>
      <c r="AG78">
        <v>0</v>
      </c>
      <c r="AH78">
        <v>0</v>
      </c>
      <c r="AI78">
        <v>0</v>
      </c>
      <c r="AJ78" t="s">
        <v>22</v>
      </c>
      <c r="AK78">
        <v>61.7</v>
      </c>
      <c r="AL78">
        <v>56</v>
      </c>
      <c r="AM78">
        <v>35</v>
      </c>
      <c r="AN78">
        <v>40.6</v>
      </c>
      <c r="AO78">
        <v>55</v>
      </c>
      <c r="AP78">
        <v>80</v>
      </c>
      <c r="AQ78">
        <v>1</v>
      </c>
    </row>
    <row r="79" spans="1:43" x14ac:dyDescent="0.3">
      <c r="A79" t="s">
        <v>19</v>
      </c>
      <c r="B79">
        <v>1</v>
      </c>
      <c r="C79">
        <v>0</v>
      </c>
      <c r="D79">
        <v>0</v>
      </c>
      <c r="E79">
        <v>0</v>
      </c>
      <c r="F79">
        <v>0</v>
      </c>
      <c r="G79">
        <v>0</v>
      </c>
      <c r="H79">
        <v>17866.915000000001</v>
      </c>
      <c r="I79">
        <v>1.59</v>
      </c>
      <c r="J79" t="s">
        <v>13</v>
      </c>
      <c r="K79" t="s">
        <v>20</v>
      </c>
      <c r="L79" t="s">
        <v>15</v>
      </c>
      <c r="M79">
        <v>0</v>
      </c>
      <c r="N79">
        <v>0</v>
      </c>
      <c r="O79">
        <v>1</v>
      </c>
      <c r="P79">
        <v>0</v>
      </c>
      <c r="Q79">
        <v>0</v>
      </c>
      <c r="R79" t="s">
        <v>16</v>
      </c>
      <c r="S79">
        <v>0</v>
      </c>
      <c r="T79">
        <v>0</v>
      </c>
      <c r="U79">
        <v>0</v>
      </c>
      <c r="V79">
        <v>1</v>
      </c>
      <c r="W79">
        <v>0</v>
      </c>
      <c r="X79">
        <v>0</v>
      </c>
      <c r="Y79" t="s">
        <v>23</v>
      </c>
      <c r="Z79">
        <v>0</v>
      </c>
      <c r="AA79">
        <v>1</v>
      </c>
      <c r="AB79">
        <v>0</v>
      </c>
      <c r="AC79">
        <v>0</v>
      </c>
      <c r="AD79">
        <v>0</v>
      </c>
      <c r="AE79">
        <v>1</v>
      </c>
      <c r="AF79">
        <v>1</v>
      </c>
      <c r="AG79">
        <v>0</v>
      </c>
      <c r="AH79">
        <v>0</v>
      </c>
      <c r="AI79">
        <v>0</v>
      </c>
      <c r="AJ79" t="s">
        <v>22</v>
      </c>
      <c r="AK79">
        <v>61.8</v>
      </c>
      <c r="AL79">
        <v>57</v>
      </c>
      <c r="AM79">
        <v>35</v>
      </c>
      <c r="AN79">
        <v>41</v>
      </c>
      <c r="AO79">
        <v>55</v>
      </c>
      <c r="AP79">
        <v>80</v>
      </c>
      <c r="AQ79">
        <v>1</v>
      </c>
    </row>
    <row r="80" spans="1:43" x14ac:dyDescent="0.3">
      <c r="A80" t="s">
        <v>19</v>
      </c>
      <c r="B80">
        <v>1</v>
      </c>
      <c r="C80">
        <v>0</v>
      </c>
      <c r="D80">
        <v>0</v>
      </c>
      <c r="E80">
        <v>0</v>
      </c>
      <c r="F80">
        <v>0</v>
      </c>
      <c r="G80">
        <v>0</v>
      </c>
      <c r="H80">
        <v>16776.52</v>
      </c>
      <c r="I80">
        <v>1.4</v>
      </c>
      <c r="J80" t="s">
        <v>13</v>
      </c>
      <c r="K80" t="s">
        <v>20</v>
      </c>
      <c r="L80" t="s">
        <v>31</v>
      </c>
      <c r="M80">
        <v>0</v>
      </c>
      <c r="N80">
        <v>0</v>
      </c>
      <c r="O80">
        <v>0</v>
      </c>
      <c r="P80">
        <v>1</v>
      </c>
      <c r="Q80">
        <v>0</v>
      </c>
      <c r="R80" t="s">
        <v>32</v>
      </c>
      <c r="S80">
        <v>0</v>
      </c>
      <c r="T80">
        <v>0</v>
      </c>
      <c r="U80">
        <v>0</v>
      </c>
      <c r="V80">
        <v>0</v>
      </c>
      <c r="W80">
        <v>1</v>
      </c>
      <c r="X80">
        <v>0</v>
      </c>
      <c r="Y80" t="s">
        <v>23</v>
      </c>
      <c r="Z80">
        <v>0</v>
      </c>
      <c r="AA80">
        <v>1</v>
      </c>
      <c r="AB80">
        <v>1</v>
      </c>
      <c r="AC80">
        <v>0</v>
      </c>
      <c r="AD80">
        <v>1</v>
      </c>
      <c r="AE80">
        <v>1</v>
      </c>
      <c r="AF80">
        <v>1</v>
      </c>
      <c r="AG80">
        <v>1</v>
      </c>
      <c r="AH80">
        <v>0</v>
      </c>
      <c r="AI80">
        <v>0</v>
      </c>
      <c r="AJ80" t="s">
        <v>22</v>
      </c>
      <c r="AK80">
        <v>61.9</v>
      </c>
      <c r="AL80">
        <v>55</v>
      </c>
      <c r="AM80">
        <v>35</v>
      </c>
      <c r="AN80">
        <v>40.6</v>
      </c>
      <c r="AO80">
        <v>50</v>
      </c>
      <c r="AP80">
        <v>80</v>
      </c>
      <c r="AQ80">
        <v>1</v>
      </c>
    </row>
    <row r="81" spans="1:43" x14ac:dyDescent="0.3">
      <c r="A81" t="s">
        <v>29</v>
      </c>
      <c r="B81">
        <v>0</v>
      </c>
      <c r="C81">
        <v>0</v>
      </c>
      <c r="D81">
        <v>1</v>
      </c>
      <c r="E81">
        <v>0</v>
      </c>
      <c r="F81">
        <v>0</v>
      </c>
      <c r="G81">
        <v>0</v>
      </c>
      <c r="H81">
        <v>10822</v>
      </c>
      <c r="I81">
        <v>1.04</v>
      </c>
      <c r="J81" t="s">
        <v>30</v>
      </c>
      <c r="K81" t="s">
        <v>14</v>
      </c>
      <c r="L81" t="s">
        <v>15</v>
      </c>
      <c r="M81">
        <v>0</v>
      </c>
      <c r="N81">
        <v>0</v>
      </c>
      <c r="O81">
        <v>1</v>
      </c>
      <c r="P81">
        <v>0</v>
      </c>
      <c r="Q81">
        <v>0</v>
      </c>
      <c r="R81" t="s">
        <v>16</v>
      </c>
      <c r="S81">
        <v>0</v>
      </c>
      <c r="T81">
        <v>0</v>
      </c>
      <c r="U81">
        <v>0</v>
      </c>
      <c r="V81">
        <v>1</v>
      </c>
      <c r="W81">
        <v>0</v>
      </c>
      <c r="X81">
        <v>0</v>
      </c>
      <c r="Y81" t="s">
        <v>28</v>
      </c>
      <c r="Z81">
        <v>1</v>
      </c>
      <c r="AA81">
        <v>1</v>
      </c>
      <c r="AB81">
        <v>1</v>
      </c>
      <c r="AC81">
        <v>1</v>
      </c>
      <c r="AD81">
        <v>1</v>
      </c>
      <c r="AE81">
        <v>1</v>
      </c>
      <c r="AF81">
        <v>0</v>
      </c>
      <c r="AG81">
        <v>1</v>
      </c>
      <c r="AH81">
        <v>0</v>
      </c>
      <c r="AI81">
        <v>0</v>
      </c>
      <c r="AJ81" t="s">
        <v>17</v>
      </c>
      <c r="AK81">
        <v>61.2</v>
      </c>
      <c r="AL81">
        <v>57.2</v>
      </c>
      <c r="AM81">
        <v>34.700000000000003</v>
      </c>
      <c r="AN81">
        <v>40.700000000000003</v>
      </c>
      <c r="AO81">
        <v>50</v>
      </c>
      <c r="AP81">
        <v>76</v>
      </c>
      <c r="AQ81">
        <v>1</v>
      </c>
    </row>
    <row r="82" spans="1:43" x14ac:dyDescent="0.3">
      <c r="A82" t="s">
        <v>29</v>
      </c>
      <c r="B82">
        <v>0</v>
      </c>
      <c r="C82">
        <v>0</v>
      </c>
      <c r="D82">
        <v>1</v>
      </c>
      <c r="E82">
        <v>0</v>
      </c>
      <c r="F82">
        <v>0</v>
      </c>
      <c r="G82">
        <v>0</v>
      </c>
      <c r="H82">
        <v>34881</v>
      </c>
      <c r="I82">
        <v>2.0699999999999998</v>
      </c>
      <c r="J82" t="s">
        <v>30</v>
      </c>
      <c r="K82" t="s">
        <v>14</v>
      </c>
      <c r="L82" t="s">
        <v>31</v>
      </c>
      <c r="M82">
        <v>0</v>
      </c>
      <c r="N82">
        <v>0</v>
      </c>
      <c r="O82">
        <v>0</v>
      </c>
      <c r="P82">
        <v>1</v>
      </c>
      <c r="Q82">
        <v>0</v>
      </c>
      <c r="R82" t="s">
        <v>16</v>
      </c>
      <c r="S82">
        <v>0</v>
      </c>
      <c r="T82">
        <v>0</v>
      </c>
      <c r="U82">
        <v>0</v>
      </c>
      <c r="V82">
        <v>1</v>
      </c>
      <c r="W82">
        <v>0</v>
      </c>
      <c r="X82">
        <v>0</v>
      </c>
      <c r="Y82" t="s">
        <v>28</v>
      </c>
      <c r="Z82">
        <v>1</v>
      </c>
      <c r="AA82">
        <v>1</v>
      </c>
      <c r="AB82">
        <v>0</v>
      </c>
      <c r="AC82">
        <v>1</v>
      </c>
      <c r="AD82">
        <v>1</v>
      </c>
      <c r="AE82">
        <v>1</v>
      </c>
      <c r="AF82">
        <v>1</v>
      </c>
      <c r="AG82">
        <v>1</v>
      </c>
      <c r="AH82">
        <v>1</v>
      </c>
      <c r="AI82">
        <v>1</v>
      </c>
      <c r="AJ82" t="s">
        <v>17</v>
      </c>
      <c r="AK82">
        <v>61.8</v>
      </c>
      <c r="AL82">
        <v>55.5</v>
      </c>
      <c r="AM82">
        <v>34.299999999999997</v>
      </c>
      <c r="AN82">
        <v>40.799999999999997</v>
      </c>
      <c r="AO82">
        <v>50</v>
      </c>
      <c r="AP82">
        <v>77</v>
      </c>
      <c r="AQ82">
        <v>1</v>
      </c>
    </row>
    <row r="83" spans="1:43" x14ac:dyDescent="0.3">
      <c r="A83" t="s">
        <v>19</v>
      </c>
      <c r="B83">
        <v>1</v>
      </c>
      <c r="C83">
        <v>0</v>
      </c>
      <c r="D83">
        <v>0</v>
      </c>
      <c r="E83">
        <v>0</v>
      </c>
      <c r="F83">
        <v>0</v>
      </c>
      <c r="G83">
        <v>0</v>
      </c>
      <c r="H83">
        <v>13524.05</v>
      </c>
      <c r="I83">
        <v>1.23</v>
      </c>
      <c r="J83" t="s">
        <v>13</v>
      </c>
      <c r="K83" t="s">
        <v>20</v>
      </c>
      <c r="L83" t="s">
        <v>31</v>
      </c>
      <c r="M83">
        <v>0</v>
      </c>
      <c r="N83">
        <v>0</v>
      </c>
      <c r="O83">
        <v>0</v>
      </c>
      <c r="P83">
        <v>1</v>
      </c>
      <c r="Q83">
        <v>0</v>
      </c>
      <c r="R83" t="s">
        <v>32</v>
      </c>
      <c r="S83">
        <v>0</v>
      </c>
      <c r="T83">
        <v>0</v>
      </c>
      <c r="U83">
        <v>0</v>
      </c>
      <c r="V83">
        <v>0</v>
      </c>
      <c r="W83">
        <v>1</v>
      </c>
      <c r="X83">
        <v>0</v>
      </c>
      <c r="Y83" t="s">
        <v>33</v>
      </c>
      <c r="Z83">
        <v>1</v>
      </c>
      <c r="AA83">
        <v>1</v>
      </c>
      <c r="AB83">
        <v>1</v>
      </c>
      <c r="AC83">
        <v>0</v>
      </c>
      <c r="AD83">
        <v>0</v>
      </c>
      <c r="AE83">
        <v>1</v>
      </c>
      <c r="AF83">
        <v>0</v>
      </c>
      <c r="AG83">
        <v>1</v>
      </c>
      <c r="AH83">
        <v>0</v>
      </c>
      <c r="AI83">
        <v>0</v>
      </c>
      <c r="AJ83" t="s">
        <v>22</v>
      </c>
      <c r="AK83">
        <v>60.6</v>
      </c>
      <c r="AL83">
        <v>58</v>
      </c>
      <c r="AM83">
        <v>34</v>
      </c>
      <c r="AN83">
        <v>41</v>
      </c>
      <c r="AO83">
        <v>50</v>
      </c>
      <c r="AP83">
        <v>80</v>
      </c>
      <c r="AQ83">
        <v>1</v>
      </c>
    </row>
    <row r="84" spans="1:43" x14ac:dyDescent="0.3">
      <c r="A84" t="s">
        <v>29</v>
      </c>
      <c r="B84">
        <v>0</v>
      </c>
      <c r="C84">
        <v>0</v>
      </c>
      <c r="D84">
        <v>1</v>
      </c>
      <c r="E84">
        <v>0</v>
      </c>
      <c r="F84">
        <v>0</v>
      </c>
      <c r="G84">
        <v>0</v>
      </c>
      <c r="H84">
        <v>9322</v>
      </c>
      <c r="I84">
        <v>1.07</v>
      </c>
      <c r="J84" t="s">
        <v>30</v>
      </c>
      <c r="K84" t="s">
        <v>14</v>
      </c>
      <c r="L84" t="s">
        <v>21</v>
      </c>
      <c r="M84">
        <v>0</v>
      </c>
      <c r="N84">
        <v>0</v>
      </c>
      <c r="O84">
        <v>0</v>
      </c>
      <c r="P84">
        <v>0</v>
      </c>
      <c r="Q84">
        <v>1</v>
      </c>
      <c r="R84" t="s">
        <v>16</v>
      </c>
      <c r="S84">
        <v>0</v>
      </c>
      <c r="T84">
        <v>0</v>
      </c>
      <c r="U84">
        <v>0</v>
      </c>
      <c r="V84">
        <v>1</v>
      </c>
      <c r="W84">
        <v>0</v>
      </c>
      <c r="X84">
        <v>0</v>
      </c>
      <c r="Y84" t="s">
        <v>28</v>
      </c>
      <c r="Z84">
        <v>1</v>
      </c>
      <c r="AA84">
        <v>1</v>
      </c>
      <c r="AB84">
        <v>1</v>
      </c>
      <c r="AC84">
        <v>1</v>
      </c>
      <c r="AD84">
        <v>1</v>
      </c>
      <c r="AE84">
        <v>1</v>
      </c>
      <c r="AF84">
        <v>1</v>
      </c>
      <c r="AG84">
        <v>0</v>
      </c>
      <c r="AH84">
        <v>1</v>
      </c>
      <c r="AI84">
        <v>0</v>
      </c>
      <c r="AJ84" t="s">
        <v>17</v>
      </c>
      <c r="AK84">
        <v>61.4</v>
      </c>
      <c r="AL84">
        <v>55.4</v>
      </c>
      <c r="AM84">
        <v>34.200000000000003</v>
      </c>
      <c r="AN84">
        <v>40.700000000000003</v>
      </c>
      <c r="AO84">
        <v>51</v>
      </c>
      <c r="AP84">
        <v>75</v>
      </c>
      <c r="AQ84">
        <v>1</v>
      </c>
    </row>
    <row r="85" spans="1:43" x14ac:dyDescent="0.3">
      <c r="A85" t="s">
        <v>19</v>
      </c>
      <c r="B85">
        <v>1</v>
      </c>
      <c r="C85">
        <v>0</v>
      </c>
      <c r="D85">
        <v>0</v>
      </c>
      <c r="E85">
        <v>0</v>
      </c>
      <c r="F85">
        <v>0</v>
      </c>
      <c r="G85">
        <v>0</v>
      </c>
      <c r="H85">
        <v>12883.8</v>
      </c>
      <c r="I85">
        <v>1.29</v>
      </c>
      <c r="J85" t="s">
        <v>13</v>
      </c>
      <c r="K85" t="s">
        <v>20</v>
      </c>
      <c r="L85" t="s">
        <v>31</v>
      </c>
      <c r="M85">
        <v>0</v>
      </c>
      <c r="N85">
        <v>0</v>
      </c>
      <c r="O85">
        <v>0</v>
      </c>
      <c r="P85">
        <v>1</v>
      </c>
      <c r="Q85">
        <v>0</v>
      </c>
      <c r="R85" t="s">
        <v>32</v>
      </c>
      <c r="S85">
        <v>0</v>
      </c>
      <c r="T85">
        <v>0</v>
      </c>
      <c r="U85">
        <v>0</v>
      </c>
      <c r="V85">
        <v>0</v>
      </c>
      <c r="W85">
        <v>1</v>
      </c>
      <c r="X85">
        <v>0</v>
      </c>
      <c r="Y85" t="s">
        <v>33</v>
      </c>
      <c r="Z85">
        <v>1</v>
      </c>
      <c r="AA85">
        <v>1</v>
      </c>
      <c r="AB85">
        <v>1</v>
      </c>
      <c r="AC85">
        <v>0</v>
      </c>
      <c r="AD85">
        <v>1</v>
      </c>
      <c r="AE85">
        <v>1</v>
      </c>
      <c r="AF85">
        <v>1</v>
      </c>
      <c r="AG85">
        <v>1</v>
      </c>
      <c r="AH85">
        <v>0</v>
      </c>
      <c r="AI85">
        <v>0</v>
      </c>
      <c r="AJ85" t="s">
        <v>22</v>
      </c>
      <c r="AK85">
        <v>61.9</v>
      </c>
      <c r="AL85">
        <v>57</v>
      </c>
      <c r="AM85">
        <v>35.5</v>
      </c>
      <c r="AN85">
        <v>40.799999999999997</v>
      </c>
      <c r="AO85">
        <v>50</v>
      </c>
      <c r="AP85">
        <v>80</v>
      </c>
      <c r="AQ85">
        <v>1</v>
      </c>
    </row>
    <row r="86" spans="1:43" x14ac:dyDescent="0.3">
      <c r="A86" t="s">
        <v>19</v>
      </c>
      <c r="B86">
        <v>1</v>
      </c>
      <c r="C86">
        <v>0</v>
      </c>
      <c r="D86">
        <v>0</v>
      </c>
      <c r="E86">
        <v>0</v>
      </c>
      <c r="F86">
        <v>0</v>
      </c>
      <c r="G86">
        <v>0</v>
      </c>
      <c r="H86">
        <v>9065.94</v>
      </c>
      <c r="I86">
        <v>1.1000000000000001</v>
      </c>
      <c r="J86" t="s">
        <v>13</v>
      </c>
      <c r="K86" t="s">
        <v>20</v>
      </c>
      <c r="L86" t="s">
        <v>31</v>
      </c>
      <c r="M86">
        <v>0</v>
      </c>
      <c r="N86">
        <v>0</v>
      </c>
      <c r="O86">
        <v>0</v>
      </c>
      <c r="P86">
        <v>1</v>
      </c>
      <c r="Q86">
        <v>0</v>
      </c>
      <c r="R86" t="s">
        <v>24</v>
      </c>
      <c r="S86">
        <v>0</v>
      </c>
      <c r="T86">
        <v>0</v>
      </c>
      <c r="U86">
        <v>1</v>
      </c>
      <c r="V86">
        <v>0</v>
      </c>
      <c r="W86">
        <v>0</v>
      </c>
      <c r="X86">
        <v>0</v>
      </c>
      <c r="Y86" t="s">
        <v>23</v>
      </c>
      <c r="Z86">
        <v>1</v>
      </c>
      <c r="AA86">
        <v>1</v>
      </c>
      <c r="AB86">
        <v>1</v>
      </c>
      <c r="AC86">
        <v>0</v>
      </c>
      <c r="AD86">
        <v>1</v>
      </c>
      <c r="AE86">
        <v>1</v>
      </c>
      <c r="AF86">
        <v>1</v>
      </c>
      <c r="AG86">
        <v>1</v>
      </c>
      <c r="AH86">
        <v>0</v>
      </c>
      <c r="AI86">
        <v>0</v>
      </c>
      <c r="AJ86" t="s">
        <v>22</v>
      </c>
      <c r="AK86">
        <v>61.8</v>
      </c>
      <c r="AL86">
        <v>57</v>
      </c>
      <c r="AM86">
        <v>35</v>
      </c>
      <c r="AN86">
        <v>40.799999999999997</v>
      </c>
      <c r="AO86">
        <v>45</v>
      </c>
      <c r="AP86">
        <v>75</v>
      </c>
      <c r="AQ86">
        <v>1</v>
      </c>
    </row>
    <row r="87" spans="1:43" x14ac:dyDescent="0.3">
      <c r="A87" t="s">
        <v>19</v>
      </c>
      <c r="B87">
        <v>1</v>
      </c>
      <c r="C87">
        <v>0</v>
      </c>
      <c r="D87">
        <v>0</v>
      </c>
      <c r="E87">
        <v>0</v>
      </c>
      <c r="F87">
        <v>0</v>
      </c>
      <c r="G87">
        <v>0</v>
      </c>
      <c r="H87">
        <v>17683.704999999998</v>
      </c>
      <c r="I87">
        <v>1.44</v>
      </c>
      <c r="J87" t="s">
        <v>13</v>
      </c>
      <c r="K87" t="s">
        <v>20</v>
      </c>
      <c r="L87" t="s">
        <v>31</v>
      </c>
      <c r="M87">
        <v>0</v>
      </c>
      <c r="N87">
        <v>0</v>
      </c>
      <c r="O87">
        <v>0</v>
      </c>
      <c r="P87">
        <v>1</v>
      </c>
      <c r="Q87">
        <v>0</v>
      </c>
      <c r="R87" t="s">
        <v>32</v>
      </c>
      <c r="S87">
        <v>0</v>
      </c>
      <c r="T87">
        <v>0</v>
      </c>
      <c r="U87">
        <v>0</v>
      </c>
      <c r="V87">
        <v>0</v>
      </c>
      <c r="W87">
        <v>1</v>
      </c>
      <c r="X87">
        <v>0</v>
      </c>
      <c r="Y87" t="s">
        <v>33</v>
      </c>
      <c r="Z87">
        <v>0</v>
      </c>
      <c r="AA87">
        <v>1</v>
      </c>
      <c r="AB87">
        <v>1</v>
      </c>
      <c r="AC87">
        <v>0</v>
      </c>
      <c r="AD87">
        <v>1</v>
      </c>
      <c r="AE87">
        <v>1</v>
      </c>
      <c r="AF87">
        <v>1</v>
      </c>
      <c r="AG87">
        <v>0</v>
      </c>
      <c r="AH87">
        <v>0</v>
      </c>
      <c r="AI87">
        <v>0</v>
      </c>
      <c r="AJ87" t="s">
        <v>22</v>
      </c>
      <c r="AK87">
        <v>61.1</v>
      </c>
      <c r="AL87">
        <v>57</v>
      </c>
      <c r="AM87">
        <v>34</v>
      </c>
      <c r="AN87">
        <v>40.799999999999997</v>
      </c>
      <c r="AO87">
        <v>55</v>
      </c>
      <c r="AP87">
        <v>80</v>
      </c>
      <c r="AQ87">
        <v>1</v>
      </c>
    </row>
    <row r="88" spans="1:43" x14ac:dyDescent="0.3">
      <c r="A88" t="s">
        <v>12</v>
      </c>
      <c r="B88">
        <v>0</v>
      </c>
      <c r="C88">
        <v>0</v>
      </c>
      <c r="D88">
        <v>0</v>
      </c>
      <c r="E88">
        <v>0</v>
      </c>
      <c r="F88">
        <v>0</v>
      </c>
      <c r="G88">
        <v>1</v>
      </c>
      <c r="H88">
        <v>11398</v>
      </c>
      <c r="I88">
        <v>1.0740000000000001</v>
      </c>
      <c r="J88" t="s">
        <v>13</v>
      </c>
      <c r="K88" t="s">
        <v>14</v>
      </c>
      <c r="L88" t="s">
        <v>40</v>
      </c>
      <c r="M88">
        <v>0</v>
      </c>
      <c r="N88">
        <v>1</v>
      </c>
      <c r="O88">
        <v>0</v>
      </c>
      <c r="P88">
        <v>0</v>
      </c>
      <c r="Q88">
        <v>0</v>
      </c>
      <c r="R88" t="s">
        <v>24</v>
      </c>
      <c r="S88">
        <v>0</v>
      </c>
      <c r="T88">
        <v>0</v>
      </c>
      <c r="U88">
        <v>1</v>
      </c>
      <c r="V88">
        <v>0</v>
      </c>
      <c r="W88">
        <v>0</v>
      </c>
      <c r="X88">
        <v>0</v>
      </c>
      <c r="Y88" t="s">
        <v>18</v>
      </c>
      <c r="Z88">
        <v>1</v>
      </c>
      <c r="AA88">
        <v>1</v>
      </c>
      <c r="AB88">
        <v>0</v>
      </c>
      <c r="AC88">
        <v>1</v>
      </c>
      <c r="AD88">
        <v>1</v>
      </c>
      <c r="AE88">
        <v>1</v>
      </c>
      <c r="AF88">
        <v>1</v>
      </c>
      <c r="AG88">
        <v>0</v>
      </c>
      <c r="AH88">
        <v>1</v>
      </c>
      <c r="AI88">
        <v>0</v>
      </c>
      <c r="AJ88" t="s">
        <v>17</v>
      </c>
      <c r="AK88">
        <v>61.9</v>
      </c>
      <c r="AL88">
        <v>55.6</v>
      </c>
      <c r="AM88">
        <v>34.9</v>
      </c>
      <c r="AN88">
        <v>40.799999999999997</v>
      </c>
      <c r="AO88">
        <v>53</v>
      </c>
      <c r="AP88">
        <v>77</v>
      </c>
      <c r="AQ88">
        <v>1</v>
      </c>
    </row>
    <row r="89" spans="1:43" x14ac:dyDescent="0.3">
      <c r="A89" t="s">
        <v>19</v>
      </c>
      <c r="B89">
        <v>1</v>
      </c>
      <c r="C89">
        <v>0</v>
      </c>
      <c r="D89">
        <v>0</v>
      </c>
      <c r="E89">
        <v>0</v>
      </c>
      <c r="F89">
        <v>0</v>
      </c>
      <c r="G89">
        <v>0</v>
      </c>
      <c r="H89">
        <v>21534.07</v>
      </c>
      <c r="I89">
        <v>1.71</v>
      </c>
      <c r="J89" t="s">
        <v>13</v>
      </c>
      <c r="K89" t="s">
        <v>20</v>
      </c>
      <c r="L89" t="s">
        <v>31</v>
      </c>
      <c r="M89">
        <v>0</v>
      </c>
      <c r="N89">
        <v>0</v>
      </c>
      <c r="O89">
        <v>0</v>
      </c>
      <c r="P89">
        <v>1</v>
      </c>
      <c r="Q89">
        <v>0</v>
      </c>
      <c r="R89" t="s">
        <v>34</v>
      </c>
      <c r="S89">
        <v>0</v>
      </c>
      <c r="T89">
        <v>0</v>
      </c>
      <c r="U89">
        <v>0</v>
      </c>
      <c r="V89">
        <v>0</v>
      </c>
      <c r="W89">
        <v>0</v>
      </c>
      <c r="X89">
        <v>1</v>
      </c>
      <c r="Y89" t="s">
        <v>28</v>
      </c>
      <c r="Z89">
        <v>1</v>
      </c>
      <c r="AA89">
        <v>1</v>
      </c>
      <c r="AB89">
        <v>1</v>
      </c>
      <c r="AC89">
        <v>0</v>
      </c>
      <c r="AD89">
        <v>1</v>
      </c>
      <c r="AE89">
        <v>1</v>
      </c>
      <c r="AF89">
        <v>1</v>
      </c>
      <c r="AG89">
        <v>0</v>
      </c>
      <c r="AH89">
        <v>0</v>
      </c>
      <c r="AI89">
        <v>0</v>
      </c>
      <c r="AJ89" t="s">
        <v>22</v>
      </c>
      <c r="AK89">
        <v>61.9</v>
      </c>
      <c r="AL89">
        <v>55</v>
      </c>
      <c r="AM89">
        <v>35.5</v>
      </c>
      <c r="AN89">
        <v>40.6</v>
      </c>
      <c r="AO89">
        <v>55</v>
      </c>
      <c r="AP89">
        <v>80</v>
      </c>
      <c r="AQ89">
        <v>1</v>
      </c>
    </row>
    <row r="90" spans="1:43" x14ac:dyDescent="0.3">
      <c r="A90" t="s">
        <v>12</v>
      </c>
      <c r="B90">
        <v>0</v>
      </c>
      <c r="C90">
        <v>0</v>
      </c>
      <c r="D90">
        <v>0</v>
      </c>
      <c r="E90">
        <v>0</v>
      </c>
      <c r="F90">
        <v>0</v>
      </c>
      <c r="G90">
        <v>1</v>
      </c>
      <c r="H90">
        <v>10238</v>
      </c>
      <c r="I90">
        <v>1.22</v>
      </c>
      <c r="J90" t="s">
        <v>13</v>
      </c>
      <c r="K90" t="s">
        <v>14</v>
      </c>
      <c r="L90" t="s">
        <v>31</v>
      </c>
      <c r="M90">
        <v>0</v>
      </c>
      <c r="N90">
        <v>0</v>
      </c>
      <c r="O90">
        <v>0</v>
      </c>
      <c r="P90">
        <v>1</v>
      </c>
      <c r="Q90">
        <v>0</v>
      </c>
      <c r="R90" t="s">
        <v>16</v>
      </c>
      <c r="S90">
        <v>0</v>
      </c>
      <c r="T90">
        <v>0</v>
      </c>
      <c r="U90">
        <v>0</v>
      </c>
      <c r="V90">
        <v>1</v>
      </c>
      <c r="W90">
        <v>0</v>
      </c>
      <c r="X90">
        <v>0</v>
      </c>
      <c r="Y90" t="s">
        <v>28</v>
      </c>
      <c r="Z90">
        <v>1</v>
      </c>
      <c r="AA90">
        <v>1</v>
      </c>
      <c r="AB90">
        <v>0</v>
      </c>
      <c r="AC90">
        <v>1</v>
      </c>
      <c r="AD90">
        <v>1</v>
      </c>
      <c r="AE90">
        <v>1</v>
      </c>
      <c r="AF90">
        <v>1</v>
      </c>
      <c r="AG90">
        <v>1</v>
      </c>
      <c r="AH90">
        <v>1</v>
      </c>
      <c r="AI90">
        <v>0</v>
      </c>
      <c r="AJ90" t="s">
        <v>17</v>
      </c>
      <c r="AK90">
        <v>61.8</v>
      </c>
      <c r="AL90">
        <v>56.1</v>
      </c>
      <c r="AM90">
        <v>34.9</v>
      </c>
      <c r="AN90">
        <v>40.799999999999997</v>
      </c>
      <c r="AO90">
        <v>50</v>
      </c>
      <c r="AP90">
        <v>76</v>
      </c>
      <c r="AQ90">
        <v>1</v>
      </c>
    </row>
    <row r="91" spans="1:43" x14ac:dyDescent="0.3">
      <c r="A91" t="s">
        <v>29</v>
      </c>
      <c r="B91">
        <v>0</v>
      </c>
      <c r="C91">
        <v>0</v>
      </c>
      <c r="D91">
        <v>1</v>
      </c>
      <c r="E91">
        <v>0</v>
      </c>
      <c r="F91">
        <v>0</v>
      </c>
      <c r="G91">
        <v>0</v>
      </c>
      <c r="H91">
        <v>11920</v>
      </c>
      <c r="I91">
        <v>1.31</v>
      </c>
      <c r="J91" t="s">
        <v>30</v>
      </c>
      <c r="K91" t="s">
        <v>14</v>
      </c>
      <c r="L91" t="s">
        <v>21</v>
      </c>
      <c r="M91">
        <v>0</v>
      </c>
      <c r="N91">
        <v>0</v>
      </c>
      <c r="O91">
        <v>0</v>
      </c>
      <c r="P91">
        <v>0</v>
      </c>
      <c r="Q91">
        <v>1</v>
      </c>
      <c r="R91" t="s">
        <v>24</v>
      </c>
      <c r="S91">
        <v>0</v>
      </c>
      <c r="T91">
        <v>0</v>
      </c>
      <c r="U91">
        <v>1</v>
      </c>
      <c r="V91">
        <v>0</v>
      </c>
      <c r="W91">
        <v>0</v>
      </c>
      <c r="X91">
        <v>0</v>
      </c>
      <c r="Y91" t="s">
        <v>28</v>
      </c>
      <c r="Z91">
        <v>1</v>
      </c>
      <c r="AA91">
        <v>1</v>
      </c>
      <c r="AB91">
        <v>1</v>
      </c>
      <c r="AC91">
        <v>1</v>
      </c>
      <c r="AD91">
        <v>1</v>
      </c>
      <c r="AE91">
        <v>1</v>
      </c>
      <c r="AF91">
        <v>1</v>
      </c>
      <c r="AG91">
        <v>0</v>
      </c>
      <c r="AH91">
        <v>1</v>
      </c>
      <c r="AI91">
        <v>1</v>
      </c>
      <c r="AJ91" t="s">
        <v>17</v>
      </c>
      <c r="AK91">
        <v>61.3</v>
      </c>
      <c r="AL91">
        <v>56.5</v>
      </c>
      <c r="AM91">
        <v>34.4</v>
      </c>
      <c r="AN91">
        <v>40.9</v>
      </c>
      <c r="AO91">
        <v>51</v>
      </c>
      <c r="AP91">
        <v>77</v>
      </c>
      <c r="AQ91">
        <v>1</v>
      </c>
    </row>
    <row r="92" spans="1:43" x14ac:dyDescent="0.3">
      <c r="A92" t="s">
        <v>35</v>
      </c>
      <c r="B92">
        <v>0</v>
      </c>
      <c r="C92">
        <v>0</v>
      </c>
      <c r="D92">
        <v>0</v>
      </c>
      <c r="E92">
        <v>1</v>
      </c>
      <c r="F92">
        <v>0</v>
      </c>
      <c r="G92">
        <v>0</v>
      </c>
      <c r="H92">
        <v>21290</v>
      </c>
      <c r="I92">
        <v>1.54</v>
      </c>
      <c r="J92" t="s">
        <v>13</v>
      </c>
      <c r="K92" t="s">
        <v>36</v>
      </c>
      <c r="L92" t="s">
        <v>27</v>
      </c>
      <c r="M92">
        <v>1</v>
      </c>
      <c r="N92">
        <v>0</v>
      </c>
      <c r="O92">
        <v>0</v>
      </c>
      <c r="P92">
        <v>0</v>
      </c>
      <c r="Q92">
        <v>0</v>
      </c>
      <c r="R92" t="s">
        <v>34</v>
      </c>
      <c r="S92">
        <v>0</v>
      </c>
      <c r="T92">
        <v>0</v>
      </c>
      <c r="U92">
        <v>0</v>
      </c>
      <c r="V92">
        <v>0</v>
      </c>
      <c r="W92">
        <v>0</v>
      </c>
      <c r="X92">
        <v>1</v>
      </c>
      <c r="Y92" t="s">
        <v>23</v>
      </c>
      <c r="Z92">
        <v>0</v>
      </c>
      <c r="AA92">
        <v>0</v>
      </c>
      <c r="AB92">
        <v>1</v>
      </c>
      <c r="AC92">
        <v>0</v>
      </c>
      <c r="AD92">
        <v>1</v>
      </c>
      <c r="AE92">
        <v>1</v>
      </c>
      <c r="AF92">
        <v>1</v>
      </c>
      <c r="AG92">
        <v>1</v>
      </c>
      <c r="AH92">
        <v>0</v>
      </c>
      <c r="AI92">
        <v>0</v>
      </c>
      <c r="AJ92" t="s">
        <v>22</v>
      </c>
      <c r="AK92">
        <v>62.6</v>
      </c>
      <c r="AL92">
        <v>57</v>
      </c>
      <c r="AM92">
        <v>36</v>
      </c>
      <c r="AN92">
        <v>40.6</v>
      </c>
      <c r="AO92">
        <v>50</v>
      </c>
      <c r="AP92">
        <v>80</v>
      </c>
      <c r="AQ92">
        <v>1</v>
      </c>
    </row>
    <row r="93" spans="1:43" x14ac:dyDescent="0.3">
      <c r="A93" t="s">
        <v>38</v>
      </c>
      <c r="B93">
        <v>0</v>
      </c>
      <c r="C93">
        <v>0</v>
      </c>
      <c r="D93">
        <v>0</v>
      </c>
      <c r="E93">
        <v>0</v>
      </c>
      <c r="F93">
        <v>1</v>
      </c>
      <c r="G93">
        <v>0</v>
      </c>
      <c r="H93">
        <v>19470</v>
      </c>
      <c r="I93">
        <v>1.54</v>
      </c>
      <c r="J93" t="s">
        <v>13</v>
      </c>
      <c r="K93" t="s">
        <v>39</v>
      </c>
      <c r="L93" t="s">
        <v>40</v>
      </c>
      <c r="M93">
        <v>0</v>
      </c>
      <c r="N93">
        <v>1</v>
      </c>
      <c r="O93">
        <v>0</v>
      </c>
      <c r="P93">
        <v>0</v>
      </c>
      <c r="Q93">
        <v>0</v>
      </c>
      <c r="R93" t="s">
        <v>24</v>
      </c>
      <c r="S93">
        <v>0</v>
      </c>
      <c r="T93">
        <v>0</v>
      </c>
      <c r="U93">
        <v>1</v>
      </c>
      <c r="V93">
        <v>0</v>
      </c>
      <c r="W93">
        <v>0</v>
      </c>
      <c r="X93">
        <v>0</v>
      </c>
      <c r="Y93" t="s">
        <v>28</v>
      </c>
      <c r="Z93">
        <v>1</v>
      </c>
      <c r="AA93">
        <v>1</v>
      </c>
      <c r="AB93">
        <v>1</v>
      </c>
      <c r="AC93">
        <v>1</v>
      </c>
      <c r="AD93">
        <v>1</v>
      </c>
      <c r="AE93">
        <v>1</v>
      </c>
      <c r="AF93">
        <v>1</v>
      </c>
      <c r="AG93">
        <v>1</v>
      </c>
      <c r="AH93">
        <v>1</v>
      </c>
      <c r="AI93">
        <v>1</v>
      </c>
      <c r="AJ93" t="s">
        <v>17</v>
      </c>
      <c r="AK93">
        <v>61</v>
      </c>
      <c r="AL93">
        <v>56.7</v>
      </c>
      <c r="AM93">
        <v>34.6</v>
      </c>
      <c r="AN93">
        <v>40.6</v>
      </c>
      <c r="AO93">
        <v>48</v>
      </c>
      <c r="AP93">
        <v>77</v>
      </c>
      <c r="AQ93">
        <v>1</v>
      </c>
    </row>
    <row r="94" spans="1:43" x14ac:dyDescent="0.3">
      <c r="A94" t="s">
        <v>29</v>
      </c>
      <c r="B94">
        <v>0</v>
      </c>
      <c r="C94">
        <v>0</v>
      </c>
      <c r="D94">
        <v>1</v>
      </c>
      <c r="E94">
        <v>0</v>
      </c>
      <c r="F94">
        <v>0</v>
      </c>
      <c r="G94">
        <v>0</v>
      </c>
      <c r="H94">
        <v>40185</v>
      </c>
      <c r="I94">
        <v>2.0499999999999998</v>
      </c>
      <c r="J94" t="s">
        <v>30</v>
      </c>
      <c r="K94" t="s">
        <v>14</v>
      </c>
      <c r="L94" t="s">
        <v>31</v>
      </c>
      <c r="M94">
        <v>0</v>
      </c>
      <c r="N94">
        <v>0</v>
      </c>
      <c r="O94">
        <v>0</v>
      </c>
      <c r="P94">
        <v>1</v>
      </c>
      <c r="Q94">
        <v>0</v>
      </c>
      <c r="R94" t="s">
        <v>24</v>
      </c>
      <c r="S94">
        <v>0</v>
      </c>
      <c r="T94">
        <v>0</v>
      </c>
      <c r="U94">
        <v>1</v>
      </c>
      <c r="V94">
        <v>0</v>
      </c>
      <c r="W94">
        <v>0</v>
      </c>
      <c r="X94">
        <v>0</v>
      </c>
      <c r="Y94" t="s">
        <v>28</v>
      </c>
      <c r="Z94">
        <v>1</v>
      </c>
      <c r="AA94">
        <v>1</v>
      </c>
      <c r="AB94">
        <v>0</v>
      </c>
      <c r="AC94">
        <v>1</v>
      </c>
      <c r="AD94">
        <v>1</v>
      </c>
      <c r="AE94">
        <v>1</v>
      </c>
      <c r="AF94">
        <v>1</v>
      </c>
      <c r="AG94">
        <v>0</v>
      </c>
      <c r="AH94">
        <v>1</v>
      </c>
      <c r="AI94">
        <v>1</v>
      </c>
      <c r="AJ94" t="s">
        <v>17</v>
      </c>
      <c r="AK94">
        <v>61.7</v>
      </c>
      <c r="AL94">
        <v>56</v>
      </c>
      <c r="AM94">
        <v>34.5</v>
      </c>
      <c r="AN94">
        <v>40.799999999999997</v>
      </c>
      <c r="AO94">
        <v>52</v>
      </c>
      <c r="AP94">
        <v>77</v>
      </c>
      <c r="AQ94">
        <v>1</v>
      </c>
    </row>
    <row r="95" spans="1:43" x14ac:dyDescent="0.3">
      <c r="A95" t="s">
        <v>35</v>
      </c>
      <c r="B95">
        <v>0</v>
      </c>
      <c r="C95">
        <v>0</v>
      </c>
      <c r="D95">
        <v>0</v>
      </c>
      <c r="E95">
        <v>1</v>
      </c>
      <c r="F95">
        <v>0</v>
      </c>
      <c r="G95">
        <v>0</v>
      </c>
      <c r="H95">
        <v>13590</v>
      </c>
      <c r="I95">
        <v>1.6</v>
      </c>
      <c r="J95" t="s">
        <v>13</v>
      </c>
      <c r="K95" t="s">
        <v>36</v>
      </c>
      <c r="L95" t="s">
        <v>31</v>
      </c>
      <c r="M95">
        <v>0</v>
      </c>
      <c r="N95">
        <v>0</v>
      </c>
      <c r="O95">
        <v>0</v>
      </c>
      <c r="P95">
        <v>1</v>
      </c>
      <c r="Q95">
        <v>0</v>
      </c>
      <c r="R95" t="s">
        <v>24</v>
      </c>
      <c r="S95">
        <v>0</v>
      </c>
      <c r="T95">
        <v>0</v>
      </c>
      <c r="U95">
        <v>1</v>
      </c>
      <c r="V95">
        <v>0</v>
      </c>
      <c r="W95">
        <v>0</v>
      </c>
      <c r="X95">
        <v>0</v>
      </c>
      <c r="Y95" t="s">
        <v>23</v>
      </c>
      <c r="Z95">
        <v>0</v>
      </c>
      <c r="AA95">
        <v>0</v>
      </c>
      <c r="AB95">
        <v>1</v>
      </c>
      <c r="AC95">
        <v>0</v>
      </c>
      <c r="AD95">
        <v>0</v>
      </c>
      <c r="AE95">
        <v>1</v>
      </c>
      <c r="AF95">
        <v>1</v>
      </c>
      <c r="AG95">
        <v>1</v>
      </c>
      <c r="AH95">
        <v>0</v>
      </c>
      <c r="AI95">
        <v>0</v>
      </c>
      <c r="AJ95" t="s">
        <v>22</v>
      </c>
      <c r="AK95">
        <v>62.8</v>
      </c>
      <c r="AL95">
        <v>56</v>
      </c>
      <c r="AM95">
        <v>36</v>
      </c>
      <c r="AN95">
        <v>41</v>
      </c>
      <c r="AO95">
        <v>50</v>
      </c>
      <c r="AP95">
        <v>80</v>
      </c>
      <c r="AQ95">
        <v>1</v>
      </c>
    </row>
    <row r="96" spans="1:43" x14ac:dyDescent="0.3">
      <c r="A96" t="s">
        <v>29</v>
      </c>
      <c r="B96">
        <v>0</v>
      </c>
      <c r="C96">
        <v>0</v>
      </c>
      <c r="D96">
        <v>1</v>
      </c>
      <c r="E96">
        <v>0</v>
      </c>
      <c r="F96">
        <v>0</v>
      </c>
      <c r="G96">
        <v>0</v>
      </c>
      <c r="H96">
        <v>22274</v>
      </c>
      <c r="I96">
        <v>1.56</v>
      </c>
      <c r="J96" t="s">
        <v>30</v>
      </c>
      <c r="K96" t="s">
        <v>14</v>
      </c>
      <c r="L96" t="s">
        <v>15</v>
      </c>
      <c r="M96">
        <v>0</v>
      </c>
      <c r="N96">
        <v>0</v>
      </c>
      <c r="O96">
        <v>1</v>
      </c>
      <c r="P96">
        <v>0</v>
      </c>
      <c r="Q96">
        <v>0</v>
      </c>
      <c r="R96" t="s">
        <v>16</v>
      </c>
      <c r="S96">
        <v>0</v>
      </c>
      <c r="T96">
        <v>0</v>
      </c>
      <c r="U96">
        <v>0</v>
      </c>
      <c r="V96">
        <v>1</v>
      </c>
      <c r="W96">
        <v>0</v>
      </c>
      <c r="X96">
        <v>0</v>
      </c>
      <c r="Y96" t="s">
        <v>28</v>
      </c>
      <c r="Z96">
        <v>1</v>
      </c>
      <c r="AA96">
        <v>1</v>
      </c>
      <c r="AB96">
        <v>0</v>
      </c>
      <c r="AC96">
        <v>1</v>
      </c>
      <c r="AD96">
        <v>1</v>
      </c>
      <c r="AE96">
        <v>1</v>
      </c>
      <c r="AF96">
        <v>1</v>
      </c>
      <c r="AG96">
        <v>1</v>
      </c>
      <c r="AH96">
        <v>1</v>
      </c>
      <c r="AI96">
        <v>0</v>
      </c>
      <c r="AJ96" t="s">
        <v>17</v>
      </c>
      <c r="AK96">
        <v>60.8</v>
      </c>
      <c r="AL96">
        <v>56.5</v>
      </c>
      <c r="AM96">
        <v>34.200000000000003</v>
      </c>
      <c r="AN96">
        <v>40.700000000000003</v>
      </c>
      <c r="AO96">
        <v>50</v>
      </c>
      <c r="AP96">
        <v>76</v>
      </c>
      <c r="AQ96">
        <v>1</v>
      </c>
    </row>
    <row r="97" spans="1:43" x14ac:dyDescent="0.3">
      <c r="A97" t="s">
        <v>19</v>
      </c>
      <c r="B97">
        <v>1</v>
      </c>
      <c r="C97">
        <v>0</v>
      </c>
      <c r="D97">
        <v>0</v>
      </c>
      <c r="E97">
        <v>0</v>
      </c>
      <c r="F97">
        <v>0</v>
      </c>
      <c r="G97">
        <v>0</v>
      </c>
      <c r="H97">
        <v>15099.065000000001</v>
      </c>
      <c r="I97">
        <v>1.38</v>
      </c>
      <c r="J97" t="s">
        <v>13</v>
      </c>
      <c r="K97" t="s">
        <v>20</v>
      </c>
      <c r="L97" t="s">
        <v>15</v>
      </c>
      <c r="M97">
        <v>0</v>
      </c>
      <c r="N97">
        <v>0</v>
      </c>
      <c r="O97">
        <v>1</v>
      </c>
      <c r="P97">
        <v>0</v>
      </c>
      <c r="Q97">
        <v>0</v>
      </c>
      <c r="R97" t="s">
        <v>24</v>
      </c>
      <c r="S97">
        <v>0</v>
      </c>
      <c r="T97">
        <v>0</v>
      </c>
      <c r="U97">
        <v>1</v>
      </c>
      <c r="V97">
        <v>0</v>
      </c>
      <c r="W97">
        <v>0</v>
      </c>
      <c r="X97">
        <v>0</v>
      </c>
      <c r="Y97" t="s">
        <v>23</v>
      </c>
      <c r="Z97">
        <v>1</v>
      </c>
      <c r="AA97">
        <v>1</v>
      </c>
      <c r="AB97">
        <v>0</v>
      </c>
      <c r="AC97">
        <v>0</v>
      </c>
      <c r="AD97">
        <v>1</v>
      </c>
      <c r="AE97">
        <v>1</v>
      </c>
      <c r="AF97">
        <v>1</v>
      </c>
      <c r="AG97">
        <v>0</v>
      </c>
      <c r="AH97">
        <v>0</v>
      </c>
      <c r="AI97">
        <v>0</v>
      </c>
      <c r="AJ97" t="s">
        <v>22</v>
      </c>
      <c r="AK97">
        <v>61.9</v>
      </c>
      <c r="AL97">
        <v>55</v>
      </c>
      <c r="AM97">
        <v>35.5</v>
      </c>
      <c r="AN97">
        <v>40.6</v>
      </c>
      <c r="AO97">
        <v>55</v>
      </c>
      <c r="AP97">
        <v>80</v>
      </c>
      <c r="AQ97">
        <v>1</v>
      </c>
    </row>
    <row r="98" spans="1:43" x14ac:dyDescent="0.3">
      <c r="A98" t="s">
        <v>12</v>
      </c>
      <c r="B98">
        <v>0</v>
      </c>
      <c r="C98">
        <v>0</v>
      </c>
      <c r="D98">
        <v>0</v>
      </c>
      <c r="E98">
        <v>0</v>
      </c>
      <c r="F98">
        <v>0</v>
      </c>
      <c r="G98">
        <v>1</v>
      </c>
      <c r="H98">
        <v>15528</v>
      </c>
      <c r="I98">
        <v>1.3380000000000001</v>
      </c>
      <c r="J98" t="s">
        <v>13</v>
      </c>
      <c r="K98" t="s">
        <v>14</v>
      </c>
      <c r="L98" t="s">
        <v>40</v>
      </c>
      <c r="M98">
        <v>0</v>
      </c>
      <c r="N98">
        <v>1</v>
      </c>
      <c r="O98">
        <v>0</v>
      </c>
      <c r="P98">
        <v>0</v>
      </c>
      <c r="Q98">
        <v>0</v>
      </c>
      <c r="R98" t="s">
        <v>24</v>
      </c>
      <c r="S98">
        <v>0</v>
      </c>
      <c r="T98">
        <v>0</v>
      </c>
      <c r="U98">
        <v>1</v>
      </c>
      <c r="V98">
        <v>0</v>
      </c>
      <c r="W98">
        <v>0</v>
      </c>
      <c r="X98">
        <v>0</v>
      </c>
      <c r="Y98" t="s">
        <v>28</v>
      </c>
      <c r="Z98">
        <v>1</v>
      </c>
      <c r="AA98">
        <v>1</v>
      </c>
      <c r="AB98">
        <v>1</v>
      </c>
      <c r="AC98">
        <v>1</v>
      </c>
      <c r="AD98">
        <v>1</v>
      </c>
      <c r="AE98">
        <v>1</v>
      </c>
      <c r="AF98">
        <v>1</v>
      </c>
      <c r="AG98">
        <v>0</v>
      </c>
      <c r="AH98">
        <v>1</v>
      </c>
      <c r="AI98">
        <v>1</v>
      </c>
      <c r="AJ98" t="s">
        <v>17</v>
      </c>
      <c r="AK98">
        <v>61.7</v>
      </c>
      <c r="AL98">
        <v>56.3</v>
      </c>
      <c r="AM98">
        <v>34.700000000000003</v>
      </c>
      <c r="AN98">
        <v>40.6</v>
      </c>
      <c r="AO98">
        <v>54</v>
      </c>
      <c r="AP98">
        <v>77</v>
      </c>
      <c r="AQ98">
        <v>1</v>
      </c>
    </row>
    <row r="99" spans="1:43" x14ac:dyDescent="0.3">
      <c r="A99" t="s">
        <v>29</v>
      </c>
      <c r="B99">
        <v>0</v>
      </c>
      <c r="C99">
        <v>0</v>
      </c>
      <c r="D99">
        <v>1</v>
      </c>
      <c r="E99">
        <v>0</v>
      </c>
      <c r="F99">
        <v>0</v>
      </c>
      <c r="G99">
        <v>0</v>
      </c>
      <c r="H99">
        <v>20517</v>
      </c>
      <c r="I99">
        <v>1.57</v>
      </c>
      <c r="J99" t="s">
        <v>30</v>
      </c>
      <c r="K99" t="s">
        <v>14</v>
      </c>
      <c r="L99" t="s">
        <v>31</v>
      </c>
      <c r="M99">
        <v>0</v>
      </c>
      <c r="N99">
        <v>0</v>
      </c>
      <c r="O99">
        <v>0</v>
      </c>
      <c r="P99">
        <v>1</v>
      </c>
      <c r="Q99">
        <v>0</v>
      </c>
      <c r="R99" t="s">
        <v>24</v>
      </c>
      <c r="S99">
        <v>0</v>
      </c>
      <c r="T99">
        <v>0</v>
      </c>
      <c r="U99">
        <v>1</v>
      </c>
      <c r="V99">
        <v>0</v>
      </c>
      <c r="W99">
        <v>0</v>
      </c>
      <c r="X99">
        <v>0</v>
      </c>
      <c r="Y99" t="s">
        <v>28</v>
      </c>
      <c r="Z99">
        <v>1</v>
      </c>
      <c r="AA99">
        <v>1</v>
      </c>
      <c r="AB99">
        <v>1</v>
      </c>
      <c r="AC99">
        <v>1</v>
      </c>
      <c r="AD99">
        <v>1</v>
      </c>
      <c r="AE99">
        <v>1</v>
      </c>
      <c r="AF99">
        <v>1</v>
      </c>
      <c r="AG99">
        <v>0</v>
      </c>
      <c r="AH99">
        <v>1</v>
      </c>
      <c r="AI99">
        <v>0</v>
      </c>
      <c r="AJ99" t="s">
        <v>17</v>
      </c>
      <c r="AK99">
        <v>61.4</v>
      </c>
      <c r="AL99">
        <v>55.8</v>
      </c>
      <c r="AM99">
        <v>34.200000000000003</v>
      </c>
      <c r="AN99">
        <v>40.799999999999997</v>
      </c>
      <c r="AO99">
        <v>52</v>
      </c>
      <c r="AP99">
        <v>76</v>
      </c>
      <c r="AQ99">
        <v>1</v>
      </c>
    </row>
    <row r="100" spans="1:43" x14ac:dyDescent="0.3">
      <c r="A100" t="s">
        <v>38</v>
      </c>
      <c r="B100">
        <v>0</v>
      </c>
      <c r="C100">
        <v>0</v>
      </c>
      <c r="D100">
        <v>0</v>
      </c>
      <c r="E100">
        <v>0</v>
      </c>
      <c r="F100">
        <v>1</v>
      </c>
      <c r="G100">
        <v>0</v>
      </c>
      <c r="H100">
        <v>8650</v>
      </c>
      <c r="I100">
        <v>1.06</v>
      </c>
      <c r="J100" t="s">
        <v>13</v>
      </c>
      <c r="K100" t="s">
        <v>39</v>
      </c>
      <c r="L100" t="s">
        <v>15</v>
      </c>
      <c r="M100">
        <v>0</v>
      </c>
      <c r="N100">
        <v>0</v>
      </c>
      <c r="O100">
        <v>1</v>
      </c>
      <c r="P100">
        <v>0</v>
      </c>
      <c r="Q100">
        <v>0</v>
      </c>
      <c r="R100" t="s">
        <v>16</v>
      </c>
      <c r="S100">
        <v>0</v>
      </c>
      <c r="T100">
        <v>0</v>
      </c>
      <c r="U100">
        <v>0</v>
      </c>
      <c r="V100">
        <v>1</v>
      </c>
      <c r="W100">
        <v>0</v>
      </c>
      <c r="X100">
        <v>0</v>
      </c>
      <c r="Y100" t="s">
        <v>33</v>
      </c>
      <c r="Z100">
        <v>1</v>
      </c>
      <c r="AA100">
        <v>1</v>
      </c>
      <c r="AB100">
        <v>0</v>
      </c>
      <c r="AC100">
        <v>1</v>
      </c>
      <c r="AD100">
        <v>1</v>
      </c>
      <c r="AE100">
        <v>1</v>
      </c>
      <c r="AF100">
        <v>1</v>
      </c>
      <c r="AG100">
        <v>0</v>
      </c>
      <c r="AH100">
        <v>1</v>
      </c>
      <c r="AI100">
        <v>0</v>
      </c>
      <c r="AJ100" t="s">
        <v>17</v>
      </c>
      <c r="AK100">
        <v>61.5</v>
      </c>
      <c r="AL100">
        <v>56</v>
      </c>
      <c r="AM100">
        <v>34.799999999999997</v>
      </c>
      <c r="AN100">
        <v>40.6</v>
      </c>
      <c r="AO100">
        <v>51</v>
      </c>
      <c r="AP100">
        <v>76</v>
      </c>
      <c r="AQ100">
        <v>1</v>
      </c>
    </row>
    <row r="101" spans="1:43" x14ac:dyDescent="0.3">
      <c r="A101" t="s">
        <v>25</v>
      </c>
      <c r="B101">
        <v>0</v>
      </c>
      <c r="C101">
        <v>1</v>
      </c>
      <c r="D101">
        <v>0</v>
      </c>
      <c r="E101">
        <v>0</v>
      </c>
      <c r="F101">
        <v>0</v>
      </c>
      <c r="G101">
        <v>0</v>
      </c>
      <c r="H101">
        <v>11030</v>
      </c>
      <c r="I101">
        <v>1.181</v>
      </c>
      <c r="J101" t="s">
        <v>13</v>
      </c>
      <c r="K101" t="s">
        <v>26</v>
      </c>
      <c r="L101" t="s">
        <v>15</v>
      </c>
      <c r="M101">
        <v>0</v>
      </c>
      <c r="N101">
        <v>0</v>
      </c>
      <c r="O101">
        <v>1</v>
      </c>
      <c r="P101">
        <v>0</v>
      </c>
      <c r="Q101">
        <v>0</v>
      </c>
      <c r="R101" t="s">
        <v>16</v>
      </c>
      <c r="S101">
        <v>0</v>
      </c>
      <c r="T101">
        <v>0</v>
      </c>
      <c r="U101">
        <v>0</v>
      </c>
      <c r="V101">
        <v>1</v>
      </c>
      <c r="W101">
        <v>0</v>
      </c>
      <c r="X101">
        <v>0</v>
      </c>
      <c r="Y101" t="s">
        <v>18</v>
      </c>
      <c r="Z101">
        <v>1</v>
      </c>
      <c r="AA101">
        <v>0</v>
      </c>
      <c r="AB101">
        <v>0</v>
      </c>
      <c r="AC101">
        <v>1</v>
      </c>
      <c r="AD101">
        <v>1</v>
      </c>
      <c r="AE101">
        <v>1</v>
      </c>
      <c r="AF101">
        <v>0</v>
      </c>
      <c r="AG101">
        <v>0</v>
      </c>
      <c r="AH101">
        <v>0</v>
      </c>
      <c r="AI101">
        <v>0</v>
      </c>
      <c r="AJ101" t="s">
        <v>17</v>
      </c>
      <c r="AK101">
        <v>61.8</v>
      </c>
      <c r="AL101">
        <v>57.2</v>
      </c>
      <c r="AM101">
        <v>34.9</v>
      </c>
      <c r="AN101">
        <v>40.9</v>
      </c>
      <c r="AO101">
        <v>51</v>
      </c>
      <c r="AP101">
        <v>77</v>
      </c>
      <c r="AQ101">
        <v>1</v>
      </c>
    </row>
    <row r="102" spans="1:43" x14ac:dyDescent="0.3">
      <c r="A102" t="s">
        <v>29</v>
      </c>
      <c r="B102">
        <v>0</v>
      </c>
      <c r="C102">
        <v>0</v>
      </c>
      <c r="D102">
        <v>1</v>
      </c>
      <c r="E102">
        <v>0</v>
      </c>
      <c r="F102">
        <v>0</v>
      </c>
      <c r="G102">
        <v>0</v>
      </c>
      <c r="H102">
        <v>31128</v>
      </c>
      <c r="I102">
        <v>1.76</v>
      </c>
      <c r="J102" t="s">
        <v>30</v>
      </c>
      <c r="K102" t="s">
        <v>14</v>
      </c>
      <c r="L102" t="s">
        <v>40</v>
      </c>
      <c r="M102">
        <v>0</v>
      </c>
      <c r="N102">
        <v>1</v>
      </c>
      <c r="O102">
        <v>0</v>
      </c>
      <c r="P102">
        <v>0</v>
      </c>
      <c r="Q102">
        <v>0</v>
      </c>
      <c r="R102" t="s">
        <v>16</v>
      </c>
      <c r="S102">
        <v>0</v>
      </c>
      <c r="T102">
        <v>0</v>
      </c>
      <c r="U102">
        <v>0</v>
      </c>
      <c r="V102">
        <v>1</v>
      </c>
      <c r="W102">
        <v>0</v>
      </c>
      <c r="X102">
        <v>0</v>
      </c>
      <c r="Y102" t="s">
        <v>28</v>
      </c>
      <c r="Z102">
        <v>1</v>
      </c>
      <c r="AA102">
        <v>1</v>
      </c>
      <c r="AB102">
        <v>0</v>
      </c>
      <c r="AC102">
        <v>1</v>
      </c>
      <c r="AD102">
        <v>1</v>
      </c>
      <c r="AE102">
        <v>1</v>
      </c>
      <c r="AF102">
        <v>1</v>
      </c>
      <c r="AG102">
        <v>0</v>
      </c>
      <c r="AH102">
        <v>1</v>
      </c>
      <c r="AI102">
        <v>0</v>
      </c>
      <c r="AJ102" t="s">
        <v>17</v>
      </c>
      <c r="AK102">
        <v>61.6</v>
      </c>
      <c r="AL102">
        <v>56.7</v>
      </c>
      <c r="AM102">
        <v>34.6</v>
      </c>
      <c r="AN102">
        <v>40.9</v>
      </c>
      <c r="AO102">
        <v>51</v>
      </c>
      <c r="AP102">
        <v>78</v>
      </c>
      <c r="AQ102">
        <v>1</v>
      </c>
    </row>
    <row r="103" spans="1:43" x14ac:dyDescent="0.3">
      <c r="A103" t="s">
        <v>19</v>
      </c>
      <c r="B103">
        <v>1</v>
      </c>
      <c r="C103">
        <v>0</v>
      </c>
      <c r="D103">
        <v>0</v>
      </c>
      <c r="E103">
        <v>0</v>
      </c>
      <c r="F103">
        <v>0</v>
      </c>
      <c r="G103">
        <v>0</v>
      </c>
      <c r="H103">
        <v>13524.05</v>
      </c>
      <c r="I103">
        <v>1.23</v>
      </c>
      <c r="J103" t="s">
        <v>13</v>
      </c>
      <c r="K103" t="s">
        <v>20</v>
      </c>
      <c r="L103" t="s">
        <v>31</v>
      </c>
      <c r="M103">
        <v>0</v>
      </c>
      <c r="N103">
        <v>0</v>
      </c>
      <c r="O103">
        <v>0</v>
      </c>
      <c r="P103">
        <v>1</v>
      </c>
      <c r="Q103">
        <v>0</v>
      </c>
      <c r="R103" t="s">
        <v>32</v>
      </c>
      <c r="S103">
        <v>0</v>
      </c>
      <c r="T103">
        <v>0</v>
      </c>
      <c r="U103">
        <v>0</v>
      </c>
      <c r="V103">
        <v>0</v>
      </c>
      <c r="W103">
        <v>1</v>
      </c>
      <c r="X103">
        <v>0</v>
      </c>
      <c r="Y103" t="s">
        <v>23</v>
      </c>
      <c r="Z103">
        <v>0</v>
      </c>
      <c r="AA103">
        <v>1</v>
      </c>
      <c r="AB103">
        <v>1</v>
      </c>
      <c r="AC103">
        <v>0</v>
      </c>
      <c r="AD103">
        <v>1</v>
      </c>
      <c r="AE103">
        <v>1</v>
      </c>
      <c r="AF103">
        <v>1</v>
      </c>
      <c r="AG103">
        <v>0</v>
      </c>
      <c r="AH103">
        <v>0</v>
      </c>
      <c r="AI103">
        <v>0</v>
      </c>
      <c r="AJ103" t="s">
        <v>22</v>
      </c>
      <c r="AK103">
        <v>61.7</v>
      </c>
      <c r="AL103">
        <v>57</v>
      </c>
      <c r="AM103">
        <v>35.5</v>
      </c>
      <c r="AN103">
        <v>40.6</v>
      </c>
      <c r="AO103">
        <v>55</v>
      </c>
      <c r="AP103">
        <v>80</v>
      </c>
      <c r="AQ103">
        <v>1</v>
      </c>
    </row>
    <row r="104" spans="1:43" x14ac:dyDescent="0.3">
      <c r="A104" t="s">
        <v>12</v>
      </c>
      <c r="B104">
        <v>0</v>
      </c>
      <c r="C104">
        <v>0</v>
      </c>
      <c r="D104">
        <v>0</v>
      </c>
      <c r="E104">
        <v>0</v>
      </c>
      <c r="F104">
        <v>0</v>
      </c>
      <c r="G104">
        <v>1</v>
      </c>
      <c r="H104">
        <v>17945</v>
      </c>
      <c r="I104">
        <v>1.702</v>
      </c>
      <c r="J104" t="s">
        <v>13</v>
      </c>
      <c r="K104" t="s">
        <v>14</v>
      </c>
      <c r="L104" t="s">
        <v>21</v>
      </c>
      <c r="M104">
        <v>0</v>
      </c>
      <c r="N104">
        <v>0</v>
      </c>
      <c r="O104">
        <v>0</v>
      </c>
      <c r="P104">
        <v>0</v>
      </c>
      <c r="Q104">
        <v>1</v>
      </c>
      <c r="R104" t="s">
        <v>16</v>
      </c>
      <c r="S104">
        <v>0</v>
      </c>
      <c r="T104">
        <v>0</v>
      </c>
      <c r="U104">
        <v>0</v>
      </c>
      <c r="V104">
        <v>1</v>
      </c>
      <c r="W104">
        <v>0</v>
      </c>
      <c r="X104">
        <v>0</v>
      </c>
      <c r="Y104" t="s">
        <v>28</v>
      </c>
      <c r="Z104">
        <v>1</v>
      </c>
      <c r="AA104">
        <v>1</v>
      </c>
      <c r="AB104">
        <v>0</v>
      </c>
      <c r="AC104">
        <v>1</v>
      </c>
      <c r="AD104">
        <v>1</v>
      </c>
      <c r="AE104">
        <v>1</v>
      </c>
      <c r="AF104">
        <v>1</v>
      </c>
      <c r="AG104">
        <v>0</v>
      </c>
      <c r="AH104">
        <v>1</v>
      </c>
      <c r="AI104">
        <v>1</v>
      </c>
      <c r="AJ104" t="s">
        <v>17</v>
      </c>
      <c r="AK104">
        <v>61.9</v>
      </c>
      <c r="AL104">
        <v>56.3</v>
      </c>
      <c r="AM104">
        <v>34.700000000000003</v>
      </c>
      <c r="AN104">
        <v>40.799999999999997</v>
      </c>
      <c r="AO104">
        <v>54</v>
      </c>
      <c r="AP104">
        <v>77</v>
      </c>
      <c r="AQ104">
        <v>1</v>
      </c>
    </row>
    <row r="105" spans="1:43" x14ac:dyDescent="0.3">
      <c r="A105" t="s">
        <v>19</v>
      </c>
      <c r="B105">
        <v>1</v>
      </c>
      <c r="C105">
        <v>0</v>
      </c>
      <c r="D105">
        <v>0</v>
      </c>
      <c r="E105">
        <v>0</v>
      </c>
      <c r="F105">
        <v>0</v>
      </c>
      <c r="G105">
        <v>0</v>
      </c>
      <c r="H105">
        <v>17073.005000000001</v>
      </c>
      <c r="I105">
        <v>1.27</v>
      </c>
      <c r="J105" t="s">
        <v>13</v>
      </c>
      <c r="K105" t="s">
        <v>20</v>
      </c>
      <c r="L105" t="s">
        <v>27</v>
      </c>
      <c r="M105">
        <v>1</v>
      </c>
      <c r="N105">
        <v>0</v>
      </c>
      <c r="O105">
        <v>0</v>
      </c>
      <c r="P105">
        <v>0</v>
      </c>
      <c r="Q105">
        <v>0</v>
      </c>
      <c r="R105" t="s">
        <v>24</v>
      </c>
      <c r="S105">
        <v>0</v>
      </c>
      <c r="T105">
        <v>0</v>
      </c>
      <c r="U105">
        <v>1</v>
      </c>
      <c r="V105">
        <v>0</v>
      </c>
      <c r="W105">
        <v>0</v>
      </c>
      <c r="X105">
        <v>0</v>
      </c>
      <c r="Y105" t="s">
        <v>28</v>
      </c>
      <c r="Z105">
        <v>0</v>
      </c>
      <c r="AA105">
        <v>1</v>
      </c>
      <c r="AB105">
        <v>0</v>
      </c>
      <c r="AC105">
        <v>0</v>
      </c>
      <c r="AD105">
        <v>1</v>
      </c>
      <c r="AE105">
        <v>1</v>
      </c>
      <c r="AF105">
        <v>1</v>
      </c>
      <c r="AG105">
        <v>0</v>
      </c>
      <c r="AH105">
        <v>0</v>
      </c>
      <c r="AI105">
        <v>0</v>
      </c>
      <c r="AJ105" t="s">
        <v>22</v>
      </c>
      <c r="AK105">
        <v>61.4</v>
      </c>
      <c r="AL105">
        <v>56</v>
      </c>
      <c r="AM105">
        <v>35</v>
      </c>
      <c r="AN105">
        <v>40.6</v>
      </c>
      <c r="AO105">
        <v>55</v>
      </c>
      <c r="AP105">
        <v>80</v>
      </c>
      <c r="AQ105">
        <v>1</v>
      </c>
    </row>
    <row r="106" spans="1:43" x14ac:dyDescent="0.3">
      <c r="A106" t="s">
        <v>25</v>
      </c>
      <c r="B106">
        <v>0</v>
      </c>
      <c r="C106">
        <v>1</v>
      </c>
      <c r="D106">
        <v>0</v>
      </c>
      <c r="E106">
        <v>0</v>
      </c>
      <c r="F106">
        <v>0</v>
      </c>
      <c r="G106">
        <v>0</v>
      </c>
      <c r="H106">
        <v>16295</v>
      </c>
      <c r="I106">
        <v>1.208</v>
      </c>
      <c r="J106" t="s">
        <v>13</v>
      </c>
      <c r="K106" t="s">
        <v>26</v>
      </c>
      <c r="L106" t="s">
        <v>27</v>
      </c>
      <c r="M106">
        <v>1</v>
      </c>
      <c r="N106">
        <v>0</v>
      </c>
      <c r="O106">
        <v>0</v>
      </c>
      <c r="P106">
        <v>0</v>
      </c>
      <c r="Q106">
        <v>0</v>
      </c>
      <c r="R106" t="s">
        <v>24</v>
      </c>
      <c r="S106">
        <v>0</v>
      </c>
      <c r="T106">
        <v>0</v>
      </c>
      <c r="U106">
        <v>1</v>
      </c>
      <c r="V106">
        <v>0</v>
      </c>
      <c r="W106">
        <v>0</v>
      </c>
      <c r="X106">
        <v>0</v>
      </c>
      <c r="Y106" t="s">
        <v>28</v>
      </c>
      <c r="Z106">
        <v>1</v>
      </c>
      <c r="AA106">
        <v>1</v>
      </c>
      <c r="AB106">
        <v>0</v>
      </c>
      <c r="AC106">
        <v>1</v>
      </c>
      <c r="AD106">
        <v>1</v>
      </c>
      <c r="AE106">
        <v>1</v>
      </c>
      <c r="AF106">
        <v>1</v>
      </c>
      <c r="AG106">
        <v>1</v>
      </c>
      <c r="AH106">
        <v>1</v>
      </c>
      <c r="AI106">
        <v>1</v>
      </c>
      <c r="AJ106" t="s">
        <v>17</v>
      </c>
      <c r="AK106">
        <v>61.1</v>
      </c>
      <c r="AL106">
        <v>56</v>
      </c>
      <c r="AM106">
        <v>34.700000000000003</v>
      </c>
      <c r="AN106">
        <v>40.6</v>
      </c>
      <c r="AO106">
        <v>48</v>
      </c>
      <c r="AP106">
        <v>77</v>
      </c>
      <c r="AQ106">
        <v>1</v>
      </c>
    </row>
    <row r="107" spans="1:43" x14ac:dyDescent="0.3">
      <c r="A107" t="s">
        <v>19</v>
      </c>
      <c r="B107">
        <v>1</v>
      </c>
      <c r="C107">
        <v>0</v>
      </c>
      <c r="D107">
        <v>0</v>
      </c>
      <c r="E107">
        <v>0</v>
      </c>
      <c r="F107">
        <v>0</v>
      </c>
      <c r="G107">
        <v>0</v>
      </c>
      <c r="H107">
        <v>8396.14</v>
      </c>
      <c r="I107">
        <v>1.08</v>
      </c>
      <c r="J107" t="s">
        <v>13</v>
      </c>
      <c r="K107" t="s">
        <v>20</v>
      </c>
      <c r="L107" t="s">
        <v>21</v>
      </c>
      <c r="M107">
        <v>0</v>
      </c>
      <c r="N107">
        <v>0</v>
      </c>
      <c r="O107">
        <v>0</v>
      </c>
      <c r="P107">
        <v>0</v>
      </c>
      <c r="Q107">
        <v>1</v>
      </c>
      <c r="R107" t="s">
        <v>34</v>
      </c>
      <c r="S107">
        <v>0</v>
      </c>
      <c r="T107">
        <v>0</v>
      </c>
      <c r="U107">
        <v>0</v>
      </c>
      <c r="V107">
        <v>0</v>
      </c>
      <c r="W107">
        <v>0</v>
      </c>
      <c r="X107">
        <v>1</v>
      </c>
      <c r="Y107" t="s">
        <v>33</v>
      </c>
      <c r="Z107">
        <v>1</v>
      </c>
      <c r="AA107">
        <v>1</v>
      </c>
      <c r="AB107">
        <v>0</v>
      </c>
      <c r="AC107">
        <v>0</v>
      </c>
      <c r="AD107">
        <v>1</v>
      </c>
      <c r="AE107">
        <v>1</v>
      </c>
      <c r="AF107">
        <v>1</v>
      </c>
      <c r="AG107">
        <v>1</v>
      </c>
      <c r="AH107">
        <v>0</v>
      </c>
      <c r="AI107">
        <v>0</v>
      </c>
      <c r="AJ107" t="s">
        <v>22</v>
      </c>
      <c r="AK107">
        <v>60.4</v>
      </c>
      <c r="AL107">
        <v>57</v>
      </c>
      <c r="AM107">
        <v>34</v>
      </c>
      <c r="AN107">
        <v>40.799999999999997</v>
      </c>
      <c r="AO107">
        <v>50</v>
      </c>
      <c r="AP107">
        <v>80</v>
      </c>
      <c r="AQ107">
        <v>1</v>
      </c>
    </row>
    <row r="108" spans="1:43" x14ac:dyDescent="0.3">
      <c r="A108" t="s">
        <v>29</v>
      </c>
      <c r="B108">
        <v>0</v>
      </c>
      <c r="C108">
        <v>0</v>
      </c>
      <c r="D108">
        <v>1</v>
      </c>
      <c r="E108">
        <v>0</v>
      </c>
      <c r="F108">
        <v>0</v>
      </c>
      <c r="G108">
        <v>0</v>
      </c>
      <c r="H108">
        <v>8832</v>
      </c>
      <c r="I108">
        <v>1.07</v>
      </c>
      <c r="J108" t="s">
        <v>30</v>
      </c>
      <c r="K108" t="s">
        <v>14</v>
      </c>
      <c r="L108" t="s">
        <v>21</v>
      </c>
      <c r="M108">
        <v>0</v>
      </c>
      <c r="N108">
        <v>0</v>
      </c>
      <c r="O108">
        <v>0</v>
      </c>
      <c r="P108">
        <v>0</v>
      </c>
      <c r="Q108">
        <v>1</v>
      </c>
      <c r="R108" t="s">
        <v>16</v>
      </c>
      <c r="S108">
        <v>0</v>
      </c>
      <c r="T108">
        <v>0</v>
      </c>
      <c r="U108">
        <v>0</v>
      </c>
      <c r="V108">
        <v>1</v>
      </c>
      <c r="W108">
        <v>0</v>
      </c>
      <c r="X108">
        <v>0</v>
      </c>
      <c r="Y108" t="s">
        <v>28</v>
      </c>
      <c r="Z108">
        <v>1</v>
      </c>
      <c r="AA108">
        <v>1</v>
      </c>
      <c r="AB108">
        <v>0</v>
      </c>
      <c r="AC108">
        <v>1</v>
      </c>
      <c r="AD108">
        <v>1</v>
      </c>
      <c r="AE108">
        <v>1</v>
      </c>
      <c r="AF108">
        <v>0</v>
      </c>
      <c r="AG108">
        <v>1</v>
      </c>
      <c r="AH108">
        <v>0</v>
      </c>
      <c r="AI108">
        <v>0</v>
      </c>
      <c r="AJ108" t="s">
        <v>17</v>
      </c>
      <c r="AK108">
        <v>60.1</v>
      </c>
      <c r="AL108">
        <v>57.2</v>
      </c>
      <c r="AM108">
        <v>34.1</v>
      </c>
      <c r="AN108">
        <v>40.799999999999997</v>
      </c>
      <c r="AO108">
        <v>50</v>
      </c>
      <c r="AP108">
        <v>77</v>
      </c>
      <c r="AQ108">
        <v>1</v>
      </c>
    </row>
    <row r="109" spans="1:43" x14ac:dyDescent="0.3">
      <c r="A109" t="s">
        <v>19</v>
      </c>
      <c r="B109">
        <v>1</v>
      </c>
      <c r="C109">
        <v>0</v>
      </c>
      <c r="D109">
        <v>0</v>
      </c>
      <c r="E109">
        <v>0</v>
      </c>
      <c r="F109">
        <v>0</v>
      </c>
      <c r="G109">
        <v>0</v>
      </c>
      <c r="H109">
        <v>30643.35</v>
      </c>
      <c r="I109">
        <v>1.77</v>
      </c>
      <c r="J109" t="s">
        <v>13</v>
      </c>
      <c r="K109" t="s">
        <v>20</v>
      </c>
      <c r="L109" t="s">
        <v>15</v>
      </c>
      <c r="M109">
        <v>0</v>
      </c>
      <c r="N109">
        <v>0</v>
      </c>
      <c r="O109">
        <v>1</v>
      </c>
      <c r="P109">
        <v>0</v>
      </c>
      <c r="Q109">
        <v>0</v>
      </c>
      <c r="R109" t="s">
        <v>32</v>
      </c>
      <c r="S109">
        <v>0</v>
      </c>
      <c r="T109">
        <v>0</v>
      </c>
      <c r="U109">
        <v>0</v>
      </c>
      <c r="V109">
        <v>0</v>
      </c>
      <c r="W109">
        <v>1</v>
      </c>
      <c r="X109">
        <v>0</v>
      </c>
      <c r="Y109" t="s">
        <v>23</v>
      </c>
      <c r="Z109">
        <v>1</v>
      </c>
      <c r="AA109">
        <v>1</v>
      </c>
      <c r="AB109">
        <v>1</v>
      </c>
      <c r="AC109">
        <v>0</v>
      </c>
      <c r="AD109">
        <v>1</v>
      </c>
      <c r="AE109">
        <v>1</v>
      </c>
      <c r="AF109">
        <v>1</v>
      </c>
      <c r="AG109">
        <v>0</v>
      </c>
      <c r="AH109">
        <v>0</v>
      </c>
      <c r="AI109">
        <v>0</v>
      </c>
      <c r="AJ109" t="s">
        <v>22</v>
      </c>
      <c r="AK109">
        <v>61.4</v>
      </c>
      <c r="AL109">
        <v>57</v>
      </c>
      <c r="AM109">
        <v>35</v>
      </c>
      <c r="AN109">
        <v>40.799999999999997</v>
      </c>
      <c r="AO109">
        <v>55</v>
      </c>
      <c r="AP109">
        <v>75</v>
      </c>
      <c r="AQ109">
        <v>1</v>
      </c>
    </row>
    <row r="110" spans="1:43" x14ac:dyDescent="0.3">
      <c r="A110" t="s">
        <v>12</v>
      </c>
      <c r="B110">
        <v>0</v>
      </c>
      <c r="C110">
        <v>0</v>
      </c>
      <c r="D110">
        <v>0</v>
      </c>
      <c r="E110">
        <v>0</v>
      </c>
      <c r="F110">
        <v>0</v>
      </c>
      <c r="G110">
        <v>1</v>
      </c>
      <c r="H110">
        <v>14824</v>
      </c>
      <c r="I110">
        <v>1.5680000000000001</v>
      </c>
      <c r="J110" t="s">
        <v>13</v>
      </c>
      <c r="K110" t="s">
        <v>14</v>
      </c>
      <c r="L110" t="s">
        <v>21</v>
      </c>
      <c r="M110">
        <v>0</v>
      </c>
      <c r="N110">
        <v>0</v>
      </c>
      <c r="O110">
        <v>0</v>
      </c>
      <c r="P110">
        <v>0</v>
      </c>
      <c r="Q110">
        <v>1</v>
      </c>
      <c r="R110" t="s">
        <v>16</v>
      </c>
      <c r="S110">
        <v>0</v>
      </c>
      <c r="T110">
        <v>0</v>
      </c>
      <c r="U110">
        <v>0</v>
      </c>
      <c r="V110">
        <v>1</v>
      </c>
      <c r="W110">
        <v>0</v>
      </c>
      <c r="X110">
        <v>0</v>
      </c>
      <c r="Y110" t="s">
        <v>28</v>
      </c>
      <c r="Z110">
        <v>1</v>
      </c>
      <c r="AA110">
        <v>1</v>
      </c>
      <c r="AB110">
        <v>0</v>
      </c>
      <c r="AC110">
        <v>1</v>
      </c>
      <c r="AD110">
        <v>1</v>
      </c>
      <c r="AE110">
        <v>1</v>
      </c>
      <c r="AF110">
        <v>1</v>
      </c>
      <c r="AG110">
        <v>0</v>
      </c>
      <c r="AH110">
        <v>1</v>
      </c>
      <c r="AI110">
        <v>1</v>
      </c>
      <c r="AJ110" t="s">
        <v>17</v>
      </c>
      <c r="AK110">
        <v>61.3</v>
      </c>
      <c r="AL110">
        <v>56.6</v>
      </c>
      <c r="AM110">
        <v>34.6</v>
      </c>
      <c r="AN110">
        <v>40.6</v>
      </c>
      <c r="AO110">
        <v>54</v>
      </c>
      <c r="AP110">
        <v>77</v>
      </c>
      <c r="AQ110">
        <v>1</v>
      </c>
    </row>
    <row r="111" spans="1:43" x14ac:dyDescent="0.3">
      <c r="A111" t="s">
        <v>12</v>
      </c>
      <c r="B111">
        <v>0</v>
      </c>
      <c r="C111">
        <v>0</v>
      </c>
      <c r="D111">
        <v>0</v>
      </c>
      <c r="E111">
        <v>0</v>
      </c>
      <c r="F111">
        <v>0</v>
      </c>
      <c r="G111">
        <v>1</v>
      </c>
      <c r="H111">
        <v>9412</v>
      </c>
      <c r="I111">
        <v>1.0680000000000001</v>
      </c>
      <c r="J111" t="s">
        <v>13</v>
      </c>
      <c r="K111" t="s">
        <v>14</v>
      </c>
      <c r="L111" t="s">
        <v>15</v>
      </c>
      <c r="M111">
        <v>0</v>
      </c>
      <c r="N111">
        <v>0</v>
      </c>
      <c r="O111">
        <v>1</v>
      </c>
      <c r="P111">
        <v>0</v>
      </c>
      <c r="Q111">
        <v>0</v>
      </c>
      <c r="R111" t="s">
        <v>16</v>
      </c>
      <c r="S111">
        <v>0</v>
      </c>
      <c r="T111">
        <v>0</v>
      </c>
      <c r="U111">
        <v>0</v>
      </c>
      <c r="V111">
        <v>1</v>
      </c>
      <c r="W111">
        <v>0</v>
      </c>
      <c r="X111">
        <v>0</v>
      </c>
      <c r="Y111" t="s">
        <v>28</v>
      </c>
      <c r="Z111">
        <v>1</v>
      </c>
      <c r="AA111">
        <v>1</v>
      </c>
      <c r="AB111">
        <v>0</v>
      </c>
      <c r="AC111">
        <v>1</v>
      </c>
      <c r="AD111">
        <v>1</v>
      </c>
      <c r="AE111">
        <v>1</v>
      </c>
      <c r="AF111">
        <v>1</v>
      </c>
      <c r="AG111">
        <v>0</v>
      </c>
      <c r="AH111">
        <v>1</v>
      </c>
      <c r="AI111">
        <v>0</v>
      </c>
      <c r="AJ111" t="s">
        <v>17</v>
      </c>
      <c r="AK111">
        <v>61.6</v>
      </c>
      <c r="AL111">
        <v>56.8</v>
      </c>
      <c r="AM111">
        <v>34.4</v>
      </c>
      <c r="AN111">
        <v>40.9</v>
      </c>
      <c r="AO111">
        <v>51</v>
      </c>
      <c r="AP111">
        <v>76</v>
      </c>
      <c r="AQ111">
        <v>1</v>
      </c>
    </row>
    <row r="112" spans="1:43" x14ac:dyDescent="0.3">
      <c r="A112" t="s">
        <v>29</v>
      </c>
      <c r="B112">
        <v>0</v>
      </c>
      <c r="C112">
        <v>0</v>
      </c>
      <c r="D112">
        <v>1</v>
      </c>
      <c r="E112">
        <v>0</v>
      </c>
      <c r="F112">
        <v>0</v>
      </c>
      <c r="G112">
        <v>0</v>
      </c>
      <c r="H112">
        <v>15496</v>
      </c>
      <c r="I112">
        <v>1.4</v>
      </c>
      <c r="J112" t="s">
        <v>30</v>
      </c>
      <c r="K112" t="s">
        <v>14</v>
      </c>
      <c r="L112" t="s">
        <v>31</v>
      </c>
      <c r="M112">
        <v>0</v>
      </c>
      <c r="N112">
        <v>0</v>
      </c>
      <c r="O112">
        <v>0</v>
      </c>
      <c r="P112">
        <v>1</v>
      </c>
      <c r="Q112">
        <v>0</v>
      </c>
      <c r="R112" t="s">
        <v>16</v>
      </c>
      <c r="S112">
        <v>0</v>
      </c>
      <c r="T112">
        <v>0</v>
      </c>
      <c r="U112">
        <v>0</v>
      </c>
      <c r="V112">
        <v>1</v>
      </c>
      <c r="W112">
        <v>0</v>
      </c>
      <c r="X112">
        <v>0</v>
      </c>
      <c r="Y112" t="s">
        <v>28</v>
      </c>
      <c r="Z112">
        <v>1</v>
      </c>
      <c r="AA112">
        <v>1</v>
      </c>
      <c r="AB112">
        <v>0</v>
      </c>
      <c r="AC112">
        <v>1</v>
      </c>
      <c r="AD112">
        <v>1</v>
      </c>
      <c r="AE112">
        <v>1</v>
      </c>
      <c r="AF112">
        <v>1</v>
      </c>
      <c r="AG112">
        <v>0</v>
      </c>
      <c r="AH112">
        <v>1</v>
      </c>
      <c r="AI112">
        <v>1</v>
      </c>
      <c r="AJ112" t="s">
        <v>17</v>
      </c>
      <c r="AK112">
        <v>61.4</v>
      </c>
      <c r="AL112">
        <v>57</v>
      </c>
      <c r="AM112">
        <v>34.4</v>
      </c>
      <c r="AN112">
        <v>40.799999999999997</v>
      </c>
      <c r="AO112">
        <v>54</v>
      </c>
      <c r="AP112">
        <v>77</v>
      </c>
      <c r="AQ112">
        <v>1</v>
      </c>
    </row>
    <row r="113" spans="1:43" x14ac:dyDescent="0.3">
      <c r="A113" t="s">
        <v>19</v>
      </c>
      <c r="B113">
        <v>1</v>
      </c>
      <c r="C113">
        <v>0</v>
      </c>
      <c r="D113">
        <v>0</v>
      </c>
      <c r="E113">
        <v>0</v>
      </c>
      <c r="F113">
        <v>0</v>
      </c>
      <c r="G113">
        <v>0</v>
      </c>
      <c r="H113">
        <v>14221.43</v>
      </c>
      <c r="I113">
        <v>1.04</v>
      </c>
      <c r="J113" t="s">
        <v>13</v>
      </c>
      <c r="K113" t="s">
        <v>20</v>
      </c>
      <c r="L113" t="s">
        <v>27</v>
      </c>
      <c r="M113">
        <v>1</v>
      </c>
      <c r="N113">
        <v>0</v>
      </c>
      <c r="O113">
        <v>0</v>
      </c>
      <c r="P113">
        <v>0</v>
      </c>
      <c r="Q113">
        <v>0</v>
      </c>
      <c r="R113" t="s">
        <v>34</v>
      </c>
      <c r="S113">
        <v>0</v>
      </c>
      <c r="T113">
        <v>0</v>
      </c>
      <c r="U113">
        <v>0</v>
      </c>
      <c r="V113">
        <v>0</v>
      </c>
      <c r="W113">
        <v>0</v>
      </c>
      <c r="X113">
        <v>1</v>
      </c>
      <c r="Y113" t="s">
        <v>23</v>
      </c>
      <c r="Z113">
        <v>1</v>
      </c>
      <c r="AA113">
        <v>1</v>
      </c>
      <c r="AB113">
        <v>1</v>
      </c>
      <c r="AC113">
        <v>1</v>
      </c>
      <c r="AD113">
        <v>1</v>
      </c>
      <c r="AE113">
        <v>1</v>
      </c>
      <c r="AF113">
        <v>1</v>
      </c>
      <c r="AG113">
        <v>1</v>
      </c>
      <c r="AH113">
        <v>1</v>
      </c>
      <c r="AI113">
        <v>0</v>
      </c>
      <c r="AJ113" t="s">
        <v>22</v>
      </c>
      <c r="AK113">
        <v>61.8</v>
      </c>
      <c r="AL113">
        <v>56</v>
      </c>
      <c r="AM113">
        <v>34.5</v>
      </c>
      <c r="AN113">
        <v>40.799999999999997</v>
      </c>
      <c r="AO113">
        <v>50</v>
      </c>
      <c r="AP113">
        <v>80</v>
      </c>
      <c r="AQ113">
        <v>1</v>
      </c>
    </row>
    <row r="114" spans="1:43" x14ac:dyDescent="0.3">
      <c r="A114" t="s">
        <v>19</v>
      </c>
      <c r="B114">
        <v>1</v>
      </c>
      <c r="C114">
        <v>0</v>
      </c>
      <c r="D114">
        <v>0</v>
      </c>
      <c r="E114">
        <v>0</v>
      </c>
      <c r="F114">
        <v>0</v>
      </c>
      <c r="G114">
        <v>0</v>
      </c>
      <c r="H114">
        <v>11350.155000000001</v>
      </c>
      <c r="I114">
        <v>1.07</v>
      </c>
      <c r="J114" t="s">
        <v>13</v>
      </c>
      <c r="K114" t="s">
        <v>20</v>
      </c>
      <c r="L114" t="s">
        <v>40</v>
      </c>
      <c r="M114">
        <v>0</v>
      </c>
      <c r="N114">
        <v>1</v>
      </c>
      <c r="O114">
        <v>0</v>
      </c>
      <c r="P114">
        <v>0</v>
      </c>
      <c r="Q114">
        <v>0</v>
      </c>
      <c r="R114" t="s">
        <v>34</v>
      </c>
      <c r="S114">
        <v>0</v>
      </c>
      <c r="T114">
        <v>0</v>
      </c>
      <c r="U114">
        <v>0</v>
      </c>
      <c r="V114">
        <v>0</v>
      </c>
      <c r="W114">
        <v>0</v>
      </c>
      <c r="X114">
        <v>1</v>
      </c>
      <c r="Y114" t="s">
        <v>23</v>
      </c>
      <c r="Z114">
        <v>1</v>
      </c>
      <c r="AA114">
        <v>0</v>
      </c>
      <c r="AB114">
        <v>0</v>
      </c>
      <c r="AC114">
        <v>0</v>
      </c>
      <c r="AD114">
        <v>1</v>
      </c>
      <c r="AE114">
        <v>1</v>
      </c>
      <c r="AF114">
        <v>1</v>
      </c>
      <c r="AG114">
        <v>1</v>
      </c>
      <c r="AH114">
        <v>0</v>
      </c>
      <c r="AI114">
        <v>0</v>
      </c>
      <c r="AJ114" t="s">
        <v>22</v>
      </c>
      <c r="AK114">
        <v>61.8</v>
      </c>
      <c r="AL114">
        <v>57</v>
      </c>
      <c r="AM114">
        <v>35.5</v>
      </c>
      <c r="AN114">
        <v>40.799999999999997</v>
      </c>
      <c r="AO114">
        <v>50</v>
      </c>
      <c r="AP114">
        <v>80</v>
      </c>
      <c r="AQ114">
        <v>1</v>
      </c>
    </row>
    <row r="115" spans="1:43" x14ac:dyDescent="0.3">
      <c r="A115" t="s">
        <v>35</v>
      </c>
      <c r="B115">
        <v>0</v>
      </c>
      <c r="C115">
        <v>0</v>
      </c>
      <c r="D115">
        <v>0</v>
      </c>
      <c r="E115">
        <v>1</v>
      </c>
      <c r="F115">
        <v>0</v>
      </c>
      <c r="G115">
        <v>0</v>
      </c>
      <c r="H115">
        <v>28260</v>
      </c>
      <c r="I115">
        <v>1.95</v>
      </c>
      <c r="J115" t="s">
        <v>13</v>
      </c>
      <c r="K115" t="s">
        <v>36</v>
      </c>
      <c r="L115" t="s">
        <v>31</v>
      </c>
      <c r="M115">
        <v>0</v>
      </c>
      <c r="N115">
        <v>0</v>
      </c>
      <c r="O115">
        <v>0</v>
      </c>
      <c r="P115">
        <v>1</v>
      </c>
      <c r="Q115">
        <v>0</v>
      </c>
      <c r="R115" t="s">
        <v>37</v>
      </c>
      <c r="S115">
        <v>0</v>
      </c>
      <c r="T115">
        <v>1</v>
      </c>
      <c r="U115">
        <v>0</v>
      </c>
      <c r="V115">
        <v>0</v>
      </c>
      <c r="W115">
        <v>0</v>
      </c>
      <c r="X115">
        <v>0</v>
      </c>
      <c r="Y115" t="s">
        <v>28</v>
      </c>
      <c r="Z115">
        <v>1</v>
      </c>
      <c r="AA115">
        <v>0</v>
      </c>
      <c r="AB115">
        <v>1</v>
      </c>
      <c r="AC115">
        <v>0</v>
      </c>
      <c r="AD115">
        <v>1</v>
      </c>
      <c r="AE115">
        <v>1</v>
      </c>
      <c r="AF115">
        <v>1</v>
      </c>
      <c r="AG115">
        <v>1</v>
      </c>
      <c r="AH115">
        <v>0</v>
      </c>
      <c r="AI115">
        <v>0</v>
      </c>
      <c r="AJ115" t="s">
        <v>22</v>
      </c>
      <c r="AK115">
        <v>61.4</v>
      </c>
      <c r="AL115">
        <v>56</v>
      </c>
      <c r="AM115">
        <v>35.5</v>
      </c>
      <c r="AN115">
        <v>40.6</v>
      </c>
      <c r="AO115">
        <v>45</v>
      </c>
      <c r="AP115">
        <v>75</v>
      </c>
      <c r="AQ115">
        <v>1</v>
      </c>
    </row>
    <row r="116" spans="1:43" x14ac:dyDescent="0.3">
      <c r="A116" t="s">
        <v>12</v>
      </c>
      <c r="B116">
        <v>0</v>
      </c>
      <c r="C116">
        <v>0</v>
      </c>
      <c r="D116">
        <v>0</v>
      </c>
      <c r="E116">
        <v>0</v>
      </c>
      <c r="F116">
        <v>0</v>
      </c>
      <c r="G116">
        <v>1</v>
      </c>
      <c r="H116">
        <v>19376</v>
      </c>
      <c r="I116">
        <v>1.2110000000000001</v>
      </c>
      <c r="J116" t="s">
        <v>13</v>
      </c>
      <c r="K116" t="s">
        <v>14</v>
      </c>
      <c r="L116" t="s">
        <v>27</v>
      </c>
      <c r="M116">
        <v>1</v>
      </c>
      <c r="N116">
        <v>0</v>
      </c>
      <c r="O116">
        <v>0</v>
      </c>
      <c r="P116">
        <v>0</v>
      </c>
      <c r="Q116">
        <v>0</v>
      </c>
      <c r="R116" t="s">
        <v>32</v>
      </c>
      <c r="S116">
        <v>0</v>
      </c>
      <c r="T116">
        <v>0</v>
      </c>
      <c r="U116">
        <v>0</v>
      </c>
      <c r="V116">
        <v>0</v>
      </c>
      <c r="W116">
        <v>1</v>
      </c>
      <c r="X116">
        <v>0</v>
      </c>
      <c r="Y116" t="s">
        <v>28</v>
      </c>
      <c r="Z116">
        <v>1</v>
      </c>
      <c r="AA116">
        <v>1</v>
      </c>
      <c r="AB116">
        <v>1</v>
      </c>
      <c r="AC116">
        <v>1</v>
      </c>
      <c r="AD116">
        <v>1</v>
      </c>
      <c r="AE116">
        <v>1</v>
      </c>
      <c r="AF116">
        <v>1</v>
      </c>
      <c r="AG116">
        <v>0</v>
      </c>
      <c r="AH116">
        <v>1</v>
      </c>
      <c r="AI116">
        <v>0</v>
      </c>
      <c r="AJ116" t="s">
        <v>17</v>
      </c>
      <c r="AK116">
        <v>61.9</v>
      </c>
      <c r="AL116">
        <v>55.6</v>
      </c>
      <c r="AM116">
        <v>34.9</v>
      </c>
      <c r="AN116">
        <v>40.9</v>
      </c>
      <c r="AO116">
        <v>51</v>
      </c>
      <c r="AP116">
        <v>77</v>
      </c>
      <c r="AQ116">
        <v>1</v>
      </c>
    </row>
    <row r="117" spans="1:43" x14ac:dyDescent="0.3">
      <c r="A117" t="s">
        <v>19</v>
      </c>
      <c r="B117">
        <v>1</v>
      </c>
      <c r="C117">
        <v>0</v>
      </c>
      <c r="D117">
        <v>0</v>
      </c>
      <c r="E117">
        <v>0</v>
      </c>
      <c r="F117">
        <v>0</v>
      </c>
      <c r="G117">
        <v>0</v>
      </c>
      <c r="H117">
        <v>11516.619999999999</v>
      </c>
      <c r="I117">
        <v>1.1299999999999999</v>
      </c>
      <c r="J117" t="s">
        <v>13</v>
      </c>
      <c r="K117" t="s">
        <v>20</v>
      </c>
      <c r="L117" t="s">
        <v>40</v>
      </c>
      <c r="M117">
        <v>0</v>
      </c>
      <c r="N117">
        <v>1</v>
      </c>
      <c r="O117">
        <v>0</v>
      </c>
      <c r="P117">
        <v>0</v>
      </c>
      <c r="Q117">
        <v>0</v>
      </c>
      <c r="R117" t="s">
        <v>24</v>
      </c>
      <c r="S117">
        <v>0</v>
      </c>
      <c r="T117">
        <v>0</v>
      </c>
      <c r="U117">
        <v>1</v>
      </c>
      <c r="V117">
        <v>0</v>
      </c>
      <c r="W117">
        <v>0</v>
      </c>
      <c r="X117">
        <v>0</v>
      </c>
      <c r="Y117" t="s">
        <v>33</v>
      </c>
      <c r="Z117">
        <v>1</v>
      </c>
      <c r="AA117">
        <v>1</v>
      </c>
      <c r="AB117">
        <v>0</v>
      </c>
      <c r="AC117">
        <v>0</v>
      </c>
      <c r="AD117">
        <v>1</v>
      </c>
      <c r="AE117">
        <v>1</v>
      </c>
      <c r="AF117">
        <v>1</v>
      </c>
      <c r="AG117">
        <v>0</v>
      </c>
      <c r="AH117">
        <v>0</v>
      </c>
      <c r="AI117">
        <v>0</v>
      </c>
      <c r="AJ117" t="s">
        <v>22</v>
      </c>
      <c r="AK117">
        <v>61.8</v>
      </c>
      <c r="AL117">
        <v>57</v>
      </c>
      <c r="AM117">
        <v>35</v>
      </c>
      <c r="AN117">
        <v>40.799999999999997</v>
      </c>
      <c r="AO117">
        <v>55</v>
      </c>
      <c r="AP117">
        <v>80</v>
      </c>
      <c r="AQ117">
        <v>1</v>
      </c>
    </row>
    <row r="118" spans="1:43" x14ac:dyDescent="0.3">
      <c r="A118" t="s">
        <v>19</v>
      </c>
      <c r="B118">
        <v>1</v>
      </c>
      <c r="C118">
        <v>0</v>
      </c>
      <c r="D118">
        <v>0</v>
      </c>
      <c r="E118">
        <v>0</v>
      </c>
      <c r="F118">
        <v>0</v>
      </c>
      <c r="G118">
        <v>0</v>
      </c>
      <c r="H118">
        <v>14776.97</v>
      </c>
      <c r="I118">
        <v>1.53</v>
      </c>
      <c r="J118" t="s">
        <v>13</v>
      </c>
      <c r="K118" t="s">
        <v>20</v>
      </c>
      <c r="L118" t="s">
        <v>21</v>
      </c>
      <c r="M118">
        <v>0</v>
      </c>
      <c r="N118">
        <v>0</v>
      </c>
      <c r="O118">
        <v>0</v>
      </c>
      <c r="P118">
        <v>0</v>
      </c>
      <c r="Q118">
        <v>1</v>
      </c>
      <c r="R118" t="s">
        <v>24</v>
      </c>
      <c r="S118">
        <v>0</v>
      </c>
      <c r="T118">
        <v>0</v>
      </c>
      <c r="U118">
        <v>1</v>
      </c>
      <c r="V118">
        <v>0</v>
      </c>
      <c r="W118">
        <v>0</v>
      </c>
      <c r="X118">
        <v>0</v>
      </c>
      <c r="Y118" t="s">
        <v>23</v>
      </c>
      <c r="Z118">
        <v>1</v>
      </c>
      <c r="AA118">
        <v>0</v>
      </c>
      <c r="AB118">
        <v>0</v>
      </c>
      <c r="AC118">
        <v>0</v>
      </c>
      <c r="AD118">
        <v>1</v>
      </c>
      <c r="AE118">
        <v>1</v>
      </c>
      <c r="AF118">
        <v>1</v>
      </c>
      <c r="AG118">
        <v>0</v>
      </c>
      <c r="AH118">
        <v>0</v>
      </c>
      <c r="AI118">
        <v>0</v>
      </c>
      <c r="AJ118" t="s">
        <v>22</v>
      </c>
      <c r="AK118">
        <v>61.9</v>
      </c>
      <c r="AL118">
        <v>57</v>
      </c>
      <c r="AM118">
        <v>35.5</v>
      </c>
      <c r="AN118">
        <v>40.799999999999997</v>
      </c>
      <c r="AO118">
        <v>55</v>
      </c>
      <c r="AP118">
        <v>80</v>
      </c>
      <c r="AQ118">
        <v>1</v>
      </c>
    </row>
    <row r="119" spans="1:43" x14ac:dyDescent="0.3">
      <c r="A119" t="s">
        <v>19</v>
      </c>
      <c r="B119">
        <v>1</v>
      </c>
      <c r="C119">
        <v>0</v>
      </c>
      <c r="D119">
        <v>0</v>
      </c>
      <c r="E119">
        <v>0</v>
      </c>
      <c r="F119">
        <v>0</v>
      </c>
      <c r="G119">
        <v>0</v>
      </c>
      <c r="H119">
        <v>10913.8</v>
      </c>
      <c r="I119">
        <v>1.24</v>
      </c>
      <c r="J119" t="s">
        <v>13</v>
      </c>
      <c r="K119" t="s">
        <v>20</v>
      </c>
      <c r="L119" t="s">
        <v>31</v>
      </c>
      <c r="M119">
        <v>0</v>
      </c>
      <c r="N119">
        <v>0</v>
      </c>
      <c r="O119">
        <v>0</v>
      </c>
      <c r="P119">
        <v>1</v>
      </c>
      <c r="Q119">
        <v>0</v>
      </c>
      <c r="R119" t="s">
        <v>16</v>
      </c>
      <c r="S119">
        <v>0</v>
      </c>
      <c r="T119">
        <v>0</v>
      </c>
      <c r="U119">
        <v>0</v>
      </c>
      <c r="V119">
        <v>1</v>
      </c>
      <c r="W119">
        <v>0</v>
      </c>
      <c r="X119">
        <v>0</v>
      </c>
      <c r="Y119" t="s">
        <v>23</v>
      </c>
      <c r="Z119">
        <v>0</v>
      </c>
      <c r="AA119">
        <v>0</v>
      </c>
      <c r="AB119">
        <v>0</v>
      </c>
      <c r="AC119">
        <v>0</v>
      </c>
      <c r="AD119">
        <v>1</v>
      </c>
      <c r="AE119">
        <v>1</v>
      </c>
      <c r="AF119">
        <v>1</v>
      </c>
      <c r="AG119">
        <v>0</v>
      </c>
      <c r="AH119">
        <v>0</v>
      </c>
      <c r="AI119">
        <v>0</v>
      </c>
      <c r="AJ119" t="s">
        <v>22</v>
      </c>
      <c r="AK119">
        <v>61.8</v>
      </c>
      <c r="AL119">
        <v>56</v>
      </c>
      <c r="AM119">
        <v>35.5</v>
      </c>
      <c r="AN119">
        <v>40.6</v>
      </c>
      <c r="AO119">
        <v>55</v>
      </c>
      <c r="AP119">
        <v>80</v>
      </c>
      <c r="AQ119">
        <v>1</v>
      </c>
    </row>
    <row r="120" spans="1:43" x14ac:dyDescent="0.3">
      <c r="A120" t="s">
        <v>35</v>
      </c>
      <c r="B120">
        <v>0</v>
      </c>
      <c r="C120">
        <v>0</v>
      </c>
      <c r="D120">
        <v>0</v>
      </c>
      <c r="E120">
        <v>1</v>
      </c>
      <c r="F120">
        <v>0</v>
      </c>
      <c r="G120">
        <v>0</v>
      </c>
      <c r="H120">
        <v>9860</v>
      </c>
      <c r="I120">
        <v>1.1200000000000001</v>
      </c>
      <c r="J120" t="s">
        <v>13</v>
      </c>
      <c r="K120" t="s">
        <v>36</v>
      </c>
      <c r="L120" t="s">
        <v>15</v>
      </c>
      <c r="M120">
        <v>0</v>
      </c>
      <c r="N120">
        <v>0</v>
      </c>
      <c r="O120">
        <v>1</v>
      </c>
      <c r="P120">
        <v>0</v>
      </c>
      <c r="Q120">
        <v>0</v>
      </c>
      <c r="R120" t="s">
        <v>34</v>
      </c>
      <c r="S120">
        <v>0</v>
      </c>
      <c r="T120">
        <v>0</v>
      </c>
      <c r="U120">
        <v>0</v>
      </c>
      <c r="V120">
        <v>0</v>
      </c>
      <c r="W120">
        <v>0</v>
      </c>
      <c r="X120">
        <v>1</v>
      </c>
      <c r="Y120" t="s">
        <v>33</v>
      </c>
      <c r="Z120">
        <v>1</v>
      </c>
      <c r="AA120">
        <v>0</v>
      </c>
      <c r="AB120">
        <v>0</v>
      </c>
      <c r="AC120">
        <v>0</v>
      </c>
      <c r="AD120">
        <v>1</v>
      </c>
      <c r="AE120">
        <v>1</v>
      </c>
      <c r="AF120">
        <v>1</v>
      </c>
      <c r="AG120">
        <v>1</v>
      </c>
      <c r="AH120">
        <v>0</v>
      </c>
      <c r="AI120">
        <v>0</v>
      </c>
      <c r="AJ120" t="s">
        <v>22</v>
      </c>
      <c r="AK120">
        <v>62.5</v>
      </c>
      <c r="AL120">
        <v>56</v>
      </c>
      <c r="AM120">
        <v>35.5</v>
      </c>
      <c r="AN120">
        <v>40.799999999999997</v>
      </c>
      <c r="AO120">
        <v>50</v>
      </c>
      <c r="AP120">
        <v>80</v>
      </c>
      <c r="AQ120">
        <v>1</v>
      </c>
    </row>
    <row r="121" spans="1:43" x14ac:dyDescent="0.3">
      <c r="A121" t="s">
        <v>19</v>
      </c>
      <c r="B121">
        <v>1</v>
      </c>
      <c r="C121">
        <v>0</v>
      </c>
      <c r="D121">
        <v>0</v>
      </c>
      <c r="E121">
        <v>0</v>
      </c>
      <c r="F121">
        <v>0</v>
      </c>
      <c r="G121">
        <v>0</v>
      </c>
      <c r="H121">
        <v>20270.314999999999</v>
      </c>
      <c r="I121">
        <v>1.73</v>
      </c>
      <c r="J121" t="s">
        <v>13</v>
      </c>
      <c r="K121" t="s">
        <v>20</v>
      </c>
      <c r="L121" t="s">
        <v>31</v>
      </c>
      <c r="M121">
        <v>0</v>
      </c>
      <c r="N121">
        <v>0</v>
      </c>
      <c r="O121">
        <v>0</v>
      </c>
      <c r="P121">
        <v>1</v>
      </c>
      <c r="Q121">
        <v>0</v>
      </c>
      <c r="R121" t="s">
        <v>16</v>
      </c>
      <c r="S121">
        <v>0</v>
      </c>
      <c r="T121">
        <v>0</v>
      </c>
      <c r="U121">
        <v>0</v>
      </c>
      <c r="V121">
        <v>1</v>
      </c>
      <c r="W121">
        <v>0</v>
      </c>
      <c r="X121">
        <v>0</v>
      </c>
      <c r="Y121" t="s">
        <v>23</v>
      </c>
      <c r="Z121">
        <v>0</v>
      </c>
      <c r="AA121">
        <v>0</v>
      </c>
      <c r="AB121">
        <v>0</v>
      </c>
      <c r="AC121">
        <v>0</v>
      </c>
      <c r="AD121">
        <v>1</v>
      </c>
      <c r="AE121">
        <v>1</v>
      </c>
      <c r="AF121">
        <v>1</v>
      </c>
      <c r="AG121">
        <v>0</v>
      </c>
      <c r="AH121">
        <v>0</v>
      </c>
      <c r="AI121">
        <v>0</v>
      </c>
      <c r="AJ121" t="s">
        <v>22</v>
      </c>
      <c r="AK121">
        <v>61.9</v>
      </c>
      <c r="AL121">
        <v>57</v>
      </c>
      <c r="AM121">
        <v>35.5</v>
      </c>
      <c r="AN121">
        <v>40.6</v>
      </c>
      <c r="AO121">
        <v>55</v>
      </c>
      <c r="AP121">
        <v>80</v>
      </c>
      <c r="AQ121">
        <v>1</v>
      </c>
    </row>
    <row r="122" spans="1:43" x14ac:dyDescent="0.3">
      <c r="A122" t="s">
        <v>19</v>
      </c>
      <c r="B122">
        <v>1</v>
      </c>
      <c r="C122">
        <v>0</v>
      </c>
      <c r="D122">
        <v>0</v>
      </c>
      <c r="E122">
        <v>0</v>
      </c>
      <c r="F122">
        <v>0</v>
      </c>
      <c r="G122">
        <v>0</v>
      </c>
      <c r="H122">
        <v>35003.945</v>
      </c>
      <c r="I122">
        <v>1.71</v>
      </c>
      <c r="J122" t="s">
        <v>13</v>
      </c>
      <c r="K122" t="s">
        <v>20</v>
      </c>
      <c r="L122" t="s">
        <v>15</v>
      </c>
      <c r="M122">
        <v>0</v>
      </c>
      <c r="N122">
        <v>0</v>
      </c>
      <c r="O122">
        <v>1</v>
      </c>
      <c r="P122">
        <v>0</v>
      </c>
      <c r="Q122">
        <v>0</v>
      </c>
      <c r="R122" t="s">
        <v>42</v>
      </c>
      <c r="S122">
        <v>1</v>
      </c>
      <c r="T122">
        <v>0</v>
      </c>
      <c r="U122">
        <v>0</v>
      </c>
      <c r="V122">
        <v>0</v>
      </c>
      <c r="W122">
        <v>0</v>
      </c>
      <c r="X122">
        <v>0</v>
      </c>
      <c r="Y122" t="s">
        <v>23</v>
      </c>
      <c r="Z122">
        <v>1</v>
      </c>
      <c r="AA122">
        <v>0</v>
      </c>
      <c r="AB122">
        <v>1</v>
      </c>
      <c r="AC122">
        <v>0</v>
      </c>
      <c r="AD122">
        <v>1</v>
      </c>
      <c r="AE122">
        <v>1</v>
      </c>
      <c r="AF122">
        <v>1</v>
      </c>
      <c r="AG122">
        <v>0</v>
      </c>
      <c r="AH122">
        <v>0</v>
      </c>
      <c r="AI122">
        <v>0</v>
      </c>
      <c r="AJ122" t="s">
        <v>22</v>
      </c>
      <c r="AK122">
        <v>61.8</v>
      </c>
      <c r="AL122">
        <v>57</v>
      </c>
      <c r="AM122">
        <v>35</v>
      </c>
      <c r="AN122">
        <v>40.799999999999997</v>
      </c>
      <c r="AO122">
        <v>55</v>
      </c>
      <c r="AP122">
        <v>80</v>
      </c>
      <c r="AQ122">
        <v>1</v>
      </c>
    </row>
    <row r="123" spans="1:43" x14ac:dyDescent="0.3">
      <c r="A123" t="s">
        <v>19</v>
      </c>
      <c r="B123">
        <v>1</v>
      </c>
      <c r="C123">
        <v>0</v>
      </c>
      <c r="D123">
        <v>0</v>
      </c>
      <c r="E123">
        <v>0</v>
      </c>
      <c r="F123">
        <v>0</v>
      </c>
      <c r="G123">
        <v>0</v>
      </c>
      <c r="H123">
        <v>12925.17</v>
      </c>
      <c r="I123">
        <v>1.26</v>
      </c>
      <c r="J123" t="s">
        <v>13</v>
      </c>
      <c r="K123" t="s">
        <v>20</v>
      </c>
      <c r="L123" t="s">
        <v>40</v>
      </c>
      <c r="M123">
        <v>0</v>
      </c>
      <c r="N123">
        <v>1</v>
      </c>
      <c r="O123">
        <v>0</v>
      </c>
      <c r="P123">
        <v>0</v>
      </c>
      <c r="Q123">
        <v>0</v>
      </c>
      <c r="R123" t="s">
        <v>16</v>
      </c>
      <c r="S123">
        <v>0</v>
      </c>
      <c r="T123">
        <v>0</v>
      </c>
      <c r="U123">
        <v>0</v>
      </c>
      <c r="V123">
        <v>1</v>
      </c>
      <c r="W123">
        <v>0</v>
      </c>
      <c r="X123">
        <v>0</v>
      </c>
      <c r="Y123" t="s">
        <v>33</v>
      </c>
      <c r="Z123">
        <v>0</v>
      </c>
      <c r="AA123">
        <v>1</v>
      </c>
      <c r="AB123">
        <v>0</v>
      </c>
      <c r="AC123">
        <v>0</v>
      </c>
      <c r="AD123">
        <v>0</v>
      </c>
      <c r="AE123">
        <v>1</v>
      </c>
      <c r="AF123">
        <v>1</v>
      </c>
      <c r="AG123">
        <v>0</v>
      </c>
      <c r="AH123">
        <v>0</v>
      </c>
      <c r="AI123">
        <v>0</v>
      </c>
      <c r="AJ123" t="s">
        <v>22</v>
      </c>
      <c r="AK123">
        <v>61.7</v>
      </c>
      <c r="AL123">
        <v>57</v>
      </c>
      <c r="AM123">
        <v>34</v>
      </c>
      <c r="AN123">
        <v>41.4</v>
      </c>
      <c r="AO123">
        <v>55</v>
      </c>
      <c r="AP123">
        <v>80</v>
      </c>
      <c r="AQ123">
        <v>1</v>
      </c>
    </row>
    <row r="124" spans="1:43" x14ac:dyDescent="0.3">
      <c r="A124" t="s">
        <v>19</v>
      </c>
      <c r="B124">
        <v>1</v>
      </c>
      <c r="C124">
        <v>0</v>
      </c>
      <c r="D124">
        <v>0</v>
      </c>
      <c r="E124">
        <v>0</v>
      </c>
      <c r="F124">
        <v>0</v>
      </c>
      <c r="G124">
        <v>0</v>
      </c>
      <c r="H124">
        <v>16461.32</v>
      </c>
      <c r="I124">
        <v>1.41</v>
      </c>
      <c r="J124" t="s">
        <v>13</v>
      </c>
      <c r="K124" t="s">
        <v>20</v>
      </c>
      <c r="L124" t="s">
        <v>15</v>
      </c>
      <c r="M124">
        <v>0</v>
      </c>
      <c r="N124">
        <v>0</v>
      </c>
      <c r="O124">
        <v>1</v>
      </c>
      <c r="P124">
        <v>0</v>
      </c>
      <c r="Q124">
        <v>0</v>
      </c>
      <c r="R124" t="s">
        <v>24</v>
      </c>
      <c r="S124">
        <v>0</v>
      </c>
      <c r="T124">
        <v>0</v>
      </c>
      <c r="U124">
        <v>1</v>
      </c>
      <c r="V124">
        <v>0</v>
      </c>
      <c r="W124">
        <v>0</v>
      </c>
      <c r="X124">
        <v>0</v>
      </c>
      <c r="Y124" t="s">
        <v>23</v>
      </c>
      <c r="Z124">
        <v>0</v>
      </c>
      <c r="AA124">
        <v>1</v>
      </c>
      <c r="AB124">
        <v>0</v>
      </c>
      <c r="AC124">
        <v>1</v>
      </c>
      <c r="AD124">
        <v>1</v>
      </c>
      <c r="AE124">
        <v>1</v>
      </c>
      <c r="AF124">
        <v>1</v>
      </c>
      <c r="AG124">
        <v>0</v>
      </c>
      <c r="AH124">
        <v>1</v>
      </c>
      <c r="AI124">
        <v>0</v>
      </c>
      <c r="AJ124" t="s">
        <v>22</v>
      </c>
      <c r="AK124">
        <v>61.3</v>
      </c>
      <c r="AL124">
        <v>57</v>
      </c>
      <c r="AM124">
        <v>34.5</v>
      </c>
      <c r="AN124">
        <v>40.799999999999997</v>
      </c>
      <c r="AO124">
        <v>55</v>
      </c>
      <c r="AP124">
        <v>80</v>
      </c>
      <c r="AQ124">
        <v>1</v>
      </c>
    </row>
    <row r="125" spans="1:43" x14ac:dyDescent="0.3">
      <c r="A125" t="s">
        <v>35</v>
      </c>
      <c r="B125">
        <v>0</v>
      </c>
      <c r="C125">
        <v>0</v>
      </c>
      <c r="D125">
        <v>0</v>
      </c>
      <c r="E125">
        <v>1</v>
      </c>
      <c r="F125">
        <v>0</v>
      </c>
      <c r="G125">
        <v>0</v>
      </c>
      <c r="H125">
        <v>11240</v>
      </c>
      <c r="I125">
        <v>1.35</v>
      </c>
      <c r="J125" t="s">
        <v>13</v>
      </c>
      <c r="K125" t="s">
        <v>36</v>
      </c>
      <c r="L125" t="s">
        <v>31</v>
      </c>
      <c r="M125">
        <v>0</v>
      </c>
      <c r="N125">
        <v>0</v>
      </c>
      <c r="O125">
        <v>0</v>
      </c>
      <c r="P125">
        <v>1</v>
      </c>
      <c r="Q125">
        <v>0</v>
      </c>
      <c r="R125" t="s">
        <v>34</v>
      </c>
      <c r="S125">
        <v>0</v>
      </c>
      <c r="T125">
        <v>0</v>
      </c>
      <c r="U125">
        <v>0</v>
      </c>
      <c r="V125">
        <v>0</v>
      </c>
      <c r="W125">
        <v>0</v>
      </c>
      <c r="X125">
        <v>1</v>
      </c>
      <c r="Y125" t="s">
        <v>23</v>
      </c>
      <c r="Z125">
        <v>0</v>
      </c>
      <c r="AA125">
        <v>0</v>
      </c>
      <c r="AB125">
        <v>1</v>
      </c>
      <c r="AC125">
        <v>1</v>
      </c>
      <c r="AD125">
        <v>1</v>
      </c>
      <c r="AE125">
        <v>1</v>
      </c>
      <c r="AF125">
        <v>1</v>
      </c>
      <c r="AG125">
        <v>1</v>
      </c>
      <c r="AH125">
        <v>1</v>
      </c>
      <c r="AI125">
        <v>0</v>
      </c>
      <c r="AJ125" t="s">
        <v>22</v>
      </c>
      <c r="AK125">
        <v>62</v>
      </c>
      <c r="AL125">
        <v>56</v>
      </c>
      <c r="AM125">
        <v>34.5</v>
      </c>
      <c r="AN125">
        <v>40.799999999999997</v>
      </c>
      <c r="AO125">
        <v>50</v>
      </c>
      <c r="AP125">
        <v>80</v>
      </c>
      <c r="AQ125">
        <v>1</v>
      </c>
    </row>
    <row r="126" spans="1:43" x14ac:dyDescent="0.3">
      <c r="A126" t="s">
        <v>25</v>
      </c>
      <c r="B126">
        <v>0</v>
      </c>
      <c r="C126">
        <v>1</v>
      </c>
      <c r="D126">
        <v>0</v>
      </c>
      <c r="E126">
        <v>0</v>
      </c>
      <c r="F126">
        <v>0</v>
      </c>
      <c r="G126">
        <v>0</v>
      </c>
      <c r="H126">
        <v>10669</v>
      </c>
      <c r="I126">
        <v>1.0449999999999999</v>
      </c>
      <c r="J126" t="s">
        <v>13</v>
      </c>
      <c r="K126" t="s">
        <v>26</v>
      </c>
      <c r="L126" t="s">
        <v>15</v>
      </c>
      <c r="M126">
        <v>0</v>
      </c>
      <c r="N126">
        <v>0</v>
      </c>
      <c r="O126">
        <v>1</v>
      </c>
      <c r="P126">
        <v>0</v>
      </c>
      <c r="Q126">
        <v>0</v>
      </c>
      <c r="R126" t="s">
        <v>24</v>
      </c>
      <c r="S126">
        <v>0</v>
      </c>
      <c r="T126">
        <v>0</v>
      </c>
      <c r="U126">
        <v>1</v>
      </c>
      <c r="V126">
        <v>0</v>
      </c>
      <c r="W126">
        <v>0</v>
      </c>
      <c r="X126">
        <v>0</v>
      </c>
      <c r="Y126" t="s">
        <v>28</v>
      </c>
      <c r="Z126">
        <v>1</v>
      </c>
      <c r="AA126">
        <v>0</v>
      </c>
      <c r="AB126">
        <v>1</v>
      </c>
      <c r="AC126">
        <v>1</v>
      </c>
      <c r="AD126">
        <v>1</v>
      </c>
      <c r="AE126">
        <v>1</v>
      </c>
      <c r="AF126">
        <v>1</v>
      </c>
      <c r="AG126">
        <v>0</v>
      </c>
      <c r="AH126">
        <v>1</v>
      </c>
      <c r="AI126">
        <v>0</v>
      </c>
      <c r="AJ126" t="s">
        <v>17</v>
      </c>
      <c r="AK126">
        <v>61.4</v>
      </c>
      <c r="AL126">
        <v>56.9</v>
      </c>
      <c r="AM126">
        <v>34.799999999999997</v>
      </c>
      <c r="AN126">
        <v>40.9</v>
      </c>
      <c r="AO126">
        <v>56</v>
      </c>
      <c r="AP126">
        <v>76</v>
      </c>
      <c r="AQ126">
        <v>1</v>
      </c>
    </row>
    <row r="127" spans="1:43" x14ac:dyDescent="0.3">
      <c r="A127" t="s">
        <v>29</v>
      </c>
      <c r="B127">
        <v>0</v>
      </c>
      <c r="C127">
        <v>0</v>
      </c>
      <c r="D127">
        <v>1</v>
      </c>
      <c r="E127">
        <v>0</v>
      </c>
      <c r="F127">
        <v>0</v>
      </c>
      <c r="G127">
        <v>0</v>
      </c>
      <c r="H127">
        <v>25520</v>
      </c>
      <c r="I127">
        <v>1.61</v>
      </c>
      <c r="J127" t="s">
        <v>30</v>
      </c>
      <c r="K127" t="s">
        <v>14</v>
      </c>
      <c r="L127" t="s">
        <v>40</v>
      </c>
      <c r="M127">
        <v>0</v>
      </c>
      <c r="N127">
        <v>1</v>
      </c>
      <c r="O127">
        <v>0</v>
      </c>
      <c r="P127">
        <v>0</v>
      </c>
      <c r="Q127">
        <v>0</v>
      </c>
      <c r="R127" t="s">
        <v>16</v>
      </c>
      <c r="S127">
        <v>0</v>
      </c>
      <c r="T127">
        <v>0</v>
      </c>
      <c r="U127">
        <v>0</v>
      </c>
      <c r="V127">
        <v>1</v>
      </c>
      <c r="W127">
        <v>0</v>
      </c>
      <c r="X127">
        <v>0</v>
      </c>
      <c r="Y127" t="s">
        <v>28</v>
      </c>
      <c r="Z127">
        <v>1</v>
      </c>
      <c r="AA127">
        <v>1</v>
      </c>
      <c r="AB127">
        <v>1</v>
      </c>
      <c r="AC127">
        <v>1</v>
      </c>
      <c r="AD127">
        <v>1</v>
      </c>
      <c r="AE127">
        <v>1</v>
      </c>
      <c r="AF127">
        <v>1</v>
      </c>
      <c r="AG127">
        <v>0</v>
      </c>
      <c r="AH127">
        <v>1</v>
      </c>
      <c r="AI127">
        <v>0</v>
      </c>
      <c r="AJ127" t="s">
        <v>17</v>
      </c>
      <c r="AK127">
        <v>61.6</v>
      </c>
      <c r="AL127">
        <v>57</v>
      </c>
      <c r="AM127">
        <v>34.5</v>
      </c>
      <c r="AN127">
        <v>40.9</v>
      </c>
      <c r="AO127">
        <v>54</v>
      </c>
      <c r="AP127">
        <v>78</v>
      </c>
      <c r="AQ127">
        <v>1</v>
      </c>
    </row>
    <row r="128" spans="1:43" x14ac:dyDescent="0.3">
      <c r="A128" t="s">
        <v>12</v>
      </c>
      <c r="B128">
        <v>0</v>
      </c>
      <c r="C128">
        <v>0</v>
      </c>
      <c r="D128">
        <v>0</v>
      </c>
      <c r="E128">
        <v>0</v>
      </c>
      <c r="F128">
        <v>0</v>
      </c>
      <c r="G128">
        <v>1</v>
      </c>
      <c r="H128">
        <v>18812</v>
      </c>
      <c r="I128">
        <v>1.7549999999999999</v>
      </c>
      <c r="J128" t="s">
        <v>13</v>
      </c>
      <c r="K128" t="s">
        <v>14</v>
      </c>
      <c r="L128" t="s">
        <v>21</v>
      </c>
      <c r="M128">
        <v>0</v>
      </c>
      <c r="N128">
        <v>0</v>
      </c>
      <c r="O128">
        <v>0</v>
      </c>
      <c r="P128">
        <v>0</v>
      </c>
      <c r="Q128">
        <v>1</v>
      </c>
      <c r="R128" t="s">
        <v>24</v>
      </c>
      <c r="S128">
        <v>0</v>
      </c>
      <c r="T128">
        <v>0</v>
      </c>
      <c r="U128">
        <v>1</v>
      </c>
      <c r="V128">
        <v>0</v>
      </c>
      <c r="W128">
        <v>0</v>
      </c>
      <c r="X128">
        <v>0</v>
      </c>
      <c r="Y128" t="s">
        <v>28</v>
      </c>
      <c r="Z128">
        <v>1</v>
      </c>
      <c r="AA128">
        <v>1</v>
      </c>
      <c r="AB128">
        <v>0</v>
      </c>
      <c r="AC128">
        <v>1</v>
      </c>
      <c r="AD128">
        <v>1</v>
      </c>
      <c r="AE128">
        <v>1</v>
      </c>
      <c r="AF128">
        <v>1</v>
      </c>
      <c r="AG128">
        <v>0</v>
      </c>
      <c r="AH128">
        <v>1</v>
      </c>
      <c r="AI128">
        <v>0</v>
      </c>
      <c r="AJ128" t="s">
        <v>17</v>
      </c>
      <c r="AK128">
        <v>61.8</v>
      </c>
      <c r="AL128">
        <v>56.3</v>
      </c>
      <c r="AM128">
        <v>34.6</v>
      </c>
      <c r="AN128">
        <v>40.700000000000003</v>
      </c>
      <c r="AO128">
        <v>54</v>
      </c>
      <c r="AP128">
        <v>78</v>
      </c>
      <c r="AQ128">
        <v>1</v>
      </c>
    </row>
    <row r="129" spans="1:43" x14ac:dyDescent="0.3">
      <c r="A129" t="s">
        <v>12</v>
      </c>
      <c r="B129">
        <v>0</v>
      </c>
      <c r="C129">
        <v>0</v>
      </c>
      <c r="D129">
        <v>0</v>
      </c>
      <c r="E129">
        <v>0</v>
      </c>
      <c r="F129">
        <v>0</v>
      </c>
      <c r="G129">
        <v>1</v>
      </c>
      <c r="H129">
        <v>12603</v>
      </c>
      <c r="I129">
        <v>1.321</v>
      </c>
      <c r="J129" t="s">
        <v>13</v>
      </c>
      <c r="K129" t="s">
        <v>14</v>
      </c>
      <c r="L129" t="s">
        <v>15</v>
      </c>
      <c r="M129">
        <v>0</v>
      </c>
      <c r="N129">
        <v>0</v>
      </c>
      <c r="O129">
        <v>1</v>
      </c>
      <c r="P129">
        <v>0</v>
      </c>
      <c r="Q129">
        <v>0</v>
      </c>
      <c r="R129" t="s">
        <v>16</v>
      </c>
      <c r="S129">
        <v>0</v>
      </c>
      <c r="T129">
        <v>0</v>
      </c>
      <c r="U129">
        <v>0</v>
      </c>
      <c r="V129">
        <v>1</v>
      </c>
      <c r="W129">
        <v>0</v>
      </c>
      <c r="X129">
        <v>0</v>
      </c>
      <c r="Y129" t="s">
        <v>28</v>
      </c>
      <c r="Z129">
        <v>1</v>
      </c>
      <c r="AA129">
        <v>1</v>
      </c>
      <c r="AB129">
        <v>0</v>
      </c>
      <c r="AC129">
        <v>1</v>
      </c>
      <c r="AD129">
        <v>1</v>
      </c>
      <c r="AE129">
        <v>1</v>
      </c>
      <c r="AF129">
        <v>1</v>
      </c>
      <c r="AG129">
        <v>0</v>
      </c>
      <c r="AH129">
        <v>1</v>
      </c>
      <c r="AI129">
        <v>1</v>
      </c>
      <c r="AJ129" t="s">
        <v>17</v>
      </c>
      <c r="AK129">
        <v>61.6</v>
      </c>
      <c r="AL129">
        <v>55.5</v>
      </c>
      <c r="AM129">
        <v>34.799999999999997</v>
      </c>
      <c r="AN129">
        <v>40.799999999999997</v>
      </c>
      <c r="AO129">
        <v>55</v>
      </c>
      <c r="AP129">
        <v>77</v>
      </c>
      <c r="AQ129">
        <v>1</v>
      </c>
    </row>
    <row r="130" spans="1:43" x14ac:dyDescent="0.3">
      <c r="A130" t="s">
        <v>19</v>
      </c>
      <c r="B130">
        <v>1</v>
      </c>
      <c r="C130">
        <v>0</v>
      </c>
      <c r="D130">
        <v>0</v>
      </c>
      <c r="E130">
        <v>0</v>
      </c>
      <c r="F130">
        <v>0</v>
      </c>
      <c r="G130">
        <v>0</v>
      </c>
      <c r="H130">
        <v>13935.78</v>
      </c>
      <c r="I130">
        <v>1.31</v>
      </c>
      <c r="J130" t="s">
        <v>13</v>
      </c>
      <c r="K130" t="s">
        <v>20</v>
      </c>
      <c r="L130" t="s">
        <v>15</v>
      </c>
      <c r="M130">
        <v>0</v>
      </c>
      <c r="N130">
        <v>0</v>
      </c>
      <c r="O130">
        <v>1</v>
      </c>
      <c r="P130">
        <v>0</v>
      </c>
      <c r="Q130">
        <v>0</v>
      </c>
      <c r="R130" t="s">
        <v>24</v>
      </c>
      <c r="S130">
        <v>0</v>
      </c>
      <c r="T130">
        <v>0</v>
      </c>
      <c r="U130">
        <v>1</v>
      </c>
      <c r="V130">
        <v>0</v>
      </c>
      <c r="W130">
        <v>0</v>
      </c>
      <c r="X130">
        <v>0</v>
      </c>
      <c r="Y130" t="s">
        <v>33</v>
      </c>
      <c r="Z130">
        <v>1</v>
      </c>
      <c r="AA130">
        <v>0</v>
      </c>
      <c r="AB130">
        <v>0</v>
      </c>
      <c r="AC130">
        <v>0</v>
      </c>
      <c r="AD130">
        <v>1</v>
      </c>
      <c r="AE130">
        <v>1</v>
      </c>
      <c r="AF130">
        <v>1</v>
      </c>
      <c r="AG130">
        <v>1</v>
      </c>
      <c r="AH130">
        <v>0</v>
      </c>
      <c r="AI130">
        <v>0</v>
      </c>
      <c r="AJ130" t="s">
        <v>22</v>
      </c>
      <c r="AK130">
        <v>61.8</v>
      </c>
      <c r="AL130">
        <v>57</v>
      </c>
      <c r="AM130">
        <v>35.5</v>
      </c>
      <c r="AN130">
        <v>40.799999999999997</v>
      </c>
      <c r="AO130">
        <v>50</v>
      </c>
      <c r="AP130">
        <v>80</v>
      </c>
      <c r="AQ130">
        <v>1</v>
      </c>
    </row>
    <row r="131" spans="1:43" x14ac:dyDescent="0.3">
      <c r="A131" t="s">
        <v>35</v>
      </c>
      <c r="B131">
        <v>0</v>
      </c>
      <c r="C131">
        <v>0</v>
      </c>
      <c r="D131">
        <v>0</v>
      </c>
      <c r="E131">
        <v>1</v>
      </c>
      <c r="F131">
        <v>0</v>
      </c>
      <c r="G131">
        <v>0</v>
      </c>
      <c r="H131">
        <v>13880</v>
      </c>
      <c r="I131">
        <v>1.22</v>
      </c>
      <c r="J131" t="s">
        <v>13</v>
      </c>
      <c r="K131" t="s">
        <v>36</v>
      </c>
      <c r="L131" t="s">
        <v>27</v>
      </c>
      <c r="M131">
        <v>1</v>
      </c>
      <c r="N131">
        <v>0</v>
      </c>
      <c r="O131">
        <v>0</v>
      </c>
      <c r="P131">
        <v>0</v>
      </c>
      <c r="Q131">
        <v>0</v>
      </c>
      <c r="R131" t="s">
        <v>34</v>
      </c>
      <c r="S131">
        <v>0</v>
      </c>
      <c r="T131">
        <v>0</v>
      </c>
      <c r="U131">
        <v>0</v>
      </c>
      <c r="V131">
        <v>0</v>
      </c>
      <c r="W131">
        <v>0</v>
      </c>
      <c r="X131">
        <v>1</v>
      </c>
      <c r="Y131" t="s">
        <v>23</v>
      </c>
      <c r="Z131">
        <v>0</v>
      </c>
      <c r="AA131">
        <v>0</v>
      </c>
      <c r="AB131">
        <v>1</v>
      </c>
      <c r="AC131">
        <v>0</v>
      </c>
      <c r="AD131">
        <v>1</v>
      </c>
      <c r="AE131">
        <v>1</v>
      </c>
      <c r="AF131">
        <v>1</v>
      </c>
      <c r="AG131">
        <v>1</v>
      </c>
      <c r="AH131">
        <v>0</v>
      </c>
      <c r="AI131">
        <v>0</v>
      </c>
      <c r="AJ131" t="s">
        <v>22</v>
      </c>
      <c r="AK131">
        <v>62.1</v>
      </c>
      <c r="AL131">
        <v>57</v>
      </c>
      <c r="AM131">
        <v>36</v>
      </c>
      <c r="AN131">
        <v>40.799999999999997</v>
      </c>
      <c r="AO131">
        <v>50</v>
      </c>
      <c r="AP131">
        <v>80</v>
      </c>
      <c r="AQ131">
        <v>1</v>
      </c>
    </row>
    <row r="132" spans="1:43" x14ac:dyDescent="0.3">
      <c r="A132" t="s">
        <v>12</v>
      </c>
      <c r="B132">
        <v>0</v>
      </c>
      <c r="C132">
        <v>0</v>
      </c>
      <c r="D132">
        <v>0</v>
      </c>
      <c r="E132">
        <v>0</v>
      </c>
      <c r="F132">
        <v>0</v>
      </c>
      <c r="G132">
        <v>1</v>
      </c>
      <c r="H132">
        <v>16716</v>
      </c>
      <c r="I132">
        <v>1.1180000000000001</v>
      </c>
      <c r="J132" t="s">
        <v>13</v>
      </c>
      <c r="K132" t="s">
        <v>14</v>
      </c>
      <c r="L132" t="s">
        <v>27</v>
      </c>
      <c r="M132">
        <v>1</v>
      </c>
      <c r="N132">
        <v>0</v>
      </c>
      <c r="O132">
        <v>0</v>
      </c>
      <c r="P132">
        <v>0</v>
      </c>
      <c r="Q132">
        <v>0</v>
      </c>
      <c r="R132" t="s">
        <v>34</v>
      </c>
      <c r="S132">
        <v>0</v>
      </c>
      <c r="T132">
        <v>0</v>
      </c>
      <c r="U132">
        <v>0</v>
      </c>
      <c r="V132">
        <v>0</v>
      </c>
      <c r="W132">
        <v>0</v>
      </c>
      <c r="X132">
        <v>1</v>
      </c>
      <c r="Y132" t="s">
        <v>28</v>
      </c>
      <c r="Z132">
        <v>1</v>
      </c>
      <c r="AA132">
        <v>1</v>
      </c>
      <c r="AB132">
        <v>0</v>
      </c>
      <c r="AC132">
        <v>1</v>
      </c>
      <c r="AD132">
        <v>1</v>
      </c>
      <c r="AE132">
        <v>1</v>
      </c>
      <c r="AF132">
        <v>1</v>
      </c>
      <c r="AG132">
        <v>0</v>
      </c>
      <c r="AH132">
        <v>1</v>
      </c>
      <c r="AI132">
        <v>1</v>
      </c>
      <c r="AJ132" t="s">
        <v>17</v>
      </c>
      <c r="AK132">
        <v>61.8</v>
      </c>
      <c r="AL132">
        <v>55.4</v>
      </c>
      <c r="AM132">
        <v>34.6</v>
      </c>
      <c r="AN132">
        <v>40.799999999999997</v>
      </c>
      <c r="AO132">
        <v>56</v>
      </c>
      <c r="AP132">
        <v>77</v>
      </c>
      <c r="AQ132">
        <v>1</v>
      </c>
    </row>
    <row r="133" spans="1:43" x14ac:dyDescent="0.3">
      <c r="A133" t="s">
        <v>38</v>
      </c>
      <c r="B133">
        <v>0</v>
      </c>
      <c r="C133">
        <v>0</v>
      </c>
      <c r="D133">
        <v>0</v>
      </c>
      <c r="E133">
        <v>0</v>
      </c>
      <c r="F133">
        <v>1</v>
      </c>
      <c r="G133">
        <v>0</v>
      </c>
      <c r="H133">
        <v>9670</v>
      </c>
      <c r="I133">
        <v>1.05</v>
      </c>
      <c r="J133" t="s">
        <v>13</v>
      </c>
      <c r="K133" t="s">
        <v>39</v>
      </c>
      <c r="L133" t="s">
        <v>31</v>
      </c>
      <c r="M133">
        <v>0</v>
      </c>
      <c r="N133">
        <v>0</v>
      </c>
      <c r="O133">
        <v>0</v>
      </c>
      <c r="P133">
        <v>1</v>
      </c>
      <c r="Q133">
        <v>0</v>
      </c>
      <c r="R133" t="s">
        <v>32</v>
      </c>
      <c r="S133">
        <v>0</v>
      </c>
      <c r="T133">
        <v>0</v>
      </c>
      <c r="U133">
        <v>0</v>
      </c>
      <c r="V133">
        <v>0</v>
      </c>
      <c r="W133">
        <v>1</v>
      </c>
      <c r="X133">
        <v>0</v>
      </c>
      <c r="Y133" t="s">
        <v>18</v>
      </c>
      <c r="Z133">
        <v>1</v>
      </c>
      <c r="AA133">
        <v>1</v>
      </c>
      <c r="AB133">
        <v>0</v>
      </c>
      <c r="AC133">
        <v>1</v>
      </c>
      <c r="AD133">
        <v>1</v>
      </c>
      <c r="AE133">
        <v>1</v>
      </c>
      <c r="AF133">
        <v>1</v>
      </c>
      <c r="AG133">
        <v>0</v>
      </c>
      <c r="AH133">
        <v>1</v>
      </c>
      <c r="AI133">
        <v>0</v>
      </c>
      <c r="AJ133" t="s">
        <v>17</v>
      </c>
      <c r="AK133">
        <v>61.9</v>
      </c>
      <c r="AL133">
        <v>55.8</v>
      </c>
      <c r="AM133">
        <v>34.799999999999997</v>
      </c>
      <c r="AN133">
        <v>40.799999999999997</v>
      </c>
      <c r="AO133">
        <v>52</v>
      </c>
      <c r="AP133">
        <v>77</v>
      </c>
      <c r="AQ133">
        <v>1</v>
      </c>
    </row>
    <row r="134" spans="1:43" x14ac:dyDescent="0.3">
      <c r="A134" t="s">
        <v>25</v>
      </c>
      <c r="B134">
        <v>0</v>
      </c>
      <c r="C134">
        <v>1</v>
      </c>
      <c r="D134">
        <v>0</v>
      </c>
      <c r="E134">
        <v>0</v>
      </c>
      <c r="F134">
        <v>0</v>
      </c>
      <c r="G134">
        <v>0</v>
      </c>
      <c r="H134">
        <v>8713</v>
      </c>
      <c r="I134">
        <v>1.1379999999999999</v>
      </c>
      <c r="J134" t="s">
        <v>13</v>
      </c>
      <c r="K134" t="s">
        <v>26</v>
      </c>
      <c r="L134" t="s">
        <v>21</v>
      </c>
      <c r="M134">
        <v>0</v>
      </c>
      <c r="N134">
        <v>0</v>
      </c>
      <c r="O134">
        <v>0</v>
      </c>
      <c r="P134">
        <v>0</v>
      </c>
      <c r="Q134">
        <v>1</v>
      </c>
      <c r="R134" t="s">
        <v>16</v>
      </c>
      <c r="S134">
        <v>0</v>
      </c>
      <c r="T134">
        <v>0</v>
      </c>
      <c r="U134">
        <v>0</v>
      </c>
      <c r="V134">
        <v>1</v>
      </c>
      <c r="W134">
        <v>0</v>
      </c>
      <c r="X134">
        <v>0</v>
      </c>
      <c r="Y134" t="s">
        <v>28</v>
      </c>
      <c r="Z134">
        <v>1</v>
      </c>
      <c r="AA134">
        <v>1</v>
      </c>
      <c r="AB134">
        <v>0</v>
      </c>
      <c r="AC134">
        <v>1</v>
      </c>
      <c r="AD134">
        <v>1</v>
      </c>
      <c r="AE134">
        <v>1</v>
      </c>
      <c r="AF134">
        <v>1</v>
      </c>
      <c r="AG134">
        <v>0</v>
      </c>
      <c r="AH134">
        <v>1</v>
      </c>
      <c r="AI134">
        <v>1</v>
      </c>
      <c r="AJ134" t="s">
        <v>17</v>
      </c>
      <c r="AK134">
        <v>61.7</v>
      </c>
      <c r="AL134">
        <v>56.2</v>
      </c>
      <c r="AM134">
        <v>34.799999999999997</v>
      </c>
      <c r="AN134">
        <v>40.799999999999997</v>
      </c>
      <c r="AO134">
        <v>53</v>
      </c>
      <c r="AP134">
        <v>77</v>
      </c>
      <c r="AQ134">
        <v>1</v>
      </c>
    </row>
    <row r="135" spans="1:43" x14ac:dyDescent="0.3">
      <c r="A135" t="s">
        <v>19</v>
      </c>
      <c r="B135">
        <v>1</v>
      </c>
      <c r="C135">
        <v>0</v>
      </c>
      <c r="D135">
        <v>0</v>
      </c>
      <c r="E135">
        <v>0</v>
      </c>
      <c r="F135">
        <v>0</v>
      </c>
      <c r="G135">
        <v>0</v>
      </c>
      <c r="H135">
        <v>9233.39</v>
      </c>
      <c r="I135">
        <v>1.01</v>
      </c>
      <c r="J135" t="s">
        <v>13</v>
      </c>
      <c r="K135" t="s">
        <v>20</v>
      </c>
      <c r="L135" t="s">
        <v>40</v>
      </c>
      <c r="M135">
        <v>0</v>
      </c>
      <c r="N135">
        <v>1</v>
      </c>
      <c r="O135">
        <v>0</v>
      </c>
      <c r="P135">
        <v>0</v>
      </c>
      <c r="Q135">
        <v>0</v>
      </c>
      <c r="R135" t="s">
        <v>16</v>
      </c>
      <c r="S135">
        <v>0</v>
      </c>
      <c r="T135">
        <v>0</v>
      </c>
      <c r="U135">
        <v>0</v>
      </c>
      <c r="V135">
        <v>1</v>
      </c>
      <c r="W135">
        <v>0</v>
      </c>
      <c r="X135">
        <v>0</v>
      </c>
      <c r="Y135" t="s">
        <v>23</v>
      </c>
      <c r="Z135">
        <v>1</v>
      </c>
      <c r="AA135">
        <v>1</v>
      </c>
      <c r="AB135">
        <v>1</v>
      </c>
      <c r="AC135">
        <v>1</v>
      </c>
      <c r="AD135">
        <v>0</v>
      </c>
      <c r="AE135">
        <v>1</v>
      </c>
      <c r="AF135">
        <v>1</v>
      </c>
      <c r="AG135">
        <v>1</v>
      </c>
      <c r="AH135">
        <v>0</v>
      </c>
      <c r="AI135">
        <v>0</v>
      </c>
      <c r="AJ135" t="s">
        <v>22</v>
      </c>
      <c r="AK135">
        <v>61.9</v>
      </c>
      <c r="AL135">
        <v>57</v>
      </c>
      <c r="AM135">
        <v>34.5</v>
      </c>
      <c r="AN135">
        <v>41.2</v>
      </c>
      <c r="AO135">
        <v>50</v>
      </c>
      <c r="AP135">
        <v>80</v>
      </c>
      <c r="AQ135">
        <v>1</v>
      </c>
    </row>
    <row r="136" spans="1:43" x14ac:dyDescent="0.3">
      <c r="A136" t="s">
        <v>12</v>
      </c>
      <c r="B136">
        <v>0</v>
      </c>
      <c r="C136">
        <v>0</v>
      </c>
      <c r="D136">
        <v>0</v>
      </c>
      <c r="E136">
        <v>0</v>
      </c>
      <c r="F136">
        <v>0</v>
      </c>
      <c r="G136">
        <v>1</v>
      </c>
      <c r="H136">
        <v>11175</v>
      </c>
      <c r="I136">
        <v>1.337</v>
      </c>
      <c r="J136" t="s">
        <v>13</v>
      </c>
      <c r="K136" t="s">
        <v>14</v>
      </c>
      <c r="L136" t="s">
        <v>21</v>
      </c>
      <c r="M136">
        <v>0</v>
      </c>
      <c r="N136">
        <v>0</v>
      </c>
      <c r="O136">
        <v>0</v>
      </c>
      <c r="P136">
        <v>0</v>
      </c>
      <c r="Q136">
        <v>1</v>
      </c>
      <c r="R136" t="s">
        <v>24</v>
      </c>
      <c r="S136">
        <v>0</v>
      </c>
      <c r="T136">
        <v>0</v>
      </c>
      <c r="U136">
        <v>1</v>
      </c>
      <c r="V136">
        <v>0</v>
      </c>
      <c r="W136">
        <v>0</v>
      </c>
      <c r="X136">
        <v>0</v>
      </c>
      <c r="Y136" t="s">
        <v>28</v>
      </c>
      <c r="Z136">
        <v>1</v>
      </c>
      <c r="AA136">
        <v>1</v>
      </c>
      <c r="AB136">
        <v>0</v>
      </c>
      <c r="AC136">
        <v>1</v>
      </c>
      <c r="AD136">
        <v>1</v>
      </c>
      <c r="AE136">
        <v>1</v>
      </c>
      <c r="AF136">
        <v>1</v>
      </c>
      <c r="AG136">
        <v>0</v>
      </c>
      <c r="AH136">
        <v>1</v>
      </c>
      <c r="AI136">
        <v>1</v>
      </c>
      <c r="AJ136" t="s">
        <v>17</v>
      </c>
      <c r="AK136">
        <v>61.5</v>
      </c>
      <c r="AL136">
        <v>55.2</v>
      </c>
      <c r="AM136">
        <v>34.5</v>
      </c>
      <c r="AN136">
        <v>40.6</v>
      </c>
      <c r="AO136">
        <v>51</v>
      </c>
      <c r="AP136">
        <v>77</v>
      </c>
      <c r="AQ136">
        <v>1</v>
      </c>
    </row>
    <row r="137" spans="1:43" x14ac:dyDescent="0.3">
      <c r="A137" t="s">
        <v>29</v>
      </c>
      <c r="B137">
        <v>0</v>
      </c>
      <c r="C137">
        <v>0</v>
      </c>
      <c r="D137">
        <v>1</v>
      </c>
      <c r="E137">
        <v>0</v>
      </c>
      <c r="F137">
        <v>0</v>
      </c>
      <c r="G137">
        <v>0</v>
      </c>
      <c r="H137">
        <v>11829</v>
      </c>
      <c r="I137">
        <v>1.3</v>
      </c>
      <c r="J137" t="s">
        <v>30</v>
      </c>
      <c r="K137" t="s">
        <v>14</v>
      </c>
      <c r="L137" t="s">
        <v>21</v>
      </c>
      <c r="M137">
        <v>0</v>
      </c>
      <c r="N137">
        <v>0</v>
      </c>
      <c r="O137">
        <v>0</v>
      </c>
      <c r="P137">
        <v>0</v>
      </c>
      <c r="Q137">
        <v>1</v>
      </c>
      <c r="R137" t="s">
        <v>24</v>
      </c>
      <c r="S137">
        <v>0</v>
      </c>
      <c r="T137">
        <v>0</v>
      </c>
      <c r="U137">
        <v>1</v>
      </c>
      <c r="V137">
        <v>0</v>
      </c>
      <c r="W137">
        <v>0</v>
      </c>
      <c r="X137">
        <v>0</v>
      </c>
      <c r="Y137" t="s">
        <v>28</v>
      </c>
      <c r="Z137">
        <v>1</v>
      </c>
      <c r="AA137">
        <v>1</v>
      </c>
      <c r="AB137">
        <v>1</v>
      </c>
      <c r="AC137">
        <v>1</v>
      </c>
      <c r="AD137">
        <v>1</v>
      </c>
      <c r="AE137">
        <v>1</v>
      </c>
      <c r="AF137">
        <v>1</v>
      </c>
      <c r="AG137">
        <v>0</v>
      </c>
      <c r="AH137">
        <v>1</v>
      </c>
      <c r="AI137">
        <v>0</v>
      </c>
      <c r="AJ137" t="s">
        <v>17</v>
      </c>
      <c r="AK137">
        <v>61.1</v>
      </c>
      <c r="AL137">
        <v>55.6</v>
      </c>
      <c r="AM137">
        <v>34.200000000000003</v>
      </c>
      <c r="AN137">
        <v>40.700000000000003</v>
      </c>
      <c r="AO137">
        <v>52</v>
      </c>
      <c r="AP137">
        <v>78</v>
      </c>
      <c r="AQ137">
        <v>1</v>
      </c>
    </row>
    <row r="138" spans="1:43" x14ac:dyDescent="0.3">
      <c r="A138" t="s">
        <v>19</v>
      </c>
      <c r="B138">
        <v>1</v>
      </c>
      <c r="C138">
        <v>0</v>
      </c>
      <c r="D138">
        <v>0</v>
      </c>
      <c r="E138">
        <v>0</v>
      </c>
      <c r="F138">
        <v>0</v>
      </c>
      <c r="G138">
        <v>0</v>
      </c>
      <c r="H138">
        <v>14585.88</v>
      </c>
      <c r="I138">
        <v>1.56</v>
      </c>
      <c r="J138" t="s">
        <v>13</v>
      </c>
      <c r="K138" t="s">
        <v>20</v>
      </c>
      <c r="L138" t="s">
        <v>21</v>
      </c>
      <c r="M138">
        <v>0</v>
      </c>
      <c r="N138">
        <v>0</v>
      </c>
      <c r="O138">
        <v>0</v>
      </c>
      <c r="P138">
        <v>0</v>
      </c>
      <c r="Q138">
        <v>1</v>
      </c>
      <c r="R138" t="s">
        <v>16</v>
      </c>
      <c r="S138">
        <v>0</v>
      </c>
      <c r="T138">
        <v>0</v>
      </c>
      <c r="U138">
        <v>0</v>
      </c>
      <c r="V138">
        <v>1</v>
      </c>
      <c r="W138">
        <v>0</v>
      </c>
      <c r="X138">
        <v>0</v>
      </c>
      <c r="Y138" t="s">
        <v>23</v>
      </c>
      <c r="Z138">
        <v>0</v>
      </c>
      <c r="AA138">
        <v>1</v>
      </c>
      <c r="AB138">
        <v>0</v>
      </c>
      <c r="AC138">
        <v>0</v>
      </c>
      <c r="AD138">
        <v>1</v>
      </c>
      <c r="AE138">
        <v>1</v>
      </c>
      <c r="AF138">
        <v>1</v>
      </c>
      <c r="AG138">
        <v>0</v>
      </c>
      <c r="AH138">
        <v>0</v>
      </c>
      <c r="AI138">
        <v>0</v>
      </c>
      <c r="AJ138" t="s">
        <v>22</v>
      </c>
      <c r="AK138">
        <v>61.8</v>
      </c>
      <c r="AL138">
        <v>57</v>
      </c>
      <c r="AM138">
        <v>35</v>
      </c>
      <c r="AN138">
        <v>40.799999999999997</v>
      </c>
      <c r="AO138">
        <v>55</v>
      </c>
      <c r="AP138">
        <v>80</v>
      </c>
      <c r="AQ138">
        <v>1</v>
      </c>
    </row>
    <row r="139" spans="1:43" x14ac:dyDescent="0.3">
      <c r="A139" t="s">
        <v>25</v>
      </c>
      <c r="B139">
        <v>0</v>
      </c>
      <c r="C139">
        <v>1</v>
      </c>
      <c r="D139">
        <v>0</v>
      </c>
      <c r="E139">
        <v>0</v>
      </c>
      <c r="F139">
        <v>0</v>
      </c>
      <c r="G139">
        <v>0</v>
      </c>
      <c r="H139">
        <v>29876</v>
      </c>
      <c r="I139">
        <v>1.532</v>
      </c>
      <c r="J139" t="s">
        <v>13</v>
      </c>
      <c r="K139" t="s">
        <v>26</v>
      </c>
      <c r="L139" t="s">
        <v>27</v>
      </c>
      <c r="M139">
        <v>1</v>
      </c>
      <c r="N139">
        <v>0</v>
      </c>
      <c r="O139">
        <v>0</v>
      </c>
      <c r="P139">
        <v>0</v>
      </c>
      <c r="Q139">
        <v>0</v>
      </c>
      <c r="R139" t="s">
        <v>24</v>
      </c>
      <c r="S139">
        <v>0</v>
      </c>
      <c r="T139">
        <v>0</v>
      </c>
      <c r="U139">
        <v>1</v>
      </c>
      <c r="V139">
        <v>0</v>
      </c>
      <c r="W139">
        <v>0</v>
      </c>
      <c r="X139">
        <v>0</v>
      </c>
      <c r="Y139" t="s">
        <v>28</v>
      </c>
      <c r="Z139">
        <v>1</v>
      </c>
      <c r="AA139">
        <v>1</v>
      </c>
      <c r="AB139">
        <v>0</v>
      </c>
      <c r="AC139">
        <v>1</v>
      </c>
      <c r="AD139">
        <v>1</v>
      </c>
      <c r="AE139">
        <v>1</v>
      </c>
      <c r="AF139">
        <v>1</v>
      </c>
      <c r="AG139">
        <v>0</v>
      </c>
      <c r="AH139">
        <v>1</v>
      </c>
      <c r="AI139">
        <v>0</v>
      </c>
      <c r="AJ139" t="s">
        <v>17</v>
      </c>
      <c r="AK139">
        <v>61.5</v>
      </c>
      <c r="AL139">
        <v>56.2</v>
      </c>
      <c r="AM139">
        <v>34.9</v>
      </c>
      <c r="AN139">
        <v>40.700000000000003</v>
      </c>
      <c r="AO139">
        <v>60</v>
      </c>
      <c r="AP139">
        <v>75</v>
      </c>
      <c r="AQ139">
        <v>1</v>
      </c>
    </row>
    <row r="140" spans="1:43" x14ac:dyDescent="0.3">
      <c r="A140" t="s">
        <v>29</v>
      </c>
      <c r="B140">
        <v>0</v>
      </c>
      <c r="C140">
        <v>0</v>
      </c>
      <c r="D140">
        <v>1</v>
      </c>
      <c r="E140">
        <v>0</v>
      </c>
      <c r="F140">
        <v>0</v>
      </c>
      <c r="G140">
        <v>0</v>
      </c>
      <c r="H140">
        <v>17300</v>
      </c>
      <c r="I140">
        <v>1.54</v>
      </c>
      <c r="J140" t="s">
        <v>30</v>
      </c>
      <c r="K140" t="s">
        <v>14</v>
      </c>
      <c r="L140" t="s">
        <v>21</v>
      </c>
      <c r="M140">
        <v>0</v>
      </c>
      <c r="N140">
        <v>0</v>
      </c>
      <c r="O140">
        <v>0</v>
      </c>
      <c r="P140">
        <v>0</v>
      </c>
      <c r="Q140">
        <v>1</v>
      </c>
      <c r="R140" t="s">
        <v>24</v>
      </c>
      <c r="S140">
        <v>0</v>
      </c>
      <c r="T140">
        <v>0</v>
      </c>
      <c r="U140">
        <v>1</v>
      </c>
      <c r="V140">
        <v>0</v>
      </c>
      <c r="W140">
        <v>0</v>
      </c>
      <c r="X140">
        <v>0</v>
      </c>
      <c r="Y140" t="s">
        <v>28</v>
      </c>
      <c r="Z140">
        <v>1</v>
      </c>
      <c r="AA140">
        <v>1</v>
      </c>
      <c r="AB140">
        <v>0</v>
      </c>
      <c r="AC140">
        <v>1</v>
      </c>
      <c r="AD140">
        <v>1</v>
      </c>
      <c r="AE140">
        <v>1</v>
      </c>
      <c r="AF140">
        <v>1</v>
      </c>
      <c r="AG140">
        <v>1</v>
      </c>
      <c r="AH140">
        <v>1</v>
      </c>
      <c r="AI140">
        <v>0</v>
      </c>
      <c r="AJ140" t="s">
        <v>17</v>
      </c>
      <c r="AK140">
        <v>61.4</v>
      </c>
      <c r="AL140">
        <v>54.8</v>
      </c>
      <c r="AM140">
        <v>34.299999999999997</v>
      </c>
      <c r="AN140">
        <v>40.799999999999997</v>
      </c>
      <c r="AO140">
        <v>48</v>
      </c>
      <c r="AP140">
        <v>76</v>
      </c>
      <c r="AQ140">
        <v>1</v>
      </c>
    </row>
    <row r="141" spans="1:43" x14ac:dyDescent="0.3">
      <c r="A141" t="s">
        <v>19</v>
      </c>
      <c r="B141">
        <v>1</v>
      </c>
      <c r="C141">
        <v>0</v>
      </c>
      <c r="D141">
        <v>0</v>
      </c>
      <c r="E141">
        <v>0</v>
      </c>
      <c r="F141">
        <v>0</v>
      </c>
      <c r="G141">
        <v>0</v>
      </c>
      <c r="H141">
        <v>15262.574999999999</v>
      </c>
      <c r="I141">
        <v>1.1399999999999999</v>
      </c>
      <c r="J141" t="s">
        <v>13</v>
      </c>
      <c r="K141" t="s">
        <v>20</v>
      </c>
      <c r="L141" t="s">
        <v>27</v>
      </c>
      <c r="M141">
        <v>1</v>
      </c>
      <c r="N141">
        <v>0</v>
      </c>
      <c r="O141">
        <v>0</v>
      </c>
      <c r="P141">
        <v>0</v>
      </c>
      <c r="Q141">
        <v>0</v>
      </c>
      <c r="R141" t="s">
        <v>32</v>
      </c>
      <c r="S141">
        <v>0</v>
      </c>
      <c r="T141">
        <v>0</v>
      </c>
      <c r="U141">
        <v>0</v>
      </c>
      <c r="V141">
        <v>0</v>
      </c>
      <c r="W141">
        <v>1</v>
      </c>
      <c r="X141">
        <v>0</v>
      </c>
      <c r="Y141" t="s">
        <v>33</v>
      </c>
      <c r="Z141">
        <v>1</v>
      </c>
      <c r="AA141">
        <v>1</v>
      </c>
      <c r="AB141">
        <v>1</v>
      </c>
      <c r="AC141">
        <v>1</v>
      </c>
      <c r="AD141">
        <v>1</v>
      </c>
      <c r="AE141">
        <v>1</v>
      </c>
      <c r="AF141">
        <v>1</v>
      </c>
      <c r="AG141">
        <v>0</v>
      </c>
      <c r="AH141">
        <v>1</v>
      </c>
      <c r="AI141">
        <v>0</v>
      </c>
      <c r="AJ141" t="s">
        <v>22</v>
      </c>
      <c r="AK141">
        <v>61.2</v>
      </c>
      <c r="AL141">
        <v>57</v>
      </c>
      <c r="AM141">
        <v>34.5</v>
      </c>
      <c r="AN141">
        <v>40.799999999999997</v>
      </c>
      <c r="AO141">
        <v>55</v>
      </c>
      <c r="AP141">
        <v>80</v>
      </c>
      <c r="AQ141">
        <v>1</v>
      </c>
    </row>
    <row r="142" spans="1:43" x14ac:dyDescent="0.3">
      <c r="A142" t="s">
        <v>25</v>
      </c>
      <c r="B142">
        <v>0</v>
      </c>
      <c r="C142">
        <v>1</v>
      </c>
      <c r="D142">
        <v>0</v>
      </c>
      <c r="E142">
        <v>0</v>
      </c>
      <c r="F142">
        <v>0</v>
      </c>
      <c r="G142">
        <v>0</v>
      </c>
      <c r="H142">
        <v>13580</v>
      </c>
      <c r="I142">
        <v>1.367</v>
      </c>
      <c r="J142" t="s">
        <v>13</v>
      </c>
      <c r="K142" t="s">
        <v>26</v>
      </c>
      <c r="L142" t="s">
        <v>31</v>
      </c>
      <c r="M142">
        <v>0</v>
      </c>
      <c r="N142">
        <v>0</v>
      </c>
      <c r="O142">
        <v>0</v>
      </c>
      <c r="P142">
        <v>1</v>
      </c>
      <c r="Q142">
        <v>0</v>
      </c>
      <c r="R142" t="s">
        <v>24</v>
      </c>
      <c r="S142">
        <v>0</v>
      </c>
      <c r="T142">
        <v>0</v>
      </c>
      <c r="U142">
        <v>1</v>
      </c>
      <c r="V142">
        <v>0</v>
      </c>
      <c r="W142">
        <v>0</v>
      </c>
      <c r="X142">
        <v>0</v>
      </c>
      <c r="Y142" t="s">
        <v>28</v>
      </c>
      <c r="Z142">
        <v>1</v>
      </c>
      <c r="AA142">
        <v>1</v>
      </c>
      <c r="AB142">
        <v>1</v>
      </c>
      <c r="AC142">
        <v>1</v>
      </c>
      <c r="AD142">
        <v>1</v>
      </c>
      <c r="AE142">
        <v>1</v>
      </c>
      <c r="AF142">
        <v>0</v>
      </c>
      <c r="AG142">
        <v>0</v>
      </c>
      <c r="AH142">
        <v>0</v>
      </c>
      <c r="AI142">
        <v>0</v>
      </c>
      <c r="AJ142" t="s">
        <v>17</v>
      </c>
      <c r="AK142">
        <v>60.8</v>
      </c>
      <c r="AL142">
        <v>57.1</v>
      </c>
      <c r="AM142">
        <v>34.9</v>
      </c>
      <c r="AN142">
        <v>40.6</v>
      </c>
      <c r="AO142">
        <v>53</v>
      </c>
      <c r="AP142">
        <v>76</v>
      </c>
      <c r="AQ142">
        <v>1</v>
      </c>
    </row>
    <row r="143" spans="1:43" x14ac:dyDescent="0.3">
      <c r="A143" t="s">
        <v>38</v>
      </c>
      <c r="B143">
        <v>0</v>
      </c>
      <c r="C143">
        <v>0</v>
      </c>
      <c r="D143">
        <v>0</v>
      </c>
      <c r="E143">
        <v>0</v>
      </c>
      <c r="F143">
        <v>1</v>
      </c>
      <c r="G143">
        <v>0</v>
      </c>
      <c r="H143">
        <v>19330</v>
      </c>
      <c r="I143">
        <v>1.56</v>
      </c>
      <c r="J143" t="s">
        <v>13</v>
      </c>
      <c r="K143" t="s">
        <v>39</v>
      </c>
      <c r="L143" t="s">
        <v>27</v>
      </c>
      <c r="M143">
        <v>1</v>
      </c>
      <c r="N143">
        <v>0</v>
      </c>
      <c r="O143">
        <v>0</v>
      </c>
      <c r="P143">
        <v>0</v>
      </c>
      <c r="Q143">
        <v>0</v>
      </c>
      <c r="R143" t="s">
        <v>16</v>
      </c>
      <c r="S143">
        <v>0</v>
      </c>
      <c r="T143">
        <v>0</v>
      </c>
      <c r="U143">
        <v>0</v>
      </c>
      <c r="V143">
        <v>1</v>
      </c>
      <c r="W143">
        <v>0</v>
      </c>
      <c r="X143">
        <v>0</v>
      </c>
      <c r="Y143" t="s">
        <v>33</v>
      </c>
      <c r="Z143">
        <v>1</v>
      </c>
      <c r="AA143">
        <v>1</v>
      </c>
      <c r="AB143">
        <v>1</v>
      </c>
      <c r="AC143">
        <v>1</v>
      </c>
      <c r="AD143">
        <v>1</v>
      </c>
      <c r="AE143">
        <v>1</v>
      </c>
      <c r="AF143">
        <v>1</v>
      </c>
      <c r="AG143">
        <v>0</v>
      </c>
      <c r="AH143">
        <v>1</v>
      </c>
      <c r="AI143">
        <v>1</v>
      </c>
      <c r="AJ143" t="s">
        <v>17</v>
      </c>
      <c r="AK143">
        <v>61.6</v>
      </c>
      <c r="AL143">
        <v>56</v>
      </c>
      <c r="AM143">
        <v>34.700000000000003</v>
      </c>
      <c r="AN143">
        <v>40.6</v>
      </c>
      <c r="AO143">
        <v>54</v>
      </c>
      <c r="AP143">
        <v>77</v>
      </c>
      <c r="AQ143">
        <v>1</v>
      </c>
    </row>
    <row r="144" spans="1:43" x14ac:dyDescent="0.3">
      <c r="A144" t="s">
        <v>19</v>
      </c>
      <c r="B144">
        <v>1</v>
      </c>
      <c r="C144">
        <v>0</v>
      </c>
      <c r="D144">
        <v>0</v>
      </c>
      <c r="E144">
        <v>0</v>
      </c>
      <c r="F144">
        <v>0</v>
      </c>
      <c r="G144">
        <v>0</v>
      </c>
      <c r="H144">
        <v>13733.855</v>
      </c>
      <c r="I144">
        <v>1.05</v>
      </c>
      <c r="J144" t="s">
        <v>13</v>
      </c>
      <c r="K144" t="s">
        <v>20</v>
      </c>
      <c r="L144" t="s">
        <v>27</v>
      </c>
      <c r="M144">
        <v>1</v>
      </c>
      <c r="N144">
        <v>0</v>
      </c>
      <c r="O144">
        <v>0</v>
      </c>
      <c r="P144">
        <v>0</v>
      </c>
      <c r="Q144">
        <v>0</v>
      </c>
      <c r="R144" t="s">
        <v>34</v>
      </c>
      <c r="S144">
        <v>0</v>
      </c>
      <c r="T144">
        <v>0</v>
      </c>
      <c r="U144">
        <v>0</v>
      </c>
      <c r="V144">
        <v>0</v>
      </c>
      <c r="W144">
        <v>0</v>
      </c>
      <c r="X144">
        <v>1</v>
      </c>
      <c r="Y144" t="s">
        <v>33</v>
      </c>
      <c r="Z144">
        <v>1</v>
      </c>
      <c r="AA144">
        <v>0</v>
      </c>
      <c r="AB144">
        <v>1</v>
      </c>
      <c r="AC144">
        <v>0</v>
      </c>
      <c r="AD144">
        <v>0</v>
      </c>
      <c r="AE144">
        <v>1</v>
      </c>
      <c r="AF144">
        <v>1</v>
      </c>
      <c r="AG144">
        <v>1</v>
      </c>
      <c r="AH144">
        <v>0</v>
      </c>
      <c r="AI144">
        <v>0</v>
      </c>
      <c r="AJ144" t="s">
        <v>22</v>
      </c>
      <c r="AK144">
        <v>61.8</v>
      </c>
      <c r="AL144">
        <v>57</v>
      </c>
      <c r="AM144">
        <v>35.5</v>
      </c>
      <c r="AN144">
        <v>41</v>
      </c>
      <c r="AO144">
        <v>50</v>
      </c>
      <c r="AP144">
        <v>80</v>
      </c>
      <c r="AQ144">
        <v>1</v>
      </c>
    </row>
    <row r="145" spans="1:43" x14ac:dyDescent="0.3">
      <c r="A145" t="s">
        <v>19</v>
      </c>
      <c r="B145">
        <v>1</v>
      </c>
      <c r="C145">
        <v>0</v>
      </c>
      <c r="D145">
        <v>0</v>
      </c>
      <c r="E145">
        <v>0</v>
      </c>
      <c r="F145">
        <v>0</v>
      </c>
      <c r="G145">
        <v>0</v>
      </c>
      <c r="H145">
        <v>10207.555</v>
      </c>
      <c r="I145">
        <v>1.07</v>
      </c>
      <c r="J145" t="s">
        <v>13</v>
      </c>
      <c r="K145" t="s">
        <v>20</v>
      </c>
      <c r="L145" t="s">
        <v>15</v>
      </c>
      <c r="M145">
        <v>0</v>
      </c>
      <c r="N145">
        <v>0</v>
      </c>
      <c r="O145">
        <v>1</v>
      </c>
      <c r="P145">
        <v>0</v>
      </c>
      <c r="Q145">
        <v>0</v>
      </c>
      <c r="R145" t="s">
        <v>34</v>
      </c>
      <c r="S145">
        <v>0</v>
      </c>
      <c r="T145">
        <v>0</v>
      </c>
      <c r="U145">
        <v>0</v>
      </c>
      <c r="V145">
        <v>0</v>
      </c>
      <c r="W145">
        <v>0</v>
      </c>
      <c r="X145">
        <v>1</v>
      </c>
      <c r="Y145" t="s">
        <v>41</v>
      </c>
      <c r="Z145">
        <v>1</v>
      </c>
      <c r="AA145">
        <v>1</v>
      </c>
      <c r="AB145">
        <v>0</v>
      </c>
      <c r="AC145">
        <v>1</v>
      </c>
      <c r="AD145">
        <v>0</v>
      </c>
      <c r="AE145">
        <v>1</v>
      </c>
      <c r="AF145">
        <v>1</v>
      </c>
      <c r="AG145">
        <v>1</v>
      </c>
      <c r="AH145">
        <v>0</v>
      </c>
      <c r="AI145">
        <v>0</v>
      </c>
      <c r="AJ145" t="s">
        <v>22</v>
      </c>
      <c r="AK145">
        <v>61.8</v>
      </c>
      <c r="AL145">
        <v>57</v>
      </c>
      <c r="AM145">
        <v>34.5</v>
      </c>
      <c r="AN145">
        <v>41</v>
      </c>
      <c r="AO145">
        <v>50</v>
      </c>
      <c r="AP145">
        <v>80</v>
      </c>
      <c r="AQ145">
        <v>1</v>
      </c>
    </row>
    <row r="146" spans="1:43" x14ac:dyDescent="0.3">
      <c r="A146" t="s">
        <v>19</v>
      </c>
      <c r="B146">
        <v>1</v>
      </c>
      <c r="C146">
        <v>0</v>
      </c>
      <c r="D146">
        <v>0</v>
      </c>
      <c r="E146">
        <v>0</v>
      </c>
      <c r="F146">
        <v>0</v>
      </c>
      <c r="G146">
        <v>0</v>
      </c>
      <c r="H146">
        <v>16820.845000000001</v>
      </c>
      <c r="I146">
        <v>1.32</v>
      </c>
      <c r="J146" t="s">
        <v>13</v>
      </c>
      <c r="K146" t="s">
        <v>20</v>
      </c>
      <c r="L146" t="s">
        <v>15</v>
      </c>
      <c r="M146">
        <v>0</v>
      </c>
      <c r="N146">
        <v>0</v>
      </c>
      <c r="O146">
        <v>1</v>
      </c>
      <c r="P146">
        <v>0</v>
      </c>
      <c r="Q146">
        <v>0</v>
      </c>
      <c r="R146" t="s">
        <v>32</v>
      </c>
      <c r="S146">
        <v>0</v>
      </c>
      <c r="T146">
        <v>0</v>
      </c>
      <c r="U146">
        <v>0</v>
      </c>
      <c r="V146">
        <v>0</v>
      </c>
      <c r="W146">
        <v>1</v>
      </c>
      <c r="X146">
        <v>0</v>
      </c>
      <c r="Y146" t="s">
        <v>23</v>
      </c>
      <c r="Z146">
        <v>1</v>
      </c>
      <c r="AA146">
        <v>1</v>
      </c>
      <c r="AB146">
        <v>0</v>
      </c>
      <c r="AC146">
        <v>0</v>
      </c>
      <c r="AD146">
        <v>1</v>
      </c>
      <c r="AE146">
        <v>1</v>
      </c>
      <c r="AF146">
        <v>1</v>
      </c>
      <c r="AG146">
        <v>0</v>
      </c>
      <c r="AH146">
        <v>0</v>
      </c>
      <c r="AI146">
        <v>0</v>
      </c>
      <c r="AJ146" t="s">
        <v>22</v>
      </c>
      <c r="AK146">
        <v>61.7</v>
      </c>
      <c r="AL146">
        <v>57</v>
      </c>
      <c r="AM146">
        <v>35</v>
      </c>
      <c r="AN146">
        <v>40.6</v>
      </c>
      <c r="AO146">
        <v>55</v>
      </c>
      <c r="AP146">
        <v>80</v>
      </c>
      <c r="AQ146">
        <v>1</v>
      </c>
    </row>
    <row r="147" spans="1:43" x14ac:dyDescent="0.3">
      <c r="A147" t="s">
        <v>19</v>
      </c>
      <c r="B147">
        <v>1</v>
      </c>
      <c r="C147">
        <v>0</v>
      </c>
      <c r="D147">
        <v>0</v>
      </c>
      <c r="E147">
        <v>0</v>
      </c>
      <c r="F147">
        <v>0</v>
      </c>
      <c r="G147">
        <v>0</v>
      </c>
      <c r="H147">
        <v>26615.685000000001</v>
      </c>
      <c r="I147">
        <v>2</v>
      </c>
      <c r="J147" t="s">
        <v>13</v>
      </c>
      <c r="K147" t="s">
        <v>20</v>
      </c>
      <c r="L147" t="s">
        <v>21</v>
      </c>
      <c r="M147">
        <v>0</v>
      </c>
      <c r="N147">
        <v>0</v>
      </c>
      <c r="O147">
        <v>0</v>
      </c>
      <c r="P147">
        <v>0</v>
      </c>
      <c r="Q147">
        <v>1</v>
      </c>
      <c r="R147" t="s">
        <v>24</v>
      </c>
      <c r="S147">
        <v>0</v>
      </c>
      <c r="T147">
        <v>0</v>
      </c>
      <c r="U147">
        <v>1</v>
      </c>
      <c r="V147">
        <v>0</v>
      </c>
      <c r="W147">
        <v>0</v>
      </c>
      <c r="X147">
        <v>0</v>
      </c>
      <c r="Y147" t="s">
        <v>28</v>
      </c>
      <c r="Z147">
        <v>0</v>
      </c>
      <c r="AA147">
        <v>0</v>
      </c>
      <c r="AB147">
        <v>0</v>
      </c>
      <c r="AC147">
        <v>1</v>
      </c>
      <c r="AD147">
        <v>0</v>
      </c>
      <c r="AE147">
        <v>1</v>
      </c>
      <c r="AF147">
        <v>1</v>
      </c>
      <c r="AG147">
        <v>0</v>
      </c>
      <c r="AH147">
        <v>0</v>
      </c>
      <c r="AI147">
        <v>0</v>
      </c>
      <c r="AJ147" t="s">
        <v>22</v>
      </c>
      <c r="AK147">
        <v>61.8</v>
      </c>
      <c r="AL147">
        <v>57</v>
      </c>
      <c r="AM147">
        <v>34.5</v>
      </c>
      <c r="AN147">
        <v>41.2</v>
      </c>
      <c r="AO147">
        <v>55</v>
      </c>
      <c r="AP147">
        <v>80</v>
      </c>
      <c r="AQ147">
        <v>1</v>
      </c>
    </row>
    <row r="148" spans="1:43" x14ac:dyDescent="0.3">
      <c r="A148" t="s">
        <v>19</v>
      </c>
      <c r="B148">
        <v>1</v>
      </c>
      <c r="C148">
        <v>0</v>
      </c>
      <c r="D148">
        <v>0</v>
      </c>
      <c r="E148">
        <v>0</v>
      </c>
      <c r="F148">
        <v>0</v>
      </c>
      <c r="G148">
        <v>0</v>
      </c>
      <c r="H148">
        <v>10128.754999999999</v>
      </c>
      <c r="I148">
        <v>1.03</v>
      </c>
      <c r="J148" t="s">
        <v>13</v>
      </c>
      <c r="K148" t="s">
        <v>20</v>
      </c>
      <c r="L148" t="s">
        <v>40</v>
      </c>
      <c r="M148">
        <v>0</v>
      </c>
      <c r="N148">
        <v>1</v>
      </c>
      <c r="O148">
        <v>0</v>
      </c>
      <c r="P148">
        <v>0</v>
      </c>
      <c r="Q148">
        <v>0</v>
      </c>
      <c r="R148" t="s">
        <v>24</v>
      </c>
      <c r="S148">
        <v>0</v>
      </c>
      <c r="T148">
        <v>0</v>
      </c>
      <c r="U148">
        <v>1</v>
      </c>
      <c r="V148">
        <v>0</v>
      </c>
      <c r="W148">
        <v>0</v>
      </c>
      <c r="X148">
        <v>0</v>
      </c>
      <c r="Y148" t="s">
        <v>41</v>
      </c>
      <c r="Z148">
        <v>1</v>
      </c>
      <c r="AA148">
        <v>1</v>
      </c>
      <c r="AB148">
        <v>1</v>
      </c>
      <c r="AC148">
        <v>0</v>
      </c>
      <c r="AD148">
        <v>1</v>
      </c>
      <c r="AE148">
        <v>1</v>
      </c>
      <c r="AF148">
        <v>1</v>
      </c>
      <c r="AG148">
        <v>1</v>
      </c>
      <c r="AH148">
        <v>0</v>
      </c>
      <c r="AI148">
        <v>0</v>
      </c>
      <c r="AJ148" t="s">
        <v>22</v>
      </c>
      <c r="AK148">
        <v>61</v>
      </c>
      <c r="AL148">
        <v>57</v>
      </c>
      <c r="AM148">
        <v>34</v>
      </c>
      <c r="AN148">
        <v>40.6</v>
      </c>
      <c r="AO148">
        <v>50</v>
      </c>
      <c r="AP148">
        <v>75</v>
      </c>
      <c r="AQ148">
        <v>1</v>
      </c>
    </row>
    <row r="149" spans="1:43" x14ac:dyDescent="0.3">
      <c r="A149" t="s">
        <v>25</v>
      </c>
      <c r="B149">
        <v>0</v>
      </c>
      <c r="C149">
        <v>1</v>
      </c>
      <c r="D149">
        <v>0</v>
      </c>
      <c r="E149">
        <v>0</v>
      </c>
      <c r="F149">
        <v>0</v>
      </c>
      <c r="G149">
        <v>0</v>
      </c>
      <c r="H149">
        <v>21933</v>
      </c>
      <c r="I149">
        <v>1.8480000000000001</v>
      </c>
      <c r="J149" t="s">
        <v>13</v>
      </c>
      <c r="K149" t="s">
        <v>26</v>
      </c>
      <c r="L149" t="s">
        <v>21</v>
      </c>
      <c r="M149">
        <v>0</v>
      </c>
      <c r="N149">
        <v>0</v>
      </c>
      <c r="O149">
        <v>0</v>
      </c>
      <c r="P149">
        <v>0</v>
      </c>
      <c r="Q149">
        <v>1</v>
      </c>
      <c r="R149" t="s">
        <v>24</v>
      </c>
      <c r="S149">
        <v>0</v>
      </c>
      <c r="T149">
        <v>0</v>
      </c>
      <c r="U149">
        <v>1</v>
      </c>
      <c r="V149">
        <v>0</v>
      </c>
      <c r="W149">
        <v>0</v>
      </c>
      <c r="X149">
        <v>0</v>
      </c>
      <c r="Y149" t="s">
        <v>28</v>
      </c>
      <c r="Z149">
        <v>1</v>
      </c>
      <c r="AA149">
        <v>1</v>
      </c>
      <c r="AB149">
        <v>0</v>
      </c>
      <c r="AC149">
        <v>1</v>
      </c>
      <c r="AD149">
        <v>1</v>
      </c>
      <c r="AE149">
        <v>1</v>
      </c>
      <c r="AF149">
        <v>1</v>
      </c>
      <c r="AG149">
        <v>1</v>
      </c>
      <c r="AH149">
        <v>1</v>
      </c>
      <c r="AI149">
        <v>0</v>
      </c>
      <c r="AJ149" t="s">
        <v>17</v>
      </c>
      <c r="AK149">
        <v>61.6</v>
      </c>
      <c r="AL149">
        <v>56.8</v>
      </c>
      <c r="AM149">
        <v>34.9</v>
      </c>
      <c r="AN149">
        <v>40.9</v>
      </c>
      <c r="AO149">
        <v>50</v>
      </c>
      <c r="AP149">
        <v>77</v>
      </c>
      <c r="AQ149">
        <v>1</v>
      </c>
    </row>
    <row r="150" spans="1:43" x14ac:dyDescent="0.3">
      <c r="A150" t="s">
        <v>19</v>
      </c>
      <c r="B150">
        <v>1</v>
      </c>
      <c r="C150">
        <v>0</v>
      </c>
      <c r="D150">
        <v>0</v>
      </c>
      <c r="E150">
        <v>0</v>
      </c>
      <c r="F150">
        <v>0</v>
      </c>
      <c r="G150">
        <v>0</v>
      </c>
      <c r="H150">
        <v>11935.244999999999</v>
      </c>
      <c r="I150">
        <v>1.1599999999999999</v>
      </c>
      <c r="J150" t="s">
        <v>13</v>
      </c>
      <c r="K150" t="s">
        <v>20</v>
      </c>
      <c r="L150" t="s">
        <v>40</v>
      </c>
      <c r="M150">
        <v>0</v>
      </c>
      <c r="N150">
        <v>1</v>
      </c>
      <c r="O150">
        <v>0</v>
      </c>
      <c r="P150">
        <v>0</v>
      </c>
      <c r="Q150">
        <v>0</v>
      </c>
      <c r="R150" t="s">
        <v>24</v>
      </c>
      <c r="S150">
        <v>0</v>
      </c>
      <c r="T150">
        <v>0</v>
      </c>
      <c r="U150">
        <v>1</v>
      </c>
      <c r="V150">
        <v>0</v>
      </c>
      <c r="W150">
        <v>0</v>
      </c>
      <c r="X150">
        <v>0</v>
      </c>
      <c r="Y150" t="s">
        <v>23</v>
      </c>
      <c r="Z150">
        <v>0</v>
      </c>
      <c r="AA150">
        <v>1</v>
      </c>
      <c r="AB150">
        <v>0</v>
      </c>
      <c r="AC150">
        <v>0</v>
      </c>
      <c r="AD150">
        <v>1</v>
      </c>
      <c r="AE150">
        <v>1</v>
      </c>
      <c r="AF150">
        <v>1</v>
      </c>
      <c r="AG150">
        <v>0</v>
      </c>
      <c r="AH150">
        <v>0</v>
      </c>
      <c r="AI150">
        <v>0</v>
      </c>
      <c r="AJ150" t="s">
        <v>22</v>
      </c>
      <c r="AK150">
        <v>61.9</v>
      </c>
      <c r="AL150">
        <v>56</v>
      </c>
      <c r="AM150">
        <v>35.5</v>
      </c>
      <c r="AN150">
        <v>40.6</v>
      </c>
      <c r="AO150">
        <v>55</v>
      </c>
      <c r="AP150">
        <v>80</v>
      </c>
      <c r="AQ150">
        <v>1</v>
      </c>
    </row>
    <row r="151" spans="1:43" x14ac:dyDescent="0.3">
      <c r="A151" t="s">
        <v>12</v>
      </c>
      <c r="B151">
        <v>0</v>
      </c>
      <c r="C151">
        <v>0</v>
      </c>
      <c r="D151">
        <v>0</v>
      </c>
      <c r="E151">
        <v>0</v>
      </c>
      <c r="F151">
        <v>0</v>
      </c>
      <c r="G151">
        <v>1</v>
      </c>
      <c r="H151">
        <v>15240</v>
      </c>
      <c r="I151">
        <v>1.6120000000000001</v>
      </c>
      <c r="J151" t="s">
        <v>13</v>
      </c>
      <c r="K151" t="s">
        <v>14</v>
      </c>
      <c r="L151" t="s">
        <v>21</v>
      </c>
      <c r="M151">
        <v>0</v>
      </c>
      <c r="N151">
        <v>0</v>
      </c>
      <c r="O151">
        <v>0</v>
      </c>
      <c r="P151">
        <v>0</v>
      </c>
      <c r="Q151">
        <v>1</v>
      </c>
      <c r="R151" t="s">
        <v>16</v>
      </c>
      <c r="S151">
        <v>0</v>
      </c>
      <c r="T151">
        <v>0</v>
      </c>
      <c r="U151">
        <v>0</v>
      </c>
      <c r="V151">
        <v>1</v>
      </c>
      <c r="W151">
        <v>0</v>
      </c>
      <c r="X151">
        <v>0</v>
      </c>
      <c r="Y151" t="s">
        <v>18</v>
      </c>
      <c r="Z151">
        <v>1</v>
      </c>
      <c r="AA151">
        <v>1</v>
      </c>
      <c r="AB151">
        <v>0</v>
      </c>
      <c r="AC151">
        <v>1</v>
      </c>
      <c r="AD151">
        <v>1</v>
      </c>
      <c r="AE151">
        <v>1</v>
      </c>
      <c r="AF151">
        <v>1</v>
      </c>
      <c r="AG151">
        <v>0</v>
      </c>
      <c r="AH151">
        <v>1</v>
      </c>
      <c r="AI151">
        <v>0</v>
      </c>
      <c r="AJ151" t="s">
        <v>17</v>
      </c>
      <c r="AK151">
        <v>61.7</v>
      </c>
      <c r="AL151">
        <v>55.3</v>
      </c>
      <c r="AM151">
        <v>34.299999999999997</v>
      </c>
      <c r="AN151">
        <v>40.700000000000003</v>
      </c>
      <c r="AO151">
        <v>53</v>
      </c>
      <c r="AP151">
        <v>78</v>
      </c>
      <c r="AQ151">
        <v>1</v>
      </c>
    </row>
    <row r="152" spans="1:43" x14ac:dyDescent="0.3">
      <c r="A152" t="s">
        <v>29</v>
      </c>
      <c r="B152">
        <v>0</v>
      </c>
      <c r="C152">
        <v>0</v>
      </c>
      <c r="D152">
        <v>1</v>
      </c>
      <c r="E152">
        <v>0</v>
      </c>
      <c r="F152">
        <v>0</v>
      </c>
      <c r="G152">
        <v>0</v>
      </c>
      <c r="H152">
        <v>16294</v>
      </c>
      <c r="I152">
        <v>1.22</v>
      </c>
      <c r="J152" t="s">
        <v>30</v>
      </c>
      <c r="K152" t="s">
        <v>14</v>
      </c>
      <c r="L152" t="s">
        <v>40</v>
      </c>
      <c r="M152">
        <v>0</v>
      </c>
      <c r="N152">
        <v>1</v>
      </c>
      <c r="O152">
        <v>0</v>
      </c>
      <c r="P152">
        <v>0</v>
      </c>
      <c r="Q152">
        <v>0</v>
      </c>
      <c r="R152" t="s">
        <v>24</v>
      </c>
      <c r="S152">
        <v>0</v>
      </c>
      <c r="T152">
        <v>0</v>
      </c>
      <c r="U152">
        <v>1</v>
      </c>
      <c r="V152">
        <v>0</v>
      </c>
      <c r="W152">
        <v>0</v>
      </c>
      <c r="X152">
        <v>0</v>
      </c>
      <c r="Y152" t="s">
        <v>28</v>
      </c>
      <c r="Z152">
        <v>1</v>
      </c>
      <c r="AA152">
        <v>1</v>
      </c>
      <c r="AB152">
        <v>1</v>
      </c>
      <c r="AC152">
        <v>1</v>
      </c>
      <c r="AD152">
        <v>1</v>
      </c>
      <c r="AE152">
        <v>1</v>
      </c>
      <c r="AF152">
        <v>1</v>
      </c>
      <c r="AG152">
        <v>0</v>
      </c>
      <c r="AH152">
        <v>1</v>
      </c>
      <c r="AI152">
        <v>0</v>
      </c>
      <c r="AJ152" t="s">
        <v>17</v>
      </c>
      <c r="AK152">
        <v>61.3</v>
      </c>
      <c r="AL152">
        <v>56.3</v>
      </c>
      <c r="AM152">
        <v>34.299999999999997</v>
      </c>
      <c r="AN152">
        <v>40.700000000000003</v>
      </c>
      <c r="AO152">
        <v>52</v>
      </c>
      <c r="AP152">
        <v>76</v>
      </c>
      <c r="AQ152">
        <v>1</v>
      </c>
    </row>
    <row r="153" spans="1:43" x14ac:dyDescent="0.3">
      <c r="A153" t="s">
        <v>19</v>
      </c>
      <c r="B153">
        <v>1</v>
      </c>
      <c r="C153">
        <v>0</v>
      </c>
      <c r="D153">
        <v>0</v>
      </c>
      <c r="E153">
        <v>0</v>
      </c>
      <c r="F153">
        <v>0</v>
      </c>
      <c r="G153">
        <v>0</v>
      </c>
      <c r="H153">
        <v>9435.3150000000005</v>
      </c>
      <c r="I153">
        <v>1.1299999999999999</v>
      </c>
      <c r="J153" t="s">
        <v>13</v>
      </c>
      <c r="K153" t="s">
        <v>20</v>
      </c>
      <c r="L153" t="s">
        <v>15</v>
      </c>
      <c r="M153">
        <v>0</v>
      </c>
      <c r="N153">
        <v>0</v>
      </c>
      <c r="O153">
        <v>1</v>
      </c>
      <c r="P153">
        <v>0</v>
      </c>
      <c r="Q153">
        <v>0</v>
      </c>
      <c r="R153" t="s">
        <v>16</v>
      </c>
      <c r="S153">
        <v>0</v>
      </c>
      <c r="T153">
        <v>0</v>
      </c>
      <c r="U153">
        <v>0</v>
      </c>
      <c r="V153">
        <v>1</v>
      </c>
      <c r="W153">
        <v>0</v>
      </c>
      <c r="X153">
        <v>0</v>
      </c>
      <c r="Y153" t="s">
        <v>28</v>
      </c>
      <c r="Z153">
        <v>1</v>
      </c>
      <c r="AA153">
        <v>0</v>
      </c>
      <c r="AB153">
        <v>0</v>
      </c>
      <c r="AC153">
        <v>0</v>
      </c>
      <c r="AD153">
        <v>0</v>
      </c>
      <c r="AE153">
        <v>1</v>
      </c>
      <c r="AF153">
        <v>1</v>
      </c>
      <c r="AG153">
        <v>0</v>
      </c>
      <c r="AH153">
        <v>0</v>
      </c>
      <c r="AI153">
        <v>0</v>
      </c>
      <c r="AJ153" t="s">
        <v>22</v>
      </c>
      <c r="AK153">
        <v>61.1</v>
      </c>
      <c r="AL153">
        <v>57</v>
      </c>
      <c r="AM153">
        <v>34</v>
      </c>
      <c r="AN153">
        <v>41.2</v>
      </c>
      <c r="AO153">
        <v>55</v>
      </c>
      <c r="AP153">
        <v>80</v>
      </c>
      <c r="AQ153">
        <v>1</v>
      </c>
    </row>
    <row r="154" spans="1:43" x14ac:dyDescent="0.3">
      <c r="A154" t="s">
        <v>29</v>
      </c>
      <c r="B154">
        <v>0</v>
      </c>
      <c r="C154">
        <v>0</v>
      </c>
      <c r="D154">
        <v>1</v>
      </c>
      <c r="E154">
        <v>0</v>
      </c>
      <c r="F154">
        <v>0</v>
      </c>
      <c r="G154">
        <v>0</v>
      </c>
      <c r="H154">
        <v>32666</v>
      </c>
      <c r="I154">
        <v>2.11</v>
      </c>
      <c r="J154" t="s">
        <v>30</v>
      </c>
      <c r="K154" t="s">
        <v>14</v>
      </c>
      <c r="L154" t="s">
        <v>21</v>
      </c>
      <c r="M154">
        <v>0</v>
      </c>
      <c r="N154">
        <v>0</v>
      </c>
      <c r="O154">
        <v>0</v>
      </c>
      <c r="P154">
        <v>0</v>
      </c>
      <c r="Q154">
        <v>1</v>
      </c>
      <c r="R154" t="s">
        <v>24</v>
      </c>
      <c r="S154">
        <v>0</v>
      </c>
      <c r="T154">
        <v>0</v>
      </c>
      <c r="U154">
        <v>1</v>
      </c>
      <c r="V154">
        <v>0</v>
      </c>
      <c r="W154">
        <v>0</v>
      </c>
      <c r="X154">
        <v>0</v>
      </c>
      <c r="Y154" t="s">
        <v>28</v>
      </c>
      <c r="Z154">
        <v>1</v>
      </c>
      <c r="AA154">
        <v>1</v>
      </c>
      <c r="AB154">
        <v>1</v>
      </c>
      <c r="AC154">
        <v>1</v>
      </c>
      <c r="AD154">
        <v>1</v>
      </c>
      <c r="AE154">
        <v>1</v>
      </c>
      <c r="AF154">
        <v>1</v>
      </c>
      <c r="AG154">
        <v>1</v>
      </c>
      <c r="AH154">
        <v>1</v>
      </c>
      <c r="AI154">
        <v>0</v>
      </c>
      <c r="AJ154" t="s">
        <v>17</v>
      </c>
      <c r="AK154">
        <v>61.1</v>
      </c>
      <c r="AL154">
        <v>56.6</v>
      </c>
      <c r="AM154">
        <v>34.299999999999997</v>
      </c>
      <c r="AN154">
        <v>40.799999999999997</v>
      </c>
      <c r="AO154">
        <v>50</v>
      </c>
      <c r="AP154">
        <v>76</v>
      </c>
      <c r="AQ154">
        <v>1</v>
      </c>
    </row>
    <row r="155" spans="1:43" x14ac:dyDescent="0.3">
      <c r="A155" t="s">
        <v>25</v>
      </c>
      <c r="B155">
        <v>0</v>
      </c>
      <c r="C155">
        <v>1</v>
      </c>
      <c r="D155">
        <v>0</v>
      </c>
      <c r="E155">
        <v>0</v>
      </c>
      <c r="F155">
        <v>0</v>
      </c>
      <c r="G155">
        <v>0</v>
      </c>
      <c r="H155">
        <v>17971</v>
      </c>
      <c r="I155">
        <v>1.3009999999999999</v>
      </c>
      <c r="J155" t="s">
        <v>13</v>
      </c>
      <c r="K155" t="s">
        <v>26</v>
      </c>
      <c r="L155" t="s">
        <v>27</v>
      </c>
      <c r="M155">
        <v>1</v>
      </c>
      <c r="N155">
        <v>0</v>
      </c>
      <c r="O155">
        <v>0</v>
      </c>
      <c r="P155">
        <v>0</v>
      </c>
      <c r="Q155">
        <v>0</v>
      </c>
      <c r="R155" t="s">
        <v>16</v>
      </c>
      <c r="S155">
        <v>0</v>
      </c>
      <c r="T155">
        <v>0</v>
      </c>
      <c r="U155">
        <v>0</v>
      </c>
      <c r="V155">
        <v>1</v>
      </c>
      <c r="W155">
        <v>0</v>
      </c>
      <c r="X155">
        <v>0</v>
      </c>
      <c r="Y155" t="s">
        <v>28</v>
      </c>
      <c r="Z155">
        <v>1</v>
      </c>
      <c r="AA155">
        <v>0</v>
      </c>
      <c r="AB155">
        <v>0</v>
      </c>
      <c r="AC155">
        <v>1</v>
      </c>
      <c r="AD155">
        <v>1</v>
      </c>
      <c r="AE155">
        <v>1</v>
      </c>
      <c r="AF155">
        <v>1</v>
      </c>
      <c r="AG155">
        <v>0</v>
      </c>
      <c r="AH155">
        <v>1</v>
      </c>
      <c r="AI155">
        <v>1</v>
      </c>
      <c r="AJ155" t="s">
        <v>17</v>
      </c>
      <c r="AK155">
        <v>61.6</v>
      </c>
      <c r="AL155">
        <v>56.7</v>
      </c>
      <c r="AM155">
        <v>34.700000000000003</v>
      </c>
      <c r="AN155">
        <v>40.9</v>
      </c>
      <c r="AO155">
        <v>54</v>
      </c>
      <c r="AP155">
        <v>77</v>
      </c>
      <c r="AQ155">
        <v>1</v>
      </c>
    </row>
    <row r="156" spans="1:43" x14ac:dyDescent="0.3">
      <c r="A156" t="s">
        <v>19</v>
      </c>
      <c r="B156">
        <v>1</v>
      </c>
      <c r="C156">
        <v>0</v>
      </c>
      <c r="D156">
        <v>0</v>
      </c>
      <c r="E156">
        <v>0</v>
      </c>
      <c r="F156">
        <v>0</v>
      </c>
      <c r="G156">
        <v>0</v>
      </c>
      <c r="H156">
        <v>13054.205</v>
      </c>
      <c r="I156">
        <v>1.28</v>
      </c>
      <c r="J156" t="s">
        <v>13</v>
      </c>
      <c r="K156" t="s">
        <v>20</v>
      </c>
      <c r="L156" t="s">
        <v>15</v>
      </c>
      <c r="M156">
        <v>0</v>
      </c>
      <c r="N156">
        <v>0</v>
      </c>
      <c r="O156">
        <v>1</v>
      </c>
      <c r="P156">
        <v>0</v>
      </c>
      <c r="Q156">
        <v>0</v>
      </c>
      <c r="R156" t="s">
        <v>24</v>
      </c>
      <c r="S156">
        <v>0</v>
      </c>
      <c r="T156">
        <v>0</v>
      </c>
      <c r="U156">
        <v>1</v>
      </c>
      <c r="V156">
        <v>0</v>
      </c>
      <c r="W156">
        <v>0</v>
      </c>
      <c r="X156">
        <v>0</v>
      </c>
      <c r="Y156" t="s">
        <v>33</v>
      </c>
      <c r="Z156">
        <v>1</v>
      </c>
      <c r="AA156">
        <v>0</v>
      </c>
      <c r="AB156">
        <v>0</v>
      </c>
      <c r="AC156">
        <v>0</v>
      </c>
      <c r="AD156">
        <v>1</v>
      </c>
      <c r="AE156">
        <v>1</v>
      </c>
      <c r="AF156">
        <v>1</v>
      </c>
      <c r="AG156">
        <v>1</v>
      </c>
      <c r="AH156">
        <v>0</v>
      </c>
      <c r="AI156">
        <v>0</v>
      </c>
      <c r="AJ156" t="s">
        <v>22</v>
      </c>
      <c r="AK156">
        <v>61.9</v>
      </c>
      <c r="AL156">
        <v>57</v>
      </c>
      <c r="AM156">
        <v>35.5</v>
      </c>
      <c r="AN156">
        <v>40.799999999999997</v>
      </c>
      <c r="AO156">
        <v>50</v>
      </c>
      <c r="AP156">
        <v>80</v>
      </c>
      <c r="AQ156">
        <v>1</v>
      </c>
    </row>
    <row r="157" spans="1:43" x14ac:dyDescent="0.3">
      <c r="A157" t="s">
        <v>19</v>
      </c>
      <c r="B157">
        <v>1</v>
      </c>
      <c r="C157">
        <v>0</v>
      </c>
      <c r="D157">
        <v>0</v>
      </c>
      <c r="E157">
        <v>0</v>
      </c>
      <c r="F157">
        <v>0</v>
      </c>
      <c r="G157">
        <v>0</v>
      </c>
      <c r="H157">
        <v>13977.15</v>
      </c>
      <c r="I157">
        <v>1.04</v>
      </c>
      <c r="J157" t="s">
        <v>13</v>
      </c>
      <c r="K157" t="s">
        <v>20</v>
      </c>
      <c r="L157" t="s">
        <v>27</v>
      </c>
      <c r="M157">
        <v>1</v>
      </c>
      <c r="N157">
        <v>0</v>
      </c>
      <c r="O157">
        <v>0</v>
      </c>
      <c r="P157">
        <v>0</v>
      </c>
      <c r="Q157">
        <v>0</v>
      </c>
      <c r="R157" t="s">
        <v>34</v>
      </c>
      <c r="S157">
        <v>0</v>
      </c>
      <c r="T157">
        <v>0</v>
      </c>
      <c r="U157">
        <v>0</v>
      </c>
      <c r="V157">
        <v>0</v>
      </c>
      <c r="W157">
        <v>0</v>
      </c>
      <c r="X157">
        <v>1</v>
      </c>
      <c r="Y157" t="s">
        <v>33</v>
      </c>
      <c r="Z157">
        <v>0</v>
      </c>
      <c r="AA157">
        <v>1</v>
      </c>
      <c r="AB157">
        <v>1</v>
      </c>
      <c r="AC157">
        <v>0</v>
      </c>
      <c r="AD157">
        <v>1</v>
      </c>
      <c r="AE157">
        <v>1</v>
      </c>
      <c r="AF157">
        <v>1</v>
      </c>
      <c r="AG157">
        <v>1</v>
      </c>
      <c r="AH157">
        <v>0</v>
      </c>
      <c r="AI157">
        <v>0</v>
      </c>
      <c r="AJ157" t="s">
        <v>22</v>
      </c>
      <c r="AK157">
        <v>61.8</v>
      </c>
      <c r="AL157">
        <v>56</v>
      </c>
      <c r="AM157">
        <v>35</v>
      </c>
      <c r="AN157">
        <v>40.799999999999997</v>
      </c>
      <c r="AO157">
        <v>50</v>
      </c>
      <c r="AP157">
        <v>80</v>
      </c>
      <c r="AQ157">
        <v>1</v>
      </c>
    </row>
    <row r="158" spans="1:43" x14ac:dyDescent="0.3">
      <c r="A158" t="s">
        <v>19</v>
      </c>
      <c r="B158">
        <v>1</v>
      </c>
      <c r="C158">
        <v>0</v>
      </c>
      <c r="D158">
        <v>0</v>
      </c>
      <c r="E158">
        <v>0</v>
      </c>
      <c r="F158">
        <v>0</v>
      </c>
      <c r="G158">
        <v>0</v>
      </c>
      <c r="H158">
        <v>14598.684999999999</v>
      </c>
      <c r="I158">
        <v>1.0900000000000001</v>
      </c>
      <c r="J158" t="s">
        <v>13</v>
      </c>
      <c r="K158" t="s">
        <v>20</v>
      </c>
      <c r="L158" t="s">
        <v>40</v>
      </c>
      <c r="M158">
        <v>0</v>
      </c>
      <c r="N158">
        <v>1</v>
      </c>
      <c r="O158">
        <v>0</v>
      </c>
      <c r="P158">
        <v>0</v>
      </c>
      <c r="Q158">
        <v>0</v>
      </c>
      <c r="R158" t="s">
        <v>32</v>
      </c>
      <c r="S158">
        <v>0</v>
      </c>
      <c r="T158">
        <v>0</v>
      </c>
      <c r="U158">
        <v>0</v>
      </c>
      <c r="V158">
        <v>0</v>
      </c>
      <c r="W158">
        <v>1</v>
      </c>
      <c r="X158">
        <v>0</v>
      </c>
      <c r="Y158" t="s">
        <v>23</v>
      </c>
      <c r="Z158">
        <v>1</v>
      </c>
      <c r="AA158">
        <v>1</v>
      </c>
      <c r="AB158">
        <v>1</v>
      </c>
      <c r="AC158">
        <v>0</v>
      </c>
      <c r="AD158">
        <v>1</v>
      </c>
      <c r="AE158">
        <v>1</v>
      </c>
      <c r="AF158">
        <v>1</v>
      </c>
      <c r="AG158">
        <v>0</v>
      </c>
      <c r="AH158">
        <v>0</v>
      </c>
      <c r="AI158">
        <v>0</v>
      </c>
      <c r="AJ158" t="s">
        <v>22</v>
      </c>
      <c r="AK158">
        <v>61.8</v>
      </c>
      <c r="AL158">
        <v>56</v>
      </c>
      <c r="AM158">
        <v>35</v>
      </c>
      <c r="AN158">
        <v>40.6</v>
      </c>
      <c r="AO158">
        <v>55</v>
      </c>
      <c r="AP158">
        <v>80</v>
      </c>
      <c r="AQ158">
        <v>1</v>
      </c>
    </row>
    <row r="159" spans="1:43" x14ac:dyDescent="0.3">
      <c r="A159" t="s">
        <v>19</v>
      </c>
      <c r="B159">
        <v>1</v>
      </c>
      <c r="C159">
        <v>0</v>
      </c>
      <c r="D159">
        <v>0</v>
      </c>
      <c r="E159">
        <v>0</v>
      </c>
      <c r="F159">
        <v>0</v>
      </c>
      <c r="G159">
        <v>0</v>
      </c>
      <c r="H159">
        <v>13503.365</v>
      </c>
      <c r="I159">
        <v>1.24</v>
      </c>
      <c r="J159" t="s">
        <v>13</v>
      </c>
      <c r="K159" t="s">
        <v>20</v>
      </c>
      <c r="L159" t="s">
        <v>31</v>
      </c>
      <c r="M159">
        <v>0</v>
      </c>
      <c r="N159">
        <v>0</v>
      </c>
      <c r="O159">
        <v>0</v>
      </c>
      <c r="P159">
        <v>1</v>
      </c>
      <c r="Q159">
        <v>0</v>
      </c>
      <c r="R159" t="s">
        <v>32</v>
      </c>
      <c r="S159">
        <v>0</v>
      </c>
      <c r="T159">
        <v>0</v>
      </c>
      <c r="U159">
        <v>0</v>
      </c>
      <c r="V159">
        <v>0</v>
      </c>
      <c r="W159">
        <v>1</v>
      </c>
      <c r="X159">
        <v>0</v>
      </c>
      <c r="Y159" t="s">
        <v>33</v>
      </c>
      <c r="Z159">
        <v>0</v>
      </c>
      <c r="AA159">
        <v>1</v>
      </c>
      <c r="AB159">
        <v>1</v>
      </c>
      <c r="AC159">
        <v>0</v>
      </c>
      <c r="AD159">
        <v>1</v>
      </c>
      <c r="AE159">
        <v>1</v>
      </c>
      <c r="AF159">
        <v>1</v>
      </c>
      <c r="AG159">
        <v>1</v>
      </c>
      <c r="AH159">
        <v>0</v>
      </c>
      <c r="AI159">
        <v>0</v>
      </c>
      <c r="AJ159" t="s">
        <v>22</v>
      </c>
      <c r="AK159">
        <v>61.6</v>
      </c>
      <c r="AL159">
        <v>56</v>
      </c>
      <c r="AM159">
        <v>35</v>
      </c>
      <c r="AN159">
        <v>40.6</v>
      </c>
      <c r="AO159">
        <v>50</v>
      </c>
      <c r="AP159">
        <v>80</v>
      </c>
      <c r="AQ159">
        <v>1</v>
      </c>
    </row>
    <row r="160" spans="1:43" x14ac:dyDescent="0.3">
      <c r="A160" t="s">
        <v>25</v>
      </c>
      <c r="B160">
        <v>0</v>
      </c>
      <c r="C160">
        <v>1</v>
      </c>
      <c r="D160">
        <v>0</v>
      </c>
      <c r="E160">
        <v>0</v>
      </c>
      <c r="F160">
        <v>0</v>
      </c>
      <c r="G160">
        <v>0</v>
      </c>
      <c r="H160">
        <v>21108</v>
      </c>
      <c r="I160">
        <v>1.7</v>
      </c>
      <c r="J160" t="s">
        <v>13</v>
      </c>
      <c r="K160" t="s">
        <v>26</v>
      </c>
      <c r="L160" t="s">
        <v>31</v>
      </c>
      <c r="M160">
        <v>0</v>
      </c>
      <c r="N160">
        <v>0</v>
      </c>
      <c r="O160">
        <v>0</v>
      </c>
      <c r="P160">
        <v>1</v>
      </c>
      <c r="Q160">
        <v>0</v>
      </c>
      <c r="R160" t="s">
        <v>16</v>
      </c>
      <c r="S160">
        <v>0</v>
      </c>
      <c r="T160">
        <v>0</v>
      </c>
      <c r="U160">
        <v>0</v>
      </c>
      <c r="V160">
        <v>1</v>
      </c>
      <c r="W160">
        <v>0</v>
      </c>
      <c r="X160">
        <v>0</v>
      </c>
      <c r="Y160" t="s">
        <v>18</v>
      </c>
      <c r="Z160">
        <v>1</v>
      </c>
      <c r="AA160">
        <v>1</v>
      </c>
      <c r="AB160">
        <v>0</v>
      </c>
      <c r="AC160">
        <v>1</v>
      </c>
      <c r="AD160">
        <v>1</v>
      </c>
      <c r="AE160">
        <v>1</v>
      </c>
      <c r="AF160">
        <v>1</v>
      </c>
      <c r="AG160">
        <v>0</v>
      </c>
      <c r="AH160">
        <v>1</v>
      </c>
      <c r="AI160">
        <v>0</v>
      </c>
      <c r="AJ160" t="s">
        <v>17</v>
      </c>
      <c r="AK160">
        <v>61.9</v>
      </c>
      <c r="AL160">
        <v>57</v>
      </c>
      <c r="AM160">
        <v>34.700000000000003</v>
      </c>
      <c r="AN160">
        <v>40.700000000000003</v>
      </c>
      <c r="AO160">
        <v>51</v>
      </c>
      <c r="AP160">
        <v>77</v>
      </c>
      <c r="AQ160">
        <v>1</v>
      </c>
    </row>
    <row r="161" spans="1:43" x14ac:dyDescent="0.3">
      <c r="A161" t="s">
        <v>29</v>
      </c>
      <c r="B161">
        <v>0</v>
      </c>
      <c r="C161">
        <v>0</v>
      </c>
      <c r="D161">
        <v>1</v>
      </c>
      <c r="E161">
        <v>0</v>
      </c>
      <c r="F161">
        <v>0</v>
      </c>
      <c r="G161">
        <v>0</v>
      </c>
      <c r="H161">
        <v>7520</v>
      </c>
      <c r="I161">
        <v>1.01</v>
      </c>
      <c r="J161" t="s">
        <v>30</v>
      </c>
      <c r="K161" t="s">
        <v>14</v>
      </c>
      <c r="L161" t="s">
        <v>31</v>
      </c>
      <c r="M161">
        <v>0</v>
      </c>
      <c r="N161">
        <v>0</v>
      </c>
      <c r="O161">
        <v>0</v>
      </c>
      <c r="P161">
        <v>1</v>
      </c>
      <c r="Q161">
        <v>0</v>
      </c>
      <c r="R161" t="s">
        <v>16</v>
      </c>
      <c r="S161">
        <v>0</v>
      </c>
      <c r="T161">
        <v>0</v>
      </c>
      <c r="U161">
        <v>0</v>
      </c>
      <c r="V161">
        <v>1</v>
      </c>
      <c r="W161">
        <v>0</v>
      </c>
      <c r="X161">
        <v>0</v>
      </c>
      <c r="Y161" t="s">
        <v>28</v>
      </c>
      <c r="Z161">
        <v>1</v>
      </c>
      <c r="AA161">
        <v>1</v>
      </c>
      <c r="AB161">
        <v>1</v>
      </c>
      <c r="AC161">
        <v>1</v>
      </c>
      <c r="AD161">
        <v>1</v>
      </c>
      <c r="AE161">
        <v>1</v>
      </c>
      <c r="AF161">
        <v>1</v>
      </c>
      <c r="AG161">
        <v>0</v>
      </c>
      <c r="AH161">
        <v>1</v>
      </c>
      <c r="AI161">
        <v>0</v>
      </c>
      <c r="AJ161" t="s">
        <v>17</v>
      </c>
      <c r="AK161">
        <v>60.9</v>
      </c>
      <c r="AL161">
        <v>56.4</v>
      </c>
      <c r="AM161">
        <v>34.1</v>
      </c>
      <c r="AN161">
        <v>40.700000000000003</v>
      </c>
      <c r="AO161">
        <v>51</v>
      </c>
      <c r="AP161">
        <v>79</v>
      </c>
      <c r="AQ161">
        <v>1</v>
      </c>
    </row>
    <row r="162" spans="1:43" x14ac:dyDescent="0.3">
      <c r="A162" t="s">
        <v>19</v>
      </c>
      <c r="B162">
        <v>1</v>
      </c>
      <c r="C162">
        <v>0</v>
      </c>
      <c r="D162">
        <v>0</v>
      </c>
      <c r="E162">
        <v>0</v>
      </c>
      <c r="F162">
        <v>0</v>
      </c>
      <c r="G162">
        <v>0</v>
      </c>
      <c r="H162">
        <v>17555.654999999999</v>
      </c>
      <c r="I162">
        <v>1.52</v>
      </c>
      <c r="J162" t="s">
        <v>13</v>
      </c>
      <c r="K162" t="s">
        <v>20</v>
      </c>
      <c r="L162" t="s">
        <v>15</v>
      </c>
      <c r="M162">
        <v>0</v>
      </c>
      <c r="N162">
        <v>0</v>
      </c>
      <c r="O162">
        <v>1</v>
      </c>
      <c r="P162">
        <v>0</v>
      </c>
      <c r="Q162">
        <v>0</v>
      </c>
      <c r="R162" t="s">
        <v>24</v>
      </c>
      <c r="S162">
        <v>0</v>
      </c>
      <c r="T162">
        <v>0</v>
      </c>
      <c r="U162">
        <v>1</v>
      </c>
      <c r="V162">
        <v>0</v>
      </c>
      <c r="W162">
        <v>0</v>
      </c>
      <c r="X162">
        <v>0</v>
      </c>
      <c r="Y162" t="s">
        <v>33</v>
      </c>
      <c r="Z162">
        <v>1</v>
      </c>
      <c r="AA162">
        <v>1</v>
      </c>
      <c r="AB162">
        <v>0</v>
      </c>
      <c r="AC162">
        <v>0</v>
      </c>
      <c r="AD162">
        <v>1</v>
      </c>
      <c r="AE162">
        <v>1</v>
      </c>
      <c r="AF162">
        <v>1</v>
      </c>
      <c r="AG162">
        <v>1</v>
      </c>
      <c r="AH162">
        <v>0</v>
      </c>
      <c r="AI162">
        <v>0</v>
      </c>
      <c r="AJ162" t="s">
        <v>22</v>
      </c>
      <c r="AK162">
        <v>61.4</v>
      </c>
      <c r="AL162">
        <v>56</v>
      </c>
      <c r="AM162">
        <v>35.5</v>
      </c>
      <c r="AN162">
        <v>40.6</v>
      </c>
      <c r="AO162">
        <v>50</v>
      </c>
      <c r="AP162">
        <v>75</v>
      </c>
      <c r="AQ162">
        <v>1</v>
      </c>
    </row>
    <row r="163" spans="1:43" x14ac:dyDescent="0.3">
      <c r="A163" t="s">
        <v>25</v>
      </c>
      <c r="B163">
        <v>0</v>
      </c>
      <c r="C163">
        <v>1</v>
      </c>
      <c r="D163">
        <v>0</v>
      </c>
      <c r="E163">
        <v>0</v>
      </c>
      <c r="F163">
        <v>0</v>
      </c>
      <c r="G163">
        <v>0</v>
      </c>
      <c r="H163">
        <v>10930</v>
      </c>
      <c r="I163">
        <v>1.232</v>
      </c>
      <c r="J163" t="s">
        <v>13</v>
      </c>
      <c r="K163" t="s">
        <v>26</v>
      </c>
      <c r="L163" t="s">
        <v>31</v>
      </c>
      <c r="M163">
        <v>0</v>
      </c>
      <c r="N163">
        <v>0</v>
      </c>
      <c r="O163">
        <v>0</v>
      </c>
      <c r="P163">
        <v>1</v>
      </c>
      <c r="Q163">
        <v>0</v>
      </c>
      <c r="R163" t="s">
        <v>16</v>
      </c>
      <c r="S163">
        <v>0</v>
      </c>
      <c r="T163">
        <v>0</v>
      </c>
      <c r="U163">
        <v>0</v>
      </c>
      <c r="V163">
        <v>1</v>
      </c>
      <c r="W163">
        <v>0</v>
      </c>
      <c r="X163">
        <v>0</v>
      </c>
      <c r="Y163" t="s">
        <v>28</v>
      </c>
      <c r="Z163">
        <v>1</v>
      </c>
      <c r="AA163">
        <v>1</v>
      </c>
      <c r="AB163">
        <v>0</v>
      </c>
      <c r="AC163">
        <v>1</v>
      </c>
      <c r="AD163">
        <v>1</v>
      </c>
      <c r="AE163">
        <v>1</v>
      </c>
      <c r="AF163">
        <v>1</v>
      </c>
      <c r="AG163">
        <v>0</v>
      </c>
      <c r="AH163">
        <v>1</v>
      </c>
      <c r="AI163">
        <v>0</v>
      </c>
      <c r="AJ163" t="s">
        <v>17</v>
      </c>
      <c r="AK163">
        <v>61.8</v>
      </c>
      <c r="AL163">
        <v>56.9</v>
      </c>
      <c r="AM163">
        <v>34.799999999999997</v>
      </c>
      <c r="AN163">
        <v>40.799999999999997</v>
      </c>
      <c r="AO163">
        <v>55</v>
      </c>
      <c r="AP163">
        <v>76</v>
      </c>
      <c r="AQ163">
        <v>1</v>
      </c>
    </row>
    <row r="164" spans="1:43" x14ac:dyDescent="0.3">
      <c r="A164" t="s">
        <v>12</v>
      </c>
      <c r="B164">
        <v>0</v>
      </c>
      <c r="C164">
        <v>0</v>
      </c>
      <c r="D164">
        <v>0</v>
      </c>
      <c r="E164">
        <v>0</v>
      </c>
      <c r="F164">
        <v>0</v>
      </c>
      <c r="G164">
        <v>1</v>
      </c>
      <c r="H164">
        <v>12461</v>
      </c>
      <c r="I164">
        <v>1.46</v>
      </c>
      <c r="J164" t="s">
        <v>13</v>
      </c>
      <c r="K164" t="s">
        <v>14</v>
      </c>
      <c r="L164" t="s">
        <v>21</v>
      </c>
      <c r="M164">
        <v>0</v>
      </c>
      <c r="N164">
        <v>0</v>
      </c>
      <c r="O164">
        <v>0</v>
      </c>
      <c r="P164">
        <v>0</v>
      </c>
      <c r="Q164">
        <v>1</v>
      </c>
      <c r="R164" t="s">
        <v>16</v>
      </c>
      <c r="S164">
        <v>0</v>
      </c>
      <c r="T164">
        <v>0</v>
      </c>
      <c r="U164">
        <v>0</v>
      </c>
      <c r="V164">
        <v>1</v>
      </c>
      <c r="W164">
        <v>0</v>
      </c>
      <c r="X164">
        <v>0</v>
      </c>
      <c r="Y164" t="s">
        <v>28</v>
      </c>
      <c r="Z164">
        <v>1</v>
      </c>
      <c r="AA164">
        <v>1</v>
      </c>
      <c r="AB164">
        <v>0</v>
      </c>
      <c r="AC164">
        <v>1</v>
      </c>
      <c r="AD164">
        <v>1</v>
      </c>
      <c r="AE164">
        <v>1</v>
      </c>
      <c r="AF164">
        <v>1</v>
      </c>
      <c r="AG164">
        <v>0</v>
      </c>
      <c r="AH164">
        <v>1</v>
      </c>
      <c r="AI164">
        <v>1</v>
      </c>
      <c r="AJ164" t="s">
        <v>17</v>
      </c>
      <c r="AK164">
        <v>61.5</v>
      </c>
      <c r="AL164">
        <v>56.4</v>
      </c>
      <c r="AM164">
        <v>34.4</v>
      </c>
      <c r="AN164">
        <v>40.799999999999997</v>
      </c>
      <c r="AO164">
        <v>51</v>
      </c>
      <c r="AP164">
        <v>77</v>
      </c>
      <c r="AQ164">
        <v>1</v>
      </c>
    </row>
    <row r="165" spans="1:43" x14ac:dyDescent="0.3">
      <c r="A165" t="s">
        <v>38</v>
      </c>
      <c r="B165">
        <v>0</v>
      </c>
      <c r="C165">
        <v>0</v>
      </c>
      <c r="D165">
        <v>0</v>
      </c>
      <c r="E165">
        <v>0</v>
      </c>
      <c r="F165">
        <v>1</v>
      </c>
      <c r="G165">
        <v>0</v>
      </c>
      <c r="H165">
        <v>13170</v>
      </c>
      <c r="I165">
        <v>1.62</v>
      </c>
      <c r="J165" t="s">
        <v>13</v>
      </c>
      <c r="K165" t="s">
        <v>39</v>
      </c>
      <c r="L165" t="s">
        <v>21</v>
      </c>
      <c r="M165">
        <v>0</v>
      </c>
      <c r="N165">
        <v>0</v>
      </c>
      <c r="O165">
        <v>0</v>
      </c>
      <c r="P165">
        <v>0</v>
      </c>
      <c r="Q165">
        <v>1</v>
      </c>
      <c r="R165" t="s">
        <v>16</v>
      </c>
      <c r="S165">
        <v>0</v>
      </c>
      <c r="T165">
        <v>0</v>
      </c>
      <c r="U165">
        <v>0</v>
      </c>
      <c r="V165">
        <v>1</v>
      </c>
      <c r="W165">
        <v>0</v>
      </c>
      <c r="X165">
        <v>0</v>
      </c>
      <c r="Y165" t="s">
        <v>33</v>
      </c>
      <c r="Z165">
        <v>0</v>
      </c>
      <c r="AA165">
        <v>1</v>
      </c>
      <c r="AB165">
        <v>0</v>
      </c>
      <c r="AC165">
        <v>1</v>
      </c>
      <c r="AD165">
        <v>1</v>
      </c>
      <c r="AE165">
        <v>1</v>
      </c>
      <c r="AF165">
        <v>1</v>
      </c>
      <c r="AG165">
        <v>0</v>
      </c>
      <c r="AH165">
        <v>1</v>
      </c>
      <c r="AI165">
        <v>1</v>
      </c>
      <c r="AJ165" t="s">
        <v>17</v>
      </c>
      <c r="AK165">
        <v>61.7</v>
      </c>
      <c r="AL165">
        <v>56.1</v>
      </c>
      <c r="AM165">
        <v>34.799999999999997</v>
      </c>
      <c r="AN165">
        <v>40.700000000000003</v>
      </c>
      <c r="AO165">
        <v>53</v>
      </c>
      <c r="AP165">
        <v>77</v>
      </c>
      <c r="AQ165">
        <v>1</v>
      </c>
    </row>
    <row r="166" spans="1:43" x14ac:dyDescent="0.3">
      <c r="A166" t="s">
        <v>19</v>
      </c>
      <c r="B166">
        <v>1</v>
      </c>
      <c r="C166">
        <v>0</v>
      </c>
      <c r="D166">
        <v>0</v>
      </c>
      <c r="E166">
        <v>0</v>
      </c>
      <c r="F166">
        <v>0</v>
      </c>
      <c r="G166">
        <v>0</v>
      </c>
      <c r="H166">
        <v>9132.92</v>
      </c>
      <c r="I166">
        <v>1.0900000000000001</v>
      </c>
      <c r="J166" t="s">
        <v>13</v>
      </c>
      <c r="K166" t="s">
        <v>20</v>
      </c>
      <c r="L166" t="s">
        <v>21</v>
      </c>
      <c r="M166">
        <v>0</v>
      </c>
      <c r="N166">
        <v>0</v>
      </c>
      <c r="O166">
        <v>0</v>
      </c>
      <c r="P166">
        <v>0</v>
      </c>
      <c r="Q166">
        <v>1</v>
      </c>
      <c r="R166" t="s">
        <v>32</v>
      </c>
      <c r="S166">
        <v>0</v>
      </c>
      <c r="T166">
        <v>0</v>
      </c>
      <c r="U166">
        <v>0</v>
      </c>
      <c r="V166">
        <v>0</v>
      </c>
      <c r="W166">
        <v>1</v>
      </c>
      <c r="X166">
        <v>0</v>
      </c>
      <c r="Y166" t="s">
        <v>33</v>
      </c>
      <c r="Z166">
        <v>0</v>
      </c>
      <c r="AA166">
        <v>1</v>
      </c>
      <c r="AB166">
        <v>1</v>
      </c>
      <c r="AC166">
        <v>0</v>
      </c>
      <c r="AD166">
        <v>1</v>
      </c>
      <c r="AE166">
        <v>1</v>
      </c>
      <c r="AF166">
        <v>1</v>
      </c>
      <c r="AG166">
        <v>0</v>
      </c>
      <c r="AH166">
        <v>0</v>
      </c>
      <c r="AI166">
        <v>0</v>
      </c>
      <c r="AJ166" t="s">
        <v>22</v>
      </c>
      <c r="AK166">
        <v>61.9</v>
      </c>
      <c r="AL166">
        <v>56</v>
      </c>
      <c r="AM166">
        <v>35</v>
      </c>
      <c r="AN166">
        <v>40.799999999999997</v>
      </c>
      <c r="AO166">
        <v>55</v>
      </c>
      <c r="AP166">
        <v>80</v>
      </c>
      <c r="AQ166">
        <v>1</v>
      </c>
    </row>
    <row r="167" spans="1:43" x14ac:dyDescent="0.3">
      <c r="A167" t="s">
        <v>29</v>
      </c>
      <c r="B167">
        <v>0</v>
      </c>
      <c r="C167">
        <v>0</v>
      </c>
      <c r="D167">
        <v>1</v>
      </c>
      <c r="E167">
        <v>0</v>
      </c>
      <c r="F167">
        <v>0</v>
      </c>
      <c r="G167">
        <v>0</v>
      </c>
      <c r="H167">
        <v>18937</v>
      </c>
      <c r="I167">
        <v>1.41</v>
      </c>
      <c r="J167" t="s">
        <v>30</v>
      </c>
      <c r="K167" t="s">
        <v>14</v>
      </c>
      <c r="L167" t="s">
        <v>40</v>
      </c>
      <c r="M167">
        <v>0</v>
      </c>
      <c r="N167">
        <v>1</v>
      </c>
      <c r="O167">
        <v>0</v>
      </c>
      <c r="P167">
        <v>0</v>
      </c>
      <c r="Q167">
        <v>0</v>
      </c>
      <c r="R167" t="s">
        <v>16</v>
      </c>
      <c r="S167">
        <v>0</v>
      </c>
      <c r="T167">
        <v>0</v>
      </c>
      <c r="U167">
        <v>0</v>
      </c>
      <c r="V167">
        <v>1</v>
      </c>
      <c r="W167">
        <v>0</v>
      </c>
      <c r="X167">
        <v>0</v>
      </c>
      <c r="Y167" t="s">
        <v>28</v>
      </c>
      <c r="Z167">
        <v>1</v>
      </c>
      <c r="AA167">
        <v>1</v>
      </c>
      <c r="AB167">
        <v>1</v>
      </c>
      <c r="AC167">
        <v>1</v>
      </c>
      <c r="AD167">
        <v>1</v>
      </c>
      <c r="AE167">
        <v>1</v>
      </c>
      <c r="AF167">
        <v>1</v>
      </c>
      <c r="AG167">
        <v>0</v>
      </c>
      <c r="AH167">
        <v>1</v>
      </c>
      <c r="AI167">
        <v>1</v>
      </c>
      <c r="AJ167" t="s">
        <v>17</v>
      </c>
      <c r="AK167">
        <v>61.3</v>
      </c>
      <c r="AL167">
        <v>56.8</v>
      </c>
      <c r="AM167">
        <v>34.4</v>
      </c>
      <c r="AN167">
        <v>40.799999999999997</v>
      </c>
      <c r="AO167">
        <v>52</v>
      </c>
      <c r="AP167">
        <v>77</v>
      </c>
      <c r="AQ167">
        <v>1</v>
      </c>
    </row>
    <row r="168" spans="1:43" x14ac:dyDescent="0.3">
      <c r="A168" t="s">
        <v>29</v>
      </c>
      <c r="B168">
        <v>0</v>
      </c>
      <c r="C168">
        <v>0</v>
      </c>
      <c r="D168">
        <v>1</v>
      </c>
      <c r="E168">
        <v>0</v>
      </c>
      <c r="F168">
        <v>0</v>
      </c>
      <c r="G168">
        <v>0</v>
      </c>
      <c r="H168">
        <v>11012</v>
      </c>
      <c r="I168">
        <v>1.01</v>
      </c>
      <c r="J168" t="s">
        <v>30</v>
      </c>
      <c r="K168" t="s">
        <v>14</v>
      </c>
      <c r="L168" t="s">
        <v>27</v>
      </c>
      <c r="M168">
        <v>1</v>
      </c>
      <c r="N168">
        <v>0</v>
      </c>
      <c r="O168">
        <v>0</v>
      </c>
      <c r="P168">
        <v>0</v>
      </c>
      <c r="Q168">
        <v>0</v>
      </c>
      <c r="R168" t="s">
        <v>16</v>
      </c>
      <c r="S168">
        <v>0</v>
      </c>
      <c r="T168">
        <v>0</v>
      </c>
      <c r="U168">
        <v>0</v>
      </c>
      <c r="V168">
        <v>1</v>
      </c>
      <c r="W168">
        <v>0</v>
      </c>
      <c r="X168">
        <v>0</v>
      </c>
      <c r="Y168" t="s">
        <v>28</v>
      </c>
      <c r="Z168">
        <v>1</v>
      </c>
      <c r="AA168">
        <v>1</v>
      </c>
      <c r="AB168">
        <v>1</v>
      </c>
      <c r="AC168">
        <v>1</v>
      </c>
      <c r="AD168">
        <v>1</v>
      </c>
      <c r="AE168">
        <v>1</v>
      </c>
      <c r="AF168">
        <v>1</v>
      </c>
      <c r="AG168">
        <v>0</v>
      </c>
      <c r="AH168">
        <v>1</v>
      </c>
      <c r="AI168">
        <v>0</v>
      </c>
      <c r="AJ168" t="s">
        <v>17</v>
      </c>
      <c r="AK168">
        <v>61.2</v>
      </c>
      <c r="AL168">
        <v>56</v>
      </c>
      <c r="AM168">
        <v>34.200000000000003</v>
      </c>
      <c r="AN168">
        <v>40.799999999999997</v>
      </c>
      <c r="AO168">
        <v>52</v>
      </c>
      <c r="AP168">
        <v>76</v>
      </c>
      <c r="AQ168">
        <v>1</v>
      </c>
    </row>
    <row r="169" spans="1:43" x14ac:dyDescent="0.3">
      <c r="A169" t="s">
        <v>29</v>
      </c>
      <c r="B169">
        <v>0</v>
      </c>
      <c r="C169">
        <v>0</v>
      </c>
      <c r="D169">
        <v>1</v>
      </c>
      <c r="E169">
        <v>0</v>
      </c>
      <c r="F169">
        <v>0</v>
      </c>
      <c r="G169">
        <v>0</v>
      </c>
      <c r="H169">
        <v>12034</v>
      </c>
      <c r="I169">
        <v>1.17</v>
      </c>
      <c r="J169" t="s">
        <v>30</v>
      </c>
      <c r="K169" t="s">
        <v>14</v>
      </c>
      <c r="L169" t="s">
        <v>31</v>
      </c>
      <c r="M169">
        <v>0</v>
      </c>
      <c r="N169">
        <v>0</v>
      </c>
      <c r="O169">
        <v>0</v>
      </c>
      <c r="P169">
        <v>1</v>
      </c>
      <c r="Q169">
        <v>0</v>
      </c>
      <c r="R169" t="s">
        <v>34</v>
      </c>
      <c r="S169">
        <v>0</v>
      </c>
      <c r="T169">
        <v>0</v>
      </c>
      <c r="U169">
        <v>0</v>
      </c>
      <c r="V169">
        <v>0</v>
      </c>
      <c r="W169">
        <v>0</v>
      </c>
      <c r="X169">
        <v>1</v>
      </c>
      <c r="Y169" t="s">
        <v>28</v>
      </c>
      <c r="Z169">
        <v>1</v>
      </c>
      <c r="AA169">
        <v>1</v>
      </c>
      <c r="AB169">
        <v>1</v>
      </c>
      <c r="AC169">
        <v>1</v>
      </c>
      <c r="AD169">
        <v>1</v>
      </c>
      <c r="AE169">
        <v>1</v>
      </c>
      <c r="AF169">
        <v>1</v>
      </c>
      <c r="AG169">
        <v>0</v>
      </c>
      <c r="AH169">
        <v>1</v>
      </c>
      <c r="AI169">
        <v>1</v>
      </c>
      <c r="AJ169" t="s">
        <v>17</v>
      </c>
      <c r="AK169">
        <v>60.8</v>
      </c>
      <c r="AL169">
        <v>55.7</v>
      </c>
      <c r="AM169">
        <v>34.299999999999997</v>
      </c>
      <c r="AN169">
        <v>40.6</v>
      </c>
      <c r="AO169">
        <v>51</v>
      </c>
      <c r="AP169">
        <v>77</v>
      </c>
      <c r="AQ169">
        <v>1</v>
      </c>
    </row>
    <row r="170" spans="1:43" x14ac:dyDescent="0.3">
      <c r="A170" t="s">
        <v>35</v>
      </c>
      <c r="B170">
        <v>0</v>
      </c>
      <c r="C170">
        <v>0</v>
      </c>
      <c r="D170">
        <v>0</v>
      </c>
      <c r="E170">
        <v>1</v>
      </c>
      <c r="F170">
        <v>0</v>
      </c>
      <c r="G170">
        <v>0</v>
      </c>
      <c r="H170">
        <v>8910</v>
      </c>
      <c r="I170">
        <v>1.2</v>
      </c>
      <c r="J170" t="s">
        <v>13</v>
      </c>
      <c r="K170" t="s">
        <v>36</v>
      </c>
      <c r="L170" t="s">
        <v>21</v>
      </c>
      <c r="M170">
        <v>0</v>
      </c>
      <c r="N170">
        <v>0</v>
      </c>
      <c r="O170">
        <v>0</v>
      </c>
      <c r="P170">
        <v>0</v>
      </c>
      <c r="Q170">
        <v>1</v>
      </c>
      <c r="R170" t="s">
        <v>34</v>
      </c>
      <c r="S170">
        <v>0</v>
      </c>
      <c r="T170">
        <v>0</v>
      </c>
      <c r="U170">
        <v>0</v>
      </c>
      <c r="V170">
        <v>0</v>
      </c>
      <c r="W170">
        <v>0</v>
      </c>
      <c r="X170">
        <v>1</v>
      </c>
      <c r="Y170" t="s">
        <v>23</v>
      </c>
      <c r="Z170">
        <v>0</v>
      </c>
      <c r="AA170">
        <v>0</v>
      </c>
      <c r="AB170">
        <v>1</v>
      </c>
      <c r="AC170">
        <v>0</v>
      </c>
      <c r="AD170">
        <v>1</v>
      </c>
      <c r="AE170">
        <v>1</v>
      </c>
      <c r="AF170">
        <v>1</v>
      </c>
      <c r="AG170">
        <v>1</v>
      </c>
      <c r="AH170">
        <v>0</v>
      </c>
      <c r="AI170">
        <v>0</v>
      </c>
      <c r="AJ170" t="s">
        <v>22</v>
      </c>
      <c r="AK170">
        <v>62.3</v>
      </c>
      <c r="AL170">
        <v>57</v>
      </c>
      <c r="AM170">
        <v>36</v>
      </c>
      <c r="AN170">
        <v>40.799999999999997</v>
      </c>
      <c r="AO170">
        <v>50</v>
      </c>
      <c r="AP170">
        <v>80</v>
      </c>
      <c r="AQ170">
        <v>1</v>
      </c>
    </row>
    <row r="171" spans="1:43" x14ac:dyDescent="0.3">
      <c r="A171" t="s">
        <v>19</v>
      </c>
      <c r="B171">
        <v>1</v>
      </c>
      <c r="C171">
        <v>0</v>
      </c>
      <c r="D171">
        <v>0</v>
      </c>
      <c r="E171">
        <v>0</v>
      </c>
      <c r="F171">
        <v>0</v>
      </c>
      <c r="G171">
        <v>0</v>
      </c>
      <c r="H171">
        <v>9408.7199999999993</v>
      </c>
      <c r="I171">
        <v>1.08</v>
      </c>
      <c r="J171" t="s">
        <v>13</v>
      </c>
      <c r="K171" t="s">
        <v>20</v>
      </c>
      <c r="L171" t="s">
        <v>31</v>
      </c>
      <c r="M171">
        <v>0</v>
      </c>
      <c r="N171">
        <v>0</v>
      </c>
      <c r="O171">
        <v>0</v>
      </c>
      <c r="P171">
        <v>1</v>
      </c>
      <c r="Q171">
        <v>0</v>
      </c>
      <c r="R171" t="s">
        <v>34</v>
      </c>
      <c r="S171">
        <v>0</v>
      </c>
      <c r="T171">
        <v>0</v>
      </c>
      <c r="U171">
        <v>0</v>
      </c>
      <c r="V171">
        <v>0</v>
      </c>
      <c r="W171">
        <v>0</v>
      </c>
      <c r="X171">
        <v>1</v>
      </c>
      <c r="Y171" t="s">
        <v>28</v>
      </c>
      <c r="Z171">
        <v>1</v>
      </c>
      <c r="AA171">
        <v>1</v>
      </c>
      <c r="AB171">
        <v>1</v>
      </c>
      <c r="AC171">
        <v>1</v>
      </c>
      <c r="AD171">
        <v>0</v>
      </c>
      <c r="AE171">
        <v>1</v>
      </c>
      <c r="AF171">
        <v>1</v>
      </c>
      <c r="AG171">
        <v>1</v>
      </c>
      <c r="AH171">
        <v>0</v>
      </c>
      <c r="AI171">
        <v>0</v>
      </c>
      <c r="AJ171" t="s">
        <v>22</v>
      </c>
      <c r="AK171">
        <v>61.6</v>
      </c>
      <c r="AL171">
        <v>57</v>
      </c>
      <c r="AM171">
        <v>34.5</v>
      </c>
      <c r="AN171">
        <v>41.2</v>
      </c>
      <c r="AO171">
        <v>50</v>
      </c>
      <c r="AP171">
        <v>80</v>
      </c>
      <c r="AQ171">
        <v>1</v>
      </c>
    </row>
    <row r="172" spans="1:43" x14ac:dyDescent="0.3">
      <c r="A172" t="s">
        <v>19</v>
      </c>
      <c r="B172">
        <v>1</v>
      </c>
      <c r="C172">
        <v>0</v>
      </c>
      <c r="D172">
        <v>0</v>
      </c>
      <c r="E172">
        <v>0</v>
      </c>
      <c r="F172">
        <v>0</v>
      </c>
      <c r="G172">
        <v>0</v>
      </c>
      <c r="H172">
        <v>17569.445</v>
      </c>
      <c r="I172">
        <v>1.24</v>
      </c>
      <c r="J172" t="s">
        <v>13</v>
      </c>
      <c r="K172" t="s">
        <v>20</v>
      </c>
      <c r="L172" t="s">
        <v>40</v>
      </c>
      <c r="M172">
        <v>0</v>
      </c>
      <c r="N172">
        <v>1</v>
      </c>
      <c r="O172">
        <v>0</v>
      </c>
      <c r="P172">
        <v>0</v>
      </c>
      <c r="Q172">
        <v>0</v>
      </c>
      <c r="R172" t="s">
        <v>37</v>
      </c>
      <c r="S172">
        <v>0</v>
      </c>
      <c r="T172">
        <v>1</v>
      </c>
      <c r="U172">
        <v>0</v>
      </c>
      <c r="V172">
        <v>0</v>
      </c>
      <c r="W172">
        <v>0</v>
      </c>
      <c r="X172">
        <v>0</v>
      </c>
      <c r="Y172" t="s">
        <v>18</v>
      </c>
      <c r="Z172">
        <v>1</v>
      </c>
      <c r="AA172">
        <v>1</v>
      </c>
      <c r="AB172">
        <v>1</v>
      </c>
      <c r="AC172">
        <v>0</v>
      </c>
      <c r="AD172">
        <v>1</v>
      </c>
      <c r="AE172">
        <v>1</v>
      </c>
      <c r="AF172">
        <v>1</v>
      </c>
      <c r="AG172">
        <v>1</v>
      </c>
      <c r="AH172">
        <v>0</v>
      </c>
      <c r="AI172">
        <v>0</v>
      </c>
      <c r="AJ172" t="s">
        <v>22</v>
      </c>
      <c r="AK172">
        <v>61.8</v>
      </c>
      <c r="AL172">
        <v>56</v>
      </c>
      <c r="AM172">
        <v>35</v>
      </c>
      <c r="AN172">
        <v>40.799999999999997</v>
      </c>
      <c r="AO172">
        <v>50</v>
      </c>
      <c r="AP172">
        <v>75</v>
      </c>
      <c r="AQ172">
        <v>1</v>
      </c>
    </row>
    <row r="173" spans="1:43" x14ac:dyDescent="0.3">
      <c r="A173" t="s">
        <v>12</v>
      </c>
      <c r="B173">
        <v>0</v>
      </c>
      <c r="C173">
        <v>0</v>
      </c>
      <c r="D173">
        <v>0</v>
      </c>
      <c r="E173">
        <v>0</v>
      </c>
      <c r="F173">
        <v>0</v>
      </c>
      <c r="G173">
        <v>1</v>
      </c>
      <c r="H173">
        <v>17824</v>
      </c>
      <c r="I173">
        <v>1.5449999999999999</v>
      </c>
      <c r="J173" t="s">
        <v>13</v>
      </c>
      <c r="K173" t="s">
        <v>14</v>
      </c>
      <c r="L173" t="s">
        <v>31</v>
      </c>
      <c r="M173">
        <v>0</v>
      </c>
      <c r="N173">
        <v>0</v>
      </c>
      <c r="O173">
        <v>0</v>
      </c>
      <c r="P173">
        <v>1</v>
      </c>
      <c r="Q173">
        <v>0</v>
      </c>
      <c r="R173" t="s">
        <v>24</v>
      </c>
      <c r="S173">
        <v>0</v>
      </c>
      <c r="T173">
        <v>0</v>
      </c>
      <c r="U173">
        <v>1</v>
      </c>
      <c r="V173">
        <v>0</v>
      </c>
      <c r="W173">
        <v>0</v>
      </c>
      <c r="X173">
        <v>0</v>
      </c>
      <c r="Y173" t="s">
        <v>28</v>
      </c>
      <c r="Z173">
        <v>1</v>
      </c>
      <c r="AA173">
        <v>1</v>
      </c>
      <c r="AB173">
        <v>1</v>
      </c>
      <c r="AC173">
        <v>1</v>
      </c>
      <c r="AD173">
        <v>1</v>
      </c>
      <c r="AE173">
        <v>1</v>
      </c>
      <c r="AF173">
        <v>0</v>
      </c>
      <c r="AG173">
        <v>0</v>
      </c>
      <c r="AH173">
        <v>0</v>
      </c>
      <c r="AI173">
        <v>1</v>
      </c>
      <c r="AJ173" t="s">
        <v>17</v>
      </c>
      <c r="AK173">
        <v>60.9</v>
      </c>
      <c r="AL173">
        <v>57.6</v>
      </c>
      <c r="AM173">
        <v>34.799999999999997</v>
      </c>
      <c r="AN173">
        <v>40.700000000000003</v>
      </c>
      <c r="AO173">
        <v>55</v>
      </c>
      <c r="AP173">
        <v>77</v>
      </c>
      <c r="AQ173">
        <v>1</v>
      </c>
    </row>
    <row r="174" spans="1:43" x14ac:dyDescent="0.3">
      <c r="A174" t="s">
        <v>19</v>
      </c>
      <c r="B174">
        <v>1</v>
      </c>
      <c r="C174">
        <v>0</v>
      </c>
      <c r="D174">
        <v>0</v>
      </c>
      <c r="E174">
        <v>0</v>
      </c>
      <c r="F174">
        <v>0</v>
      </c>
      <c r="G174">
        <v>0</v>
      </c>
      <c r="H174">
        <v>9133.9050000000007</v>
      </c>
      <c r="I174">
        <v>1.21</v>
      </c>
      <c r="J174" t="s">
        <v>13</v>
      </c>
      <c r="K174" t="s">
        <v>20</v>
      </c>
      <c r="L174" t="s">
        <v>21</v>
      </c>
      <c r="M174">
        <v>0</v>
      </c>
      <c r="N174">
        <v>0</v>
      </c>
      <c r="O174">
        <v>0</v>
      </c>
      <c r="P174">
        <v>0</v>
      </c>
      <c r="Q174">
        <v>1</v>
      </c>
      <c r="R174" t="s">
        <v>16</v>
      </c>
      <c r="S174">
        <v>0</v>
      </c>
      <c r="T174">
        <v>0</v>
      </c>
      <c r="U174">
        <v>0</v>
      </c>
      <c r="V174">
        <v>1</v>
      </c>
      <c r="W174">
        <v>0</v>
      </c>
      <c r="X174">
        <v>0</v>
      </c>
      <c r="Y174" t="s">
        <v>28</v>
      </c>
      <c r="Z174">
        <v>0</v>
      </c>
      <c r="AA174">
        <v>0</v>
      </c>
      <c r="AB174">
        <v>1</v>
      </c>
      <c r="AC174">
        <v>0</v>
      </c>
      <c r="AD174">
        <v>0</v>
      </c>
      <c r="AE174">
        <v>1</v>
      </c>
      <c r="AF174">
        <v>1</v>
      </c>
      <c r="AG174">
        <v>0</v>
      </c>
      <c r="AH174">
        <v>0</v>
      </c>
      <c r="AI174">
        <v>0</v>
      </c>
      <c r="AJ174" t="s">
        <v>22</v>
      </c>
      <c r="AK174">
        <v>61.4</v>
      </c>
      <c r="AL174">
        <v>56</v>
      </c>
      <c r="AM174">
        <v>35</v>
      </c>
      <c r="AN174">
        <v>41</v>
      </c>
      <c r="AO174">
        <v>55</v>
      </c>
      <c r="AP174">
        <v>80</v>
      </c>
      <c r="AQ174">
        <v>1</v>
      </c>
    </row>
    <row r="175" spans="1:43" x14ac:dyDescent="0.3">
      <c r="A175" t="s">
        <v>12</v>
      </c>
      <c r="B175">
        <v>0</v>
      </c>
      <c r="C175">
        <v>0</v>
      </c>
      <c r="D175">
        <v>0</v>
      </c>
      <c r="E175">
        <v>0</v>
      </c>
      <c r="F175">
        <v>0</v>
      </c>
      <c r="G175">
        <v>1</v>
      </c>
      <c r="H175">
        <v>25196</v>
      </c>
      <c r="I175">
        <v>1.1000000000000001</v>
      </c>
      <c r="J175" t="s">
        <v>13</v>
      </c>
      <c r="K175" t="s">
        <v>14</v>
      </c>
      <c r="L175" t="s">
        <v>27</v>
      </c>
      <c r="M175">
        <v>1</v>
      </c>
      <c r="N175">
        <v>0</v>
      </c>
      <c r="O175">
        <v>0</v>
      </c>
      <c r="P175">
        <v>0</v>
      </c>
      <c r="Q175">
        <v>0</v>
      </c>
      <c r="R175" t="s">
        <v>37</v>
      </c>
      <c r="S175">
        <v>0</v>
      </c>
      <c r="T175">
        <v>1</v>
      </c>
      <c r="U175">
        <v>0</v>
      </c>
      <c r="V175">
        <v>0</v>
      </c>
      <c r="W175">
        <v>0</v>
      </c>
      <c r="X175">
        <v>0</v>
      </c>
      <c r="Y175" t="s">
        <v>28</v>
      </c>
      <c r="Z175">
        <v>1</v>
      </c>
      <c r="AA175">
        <v>1</v>
      </c>
      <c r="AB175">
        <v>1</v>
      </c>
      <c r="AC175">
        <v>1</v>
      </c>
      <c r="AD175">
        <v>1</v>
      </c>
      <c r="AE175">
        <v>1</v>
      </c>
      <c r="AF175">
        <v>1</v>
      </c>
      <c r="AG175">
        <v>1</v>
      </c>
      <c r="AH175">
        <v>1</v>
      </c>
      <c r="AI175">
        <v>1</v>
      </c>
      <c r="AJ175" t="s">
        <v>17</v>
      </c>
      <c r="AK175">
        <v>61.7</v>
      </c>
      <c r="AL175">
        <v>55.3</v>
      </c>
      <c r="AM175">
        <v>34.4</v>
      </c>
      <c r="AN175">
        <v>40.9</v>
      </c>
      <c r="AO175">
        <v>49</v>
      </c>
      <c r="AP175">
        <v>77</v>
      </c>
      <c r="AQ175">
        <v>1</v>
      </c>
    </row>
    <row r="176" spans="1:43" x14ac:dyDescent="0.3">
      <c r="A176" t="s">
        <v>19</v>
      </c>
      <c r="B176">
        <v>1</v>
      </c>
      <c r="C176">
        <v>0</v>
      </c>
      <c r="D176">
        <v>0</v>
      </c>
      <c r="E176">
        <v>0</v>
      </c>
      <c r="F176">
        <v>0</v>
      </c>
      <c r="G176">
        <v>0</v>
      </c>
      <c r="H176">
        <v>9810.6</v>
      </c>
      <c r="I176">
        <v>1.02</v>
      </c>
      <c r="J176" t="s">
        <v>13</v>
      </c>
      <c r="K176" t="s">
        <v>20</v>
      </c>
      <c r="L176" t="s">
        <v>27</v>
      </c>
      <c r="M176">
        <v>1</v>
      </c>
      <c r="N176">
        <v>0</v>
      </c>
      <c r="O176">
        <v>0</v>
      </c>
      <c r="P176">
        <v>0</v>
      </c>
      <c r="Q176">
        <v>0</v>
      </c>
      <c r="R176" t="s">
        <v>16</v>
      </c>
      <c r="S176">
        <v>0</v>
      </c>
      <c r="T176">
        <v>0</v>
      </c>
      <c r="U176">
        <v>0</v>
      </c>
      <c r="V176">
        <v>1</v>
      </c>
      <c r="W176">
        <v>0</v>
      </c>
      <c r="X176">
        <v>0</v>
      </c>
      <c r="Y176" t="s">
        <v>33</v>
      </c>
      <c r="Z176">
        <v>1</v>
      </c>
      <c r="AA176">
        <v>1</v>
      </c>
      <c r="AB176">
        <v>0</v>
      </c>
      <c r="AC176">
        <v>1</v>
      </c>
      <c r="AD176">
        <v>1</v>
      </c>
      <c r="AE176">
        <v>1</v>
      </c>
      <c r="AF176">
        <v>1</v>
      </c>
      <c r="AG176">
        <v>0</v>
      </c>
      <c r="AH176">
        <v>1</v>
      </c>
      <c r="AI176">
        <v>0</v>
      </c>
      <c r="AJ176" t="s">
        <v>22</v>
      </c>
      <c r="AK176">
        <v>61.6</v>
      </c>
      <c r="AL176">
        <v>56</v>
      </c>
      <c r="AM176">
        <v>34.5</v>
      </c>
      <c r="AN176">
        <v>40.799999999999997</v>
      </c>
      <c r="AO176">
        <v>55</v>
      </c>
      <c r="AP176">
        <v>80</v>
      </c>
      <c r="AQ176">
        <v>1</v>
      </c>
    </row>
    <row r="177" spans="1:43" x14ac:dyDescent="0.3">
      <c r="A177" t="s">
        <v>12</v>
      </c>
      <c r="B177">
        <v>0</v>
      </c>
      <c r="C177">
        <v>0</v>
      </c>
      <c r="D177">
        <v>0</v>
      </c>
      <c r="E177">
        <v>0</v>
      </c>
      <c r="F177">
        <v>0</v>
      </c>
      <c r="G177">
        <v>1</v>
      </c>
      <c r="H177">
        <v>10029</v>
      </c>
      <c r="I177">
        <v>1.1379999999999999</v>
      </c>
      <c r="J177" t="s">
        <v>13</v>
      </c>
      <c r="K177" t="s">
        <v>14</v>
      </c>
      <c r="L177" t="s">
        <v>31</v>
      </c>
      <c r="M177">
        <v>0</v>
      </c>
      <c r="N177">
        <v>0</v>
      </c>
      <c r="O177">
        <v>0</v>
      </c>
      <c r="P177">
        <v>1</v>
      </c>
      <c r="Q177">
        <v>0</v>
      </c>
      <c r="R177" t="s">
        <v>24</v>
      </c>
      <c r="S177">
        <v>0</v>
      </c>
      <c r="T177">
        <v>0</v>
      </c>
      <c r="U177">
        <v>1</v>
      </c>
      <c r="V177">
        <v>0</v>
      </c>
      <c r="W177">
        <v>0</v>
      </c>
      <c r="X177">
        <v>0</v>
      </c>
      <c r="Y177" t="s">
        <v>28</v>
      </c>
      <c r="Z177">
        <v>1</v>
      </c>
      <c r="AA177">
        <v>1</v>
      </c>
      <c r="AB177">
        <v>1</v>
      </c>
      <c r="AC177">
        <v>1</v>
      </c>
      <c r="AD177">
        <v>1</v>
      </c>
      <c r="AE177">
        <v>1</v>
      </c>
      <c r="AF177">
        <v>1</v>
      </c>
      <c r="AG177">
        <v>0</v>
      </c>
      <c r="AH177">
        <v>1</v>
      </c>
      <c r="AI177">
        <v>0</v>
      </c>
      <c r="AJ177" t="s">
        <v>17</v>
      </c>
      <c r="AK177">
        <v>61.1</v>
      </c>
      <c r="AL177">
        <v>56</v>
      </c>
      <c r="AM177">
        <v>34.200000000000003</v>
      </c>
      <c r="AN177">
        <v>40.700000000000003</v>
      </c>
      <c r="AO177">
        <v>52</v>
      </c>
      <c r="AP177">
        <v>76</v>
      </c>
      <c r="AQ177">
        <v>1</v>
      </c>
    </row>
    <row r="178" spans="1:43" x14ac:dyDescent="0.3">
      <c r="A178" t="s">
        <v>29</v>
      </c>
      <c r="B178">
        <v>0</v>
      </c>
      <c r="C178">
        <v>0</v>
      </c>
      <c r="D178">
        <v>1</v>
      </c>
      <c r="E178">
        <v>0</v>
      </c>
      <c r="F178">
        <v>0</v>
      </c>
      <c r="G178">
        <v>0</v>
      </c>
      <c r="H178">
        <v>15413</v>
      </c>
      <c r="I178">
        <v>1.26</v>
      </c>
      <c r="J178" t="s">
        <v>30</v>
      </c>
      <c r="K178" t="s">
        <v>14</v>
      </c>
      <c r="L178" t="s">
        <v>15</v>
      </c>
      <c r="M178">
        <v>0</v>
      </c>
      <c r="N178">
        <v>0</v>
      </c>
      <c r="O178">
        <v>1</v>
      </c>
      <c r="P178">
        <v>0</v>
      </c>
      <c r="Q178">
        <v>0</v>
      </c>
      <c r="R178" t="s">
        <v>24</v>
      </c>
      <c r="S178">
        <v>0</v>
      </c>
      <c r="T178">
        <v>0</v>
      </c>
      <c r="U178">
        <v>1</v>
      </c>
      <c r="V178">
        <v>0</v>
      </c>
      <c r="W178">
        <v>0</v>
      </c>
      <c r="X178">
        <v>0</v>
      </c>
      <c r="Y178" t="s">
        <v>28</v>
      </c>
      <c r="Z178">
        <v>1</v>
      </c>
      <c r="AA178">
        <v>1</v>
      </c>
      <c r="AB178">
        <v>1</v>
      </c>
      <c r="AC178">
        <v>1</v>
      </c>
      <c r="AD178">
        <v>1</v>
      </c>
      <c r="AE178">
        <v>1</v>
      </c>
      <c r="AF178">
        <v>1</v>
      </c>
      <c r="AG178">
        <v>0</v>
      </c>
      <c r="AH178">
        <v>1</v>
      </c>
      <c r="AI178">
        <v>0</v>
      </c>
      <c r="AJ178" t="s">
        <v>17</v>
      </c>
      <c r="AK178">
        <v>61</v>
      </c>
      <c r="AL178">
        <v>56.4</v>
      </c>
      <c r="AM178">
        <v>34.1</v>
      </c>
      <c r="AN178">
        <v>40.700000000000003</v>
      </c>
      <c r="AO178">
        <v>52</v>
      </c>
      <c r="AP178">
        <v>77</v>
      </c>
      <c r="AQ178">
        <v>1</v>
      </c>
    </row>
    <row r="179" spans="1:43" x14ac:dyDescent="0.3">
      <c r="A179" t="s">
        <v>19</v>
      </c>
      <c r="B179">
        <v>1</v>
      </c>
      <c r="C179">
        <v>0</v>
      </c>
      <c r="D179">
        <v>0</v>
      </c>
      <c r="E179">
        <v>0</v>
      </c>
      <c r="F179">
        <v>0</v>
      </c>
      <c r="G179">
        <v>0</v>
      </c>
      <c r="H179">
        <v>8704.4449999999997</v>
      </c>
      <c r="I179">
        <v>1.08</v>
      </c>
      <c r="J179" t="s">
        <v>13</v>
      </c>
      <c r="K179" t="s">
        <v>20</v>
      </c>
      <c r="L179" t="s">
        <v>21</v>
      </c>
      <c r="M179">
        <v>0</v>
      </c>
      <c r="N179">
        <v>0</v>
      </c>
      <c r="O179">
        <v>0</v>
      </c>
      <c r="P179">
        <v>0</v>
      </c>
      <c r="Q179">
        <v>1</v>
      </c>
      <c r="R179" t="s">
        <v>32</v>
      </c>
      <c r="S179">
        <v>0</v>
      </c>
      <c r="T179">
        <v>0</v>
      </c>
      <c r="U179">
        <v>0</v>
      </c>
      <c r="V179">
        <v>0</v>
      </c>
      <c r="W179">
        <v>1</v>
      </c>
      <c r="X179">
        <v>0</v>
      </c>
      <c r="Y179" t="s">
        <v>33</v>
      </c>
      <c r="Z179">
        <v>1</v>
      </c>
      <c r="AA179">
        <v>1</v>
      </c>
      <c r="AB179">
        <v>1</v>
      </c>
      <c r="AC179">
        <v>0</v>
      </c>
      <c r="AD179">
        <v>1</v>
      </c>
      <c r="AE179">
        <v>1</v>
      </c>
      <c r="AF179">
        <v>1</v>
      </c>
      <c r="AG179">
        <v>1</v>
      </c>
      <c r="AH179">
        <v>0</v>
      </c>
      <c r="AI179">
        <v>0</v>
      </c>
      <c r="AJ179" t="s">
        <v>22</v>
      </c>
      <c r="AK179">
        <v>61.3</v>
      </c>
      <c r="AL179">
        <v>56</v>
      </c>
      <c r="AM179">
        <v>34</v>
      </c>
      <c r="AN179">
        <v>40.799999999999997</v>
      </c>
      <c r="AO179">
        <v>50</v>
      </c>
      <c r="AP179">
        <v>80</v>
      </c>
      <c r="AQ179">
        <v>1</v>
      </c>
    </row>
    <row r="180" spans="1:43" x14ac:dyDescent="0.3">
      <c r="A180" t="s">
        <v>19</v>
      </c>
      <c r="B180">
        <v>1</v>
      </c>
      <c r="C180">
        <v>0</v>
      </c>
      <c r="D180">
        <v>0</v>
      </c>
      <c r="E180">
        <v>0</v>
      </c>
      <c r="F180">
        <v>0</v>
      </c>
      <c r="G180">
        <v>0</v>
      </c>
      <c r="H180">
        <v>11443.73</v>
      </c>
      <c r="I180">
        <v>1.06</v>
      </c>
      <c r="J180" t="s">
        <v>13</v>
      </c>
      <c r="K180" t="s">
        <v>20</v>
      </c>
      <c r="L180" t="s">
        <v>27</v>
      </c>
      <c r="M180">
        <v>1</v>
      </c>
      <c r="N180">
        <v>0</v>
      </c>
      <c r="O180">
        <v>0</v>
      </c>
      <c r="P180">
        <v>0</v>
      </c>
      <c r="Q180">
        <v>0</v>
      </c>
      <c r="R180" t="s">
        <v>16</v>
      </c>
      <c r="S180">
        <v>0</v>
      </c>
      <c r="T180">
        <v>0</v>
      </c>
      <c r="U180">
        <v>0</v>
      </c>
      <c r="V180">
        <v>1</v>
      </c>
      <c r="W180">
        <v>0</v>
      </c>
      <c r="X180">
        <v>0</v>
      </c>
      <c r="Y180" t="s">
        <v>23</v>
      </c>
      <c r="Z180">
        <v>0</v>
      </c>
      <c r="AA180">
        <v>0</v>
      </c>
      <c r="AB180">
        <v>0</v>
      </c>
      <c r="AC180">
        <v>0</v>
      </c>
      <c r="AD180">
        <v>0</v>
      </c>
      <c r="AE180">
        <v>1</v>
      </c>
      <c r="AF180">
        <v>1</v>
      </c>
      <c r="AG180">
        <v>0</v>
      </c>
      <c r="AH180">
        <v>0</v>
      </c>
      <c r="AI180">
        <v>0</v>
      </c>
      <c r="AJ180" t="s">
        <v>22</v>
      </c>
      <c r="AK180">
        <v>61.9</v>
      </c>
      <c r="AL180">
        <v>57</v>
      </c>
      <c r="AM180">
        <v>35</v>
      </c>
      <c r="AN180">
        <v>41</v>
      </c>
      <c r="AO180">
        <v>55</v>
      </c>
      <c r="AP180">
        <v>80</v>
      </c>
      <c r="AQ180">
        <v>1</v>
      </c>
    </row>
    <row r="181" spans="1:43" x14ac:dyDescent="0.3">
      <c r="A181" t="s">
        <v>19</v>
      </c>
      <c r="B181">
        <v>1</v>
      </c>
      <c r="C181">
        <v>0</v>
      </c>
      <c r="D181">
        <v>0</v>
      </c>
      <c r="E181">
        <v>0</v>
      </c>
      <c r="F181">
        <v>0</v>
      </c>
      <c r="G181">
        <v>0</v>
      </c>
      <c r="H181">
        <v>10093.295</v>
      </c>
      <c r="I181">
        <v>1.01</v>
      </c>
      <c r="J181" t="s">
        <v>13</v>
      </c>
      <c r="K181" t="s">
        <v>20</v>
      </c>
      <c r="L181" t="s">
        <v>40</v>
      </c>
      <c r="M181">
        <v>0</v>
      </c>
      <c r="N181">
        <v>1</v>
      </c>
      <c r="O181">
        <v>0</v>
      </c>
      <c r="P181">
        <v>0</v>
      </c>
      <c r="Q181">
        <v>0</v>
      </c>
      <c r="R181" t="s">
        <v>24</v>
      </c>
      <c r="S181">
        <v>0</v>
      </c>
      <c r="T181">
        <v>0</v>
      </c>
      <c r="U181">
        <v>1</v>
      </c>
      <c r="V181">
        <v>0</v>
      </c>
      <c r="W181">
        <v>0</v>
      </c>
      <c r="X181">
        <v>0</v>
      </c>
      <c r="Y181" t="s">
        <v>23</v>
      </c>
      <c r="Z181">
        <v>1</v>
      </c>
      <c r="AA181">
        <v>1</v>
      </c>
      <c r="AB181">
        <v>1</v>
      </c>
      <c r="AC181">
        <v>0</v>
      </c>
      <c r="AD181">
        <v>1</v>
      </c>
      <c r="AE181">
        <v>1</v>
      </c>
      <c r="AF181">
        <v>1</v>
      </c>
      <c r="AG181">
        <v>1</v>
      </c>
      <c r="AH181">
        <v>0</v>
      </c>
      <c r="AI181">
        <v>0</v>
      </c>
      <c r="AJ181" t="s">
        <v>22</v>
      </c>
      <c r="AK181">
        <v>61.8</v>
      </c>
      <c r="AL181">
        <v>57</v>
      </c>
      <c r="AM181">
        <v>35.5</v>
      </c>
      <c r="AN181">
        <v>40.6</v>
      </c>
      <c r="AO181">
        <v>50</v>
      </c>
      <c r="AP181">
        <v>80</v>
      </c>
      <c r="AQ181">
        <v>1</v>
      </c>
    </row>
    <row r="182" spans="1:43" x14ac:dyDescent="0.3">
      <c r="A182" t="s">
        <v>12</v>
      </c>
      <c r="B182">
        <v>0</v>
      </c>
      <c r="C182">
        <v>0</v>
      </c>
      <c r="D182">
        <v>0</v>
      </c>
      <c r="E182">
        <v>0</v>
      </c>
      <c r="F182">
        <v>0</v>
      </c>
      <c r="G182">
        <v>1</v>
      </c>
      <c r="H182">
        <v>12676</v>
      </c>
      <c r="I182">
        <v>1.407</v>
      </c>
      <c r="J182" t="s">
        <v>13</v>
      </c>
      <c r="K182" t="s">
        <v>14</v>
      </c>
      <c r="L182" t="s">
        <v>21</v>
      </c>
      <c r="M182">
        <v>0</v>
      </c>
      <c r="N182">
        <v>0</v>
      </c>
      <c r="O182">
        <v>0</v>
      </c>
      <c r="P182">
        <v>0</v>
      </c>
      <c r="Q182">
        <v>1</v>
      </c>
      <c r="R182" t="s">
        <v>24</v>
      </c>
      <c r="S182">
        <v>0</v>
      </c>
      <c r="T182">
        <v>0</v>
      </c>
      <c r="U182">
        <v>1</v>
      </c>
      <c r="V182">
        <v>0</v>
      </c>
      <c r="W182">
        <v>0</v>
      </c>
      <c r="X182">
        <v>0</v>
      </c>
      <c r="Y182" t="s">
        <v>18</v>
      </c>
      <c r="Z182">
        <v>1</v>
      </c>
      <c r="AA182">
        <v>1</v>
      </c>
      <c r="AB182">
        <v>0</v>
      </c>
      <c r="AC182">
        <v>1</v>
      </c>
      <c r="AD182">
        <v>1</v>
      </c>
      <c r="AE182">
        <v>1</v>
      </c>
      <c r="AF182">
        <v>1</v>
      </c>
      <c r="AG182">
        <v>0</v>
      </c>
      <c r="AH182">
        <v>1</v>
      </c>
      <c r="AI182">
        <v>0</v>
      </c>
      <c r="AJ182" t="s">
        <v>17</v>
      </c>
      <c r="AK182">
        <v>61.6</v>
      </c>
      <c r="AL182">
        <v>56.8</v>
      </c>
      <c r="AM182">
        <v>34.4</v>
      </c>
      <c r="AN182">
        <v>40.9</v>
      </c>
      <c r="AO182">
        <v>51</v>
      </c>
      <c r="AP182">
        <v>77</v>
      </c>
      <c r="AQ182">
        <v>1</v>
      </c>
    </row>
    <row r="183" spans="1:43" x14ac:dyDescent="0.3">
      <c r="A183" t="s">
        <v>12</v>
      </c>
      <c r="B183">
        <v>0</v>
      </c>
      <c r="C183">
        <v>0</v>
      </c>
      <c r="D183">
        <v>0</v>
      </c>
      <c r="E183">
        <v>0</v>
      </c>
      <c r="F183">
        <v>0</v>
      </c>
      <c r="G183">
        <v>1</v>
      </c>
      <c r="H183">
        <v>8349</v>
      </c>
      <c r="I183">
        <v>1.1180000000000001</v>
      </c>
      <c r="J183" t="s">
        <v>13</v>
      </c>
      <c r="K183" t="s">
        <v>14</v>
      </c>
      <c r="L183" t="s">
        <v>21</v>
      </c>
      <c r="M183">
        <v>0</v>
      </c>
      <c r="N183">
        <v>0</v>
      </c>
      <c r="O183">
        <v>0</v>
      </c>
      <c r="P183">
        <v>0</v>
      </c>
      <c r="Q183">
        <v>1</v>
      </c>
      <c r="R183" t="s">
        <v>16</v>
      </c>
      <c r="S183">
        <v>0</v>
      </c>
      <c r="T183">
        <v>0</v>
      </c>
      <c r="U183">
        <v>0</v>
      </c>
      <c r="V183">
        <v>1</v>
      </c>
      <c r="W183">
        <v>0</v>
      </c>
      <c r="X183">
        <v>0</v>
      </c>
      <c r="Y183" t="s">
        <v>28</v>
      </c>
      <c r="Z183">
        <v>1</v>
      </c>
      <c r="AA183">
        <v>1</v>
      </c>
      <c r="AB183">
        <v>0</v>
      </c>
      <c r="AC183">
        <v>1</v>
      </c>
      <c r="AD183">
        <v>1</v>
      </c>
      <c r="AE183">
        <v>1</v>
      </c>
      <c r="AF183">
        <v>1</v>
      </c>
      <c r="AG183">
        <v>0</v>
      </c>
      <c r="AH183">
        <v>1</v>
      </c>
      <c r="AI183">
        <v>0</v>
      </c>
      <c r="AJ183" t="s">
        <v>17</v>
      </c>
      <c r="AK183">
        <v>61.8</v>
      </c>
      <c r="AL183">
        <v>56.5</v>
      </c>
      <c r="AM183">
        <v>34.799999999999997</v>
      </c>
      <c r="AN183">
        <v>40.799999999999997</v>
      </c>
      <c r="AO183">
        <v>51</v>
      </c>
      <c r="AP183">
        <v>76</v>
      </c>
      <c r="AQ183">
        <v>1</v>
      </c>
    </row>
    <row r="184" spans="1:43" x14ac:dyDescent="0.3">
      <c r="A184" t="s">
        <v>12</v>
      </c>
      <c r="B184">
        <v>0</v>
      </c>
      <c r="C184">
        <v>0</v>
      </c>
      <c r="D184">
        <v>0</v>
      </c>
      <c r="E184">
        <v>0</v>
      </c>
      <c r="F184">
        <v>0</v>
      </c>
      <c r="G184">
        <v>1</v>
      </c>
      <c r="H184">
        <v>26855</v>
      </c>
      <c r="I184">
        <v>1.82</v>
      </c>
      <c r="J184" t="s">
        <v>13</v>
      </c>
      <c r="K184" t="s">
        <v>14</v>
      </c>
      <c r="L184" t="s">
        <v>40</v>
      </c>
      <c r="M184">
        <v>0</v>
      </c>
      <c r="N184">
        <v>1</v>
      </c>
      <c r="O184">
        <v>0</v>
      </c>
      <c r="P184">
        <v>0</v>
      </c>
      <c r="Q184">
        <v>0</v>
      </c>
      <c r="R184" t="s">
        <v>16</v>
      </c>
      <c r="S184">
        <v>0</v>
      </c>
      <c r="T184">
        <v>0</v>
      </c>
      <c r="U184">
        <v>0</v>
      </c>
      <c r="V184">
        <v>1</v>
      </c>
      <c r="W184">
        <v>0</v>
      </c>
      <c r="X184">
        <v>0</v>
      </c>
      <c r="Y184" t="s">
        <v>18</v>
      </c>
      <c r="Z184">
        <v>1</v>
      </c>
      <c r="AA184">
        <v>1</v>
      </c>
      <c r="AB184">
        <v>0</v>
      </c>
      <c r="AC184">
        <v>1</v>
      </c>
      <c r="AD184">
        <v>1</v>
      </c>
      <c r="AE184">
        <v>1</v>
      </c>
      <c r="AF184">
        <v>1</v>
      </c>
      <c r="AG184">
        <v>0</v>
      </c>
      <c r="AH184">
        <v>1</v>
      </c>
      <c r="AI184">
        <v>0</v>
      </c>
      <c r="AJ184" t="s">
        <v>17</v>
      </c>
      <c r="AK184">
        <v>61.8</v>
      </c>
      <c r="AL184">
        <v>56.2</v>
      </c>
      <c r="AM184">
        <v>34.6</v>
      </c>
      <c r="AN184">
        <v>40.6</v>
      </c>
      <c r="AO184">
        <v>55</v>
      </c>
      <c r="AP184">
        <v>77</v>
      </c>
      <c r="AQ184">
        <v>1</v>
      </c>
    </row>
    <row r="185" spans="1:43" x14ac:dyDescent="0.3">
      <c r="A185" t="s">
        <v>19</v>
      </c>
      <c r="B185">
        <v>1</v>
      </c>
      <c r="C185">
        <v>0</v>
      </c>
      <c r="D185">
        <v>0</v>
      </c>
      <c r="E185">
        <v>0</v>
      </c>
      <c r="F185">
        <v>0</v>
      </c>
      <c r="G185">
        <v>0</v>
      </c>
      <c r="H185">
        <v>10500.1</v>
      </c>
      <c r="I185">
        <v>1.1499999999999999</v>
      </c>
      <c r="J185" t="s">
        <v>13</v>
      </c>
      <c r="K185" t="s">
        <v>20</v>
      </c>
      <c r="L185" t="s">
        <v>21</v>
      </c>
      <c r="M185">
        <v>0</v>
      </c>
      <c r="N185">
        <v>0</v>
      </c>
      <c r="O185">
        <v>0</v>
      </c>
      <c r="P185">
        <v>0</v>
      </c>
      <c r="Q185">
        <v>1</v>
      </c>
      <c r="R185" t="s">
        <v>37</v>
      </c>
      <c r="S185">
        <v>0</v>
      </c>
      <c r="T185">
        <v>1</v>
      </c>
      <c r="U185">
        <v>0</v>
      </c>
      <c r="V185">
        <v>0</v>
      </c>
      <c r="W185">
        <v>0</v>
      </c>
      <c r="X185">
        <v>0</v>
      </c>
      <c r="Y185" t="s">
        <v>28</v>
      </c>
      <c r="Z185">
        <v>0</v>
      </c>
      <c r="AA185">
        <v>0</v>
      </c>
      <c r="AB185">
        <v>1</v>
      </c>
      <c r="AC185">
        <v>0</v>
      </c>
      <c r="AD185">
        <v>0</v>
      </c>
      <c r="AE185">
        <v>1</v>
      </c>
      <c r="AF185">
        <v>1</v>
      </c>
      <c r="AG185">
        <v>0</v>
      </c>
      <c r="AH185">
        <v>0</v>
      </c>
      <c r="AI185">
        <v>0</v>
      </c>
      <c r="AJ185" t="s">
        <v>22</v>
      </c>
      <c r="AK185">
        <v>61.1</v>
      </c>
      <c r="AL185">
        <v>56</v>
      </c>
      <c r="AM185">
        <v>34</v>
      </c>
      <c r="AN185">
        <v>41</v>
      </c>
      <c r="AO185">
        <v>55</v>
      </c>
      <c r="AP185">
        <v>80</v>
      </c>
      <c r="AQ185">
        <v>1</v>
      </c>
    </row>
    <row r="186" spans="1:43" x14ac:dyDescent="0.3">
      <c r="A186" t="s">
        <v>25</v>
      </c>
      <c r="B186">
        <v>0</v>
      </c>
      <c r="C186">
        <v>1</v>
      </c>
      <c r="D186">
        <v>0</v>
      </c>
      <c r="E186">
        <v>0</v>
      </c>
      <c r="F186">
        <v>0</v>
      </c>
      <c r="G186">
        <v>0</v>
      </c>
      <c r="H186">
        <v>10400</v>
      </c>
      <c r="I186">
        <v>1.03</v>
      </c>
      <c r="J186" t="s">
        <v>13</v>
      </c>
      <c r="K186" t="s">
        <v>26</v>
      </c>
      <c r="L186" t="s">
        <v>40</v>
      </c>
      <c r="M186">
        <v>0</v>
      </c>
      <c r="N186">
        <v>1</v>
      </c>
      <c r="O186">
        <v>0</v>
      </c>
      <c r="P186">
        <v>0</v>
      </c>
      <c r="Q186">
        <v>0</v>
      </c>
      <c r="R186" t="s">
        <v>16</v>
      </c>
      <c r="S186">
        <v>0</v>
      </c>
      <c r="T186">
        <v>0</v>
      </c>
      <c r="U186">
        <v>0</v>
      </c>
      <c r="V186">
        <v>1</v>
      </c>
      <c r="W186">
        <v>0</v>
      </c>
      <c r="X186">
        <v>0</v>
      </c>
      <c r="Y186" t="s">
        <v>28</v>
      </c>
      <c r="Z186">
        <v>1</v>
      </c>
      <c r="AA186">
        <v>1</v>
      </c>
      <c r="AB186">
        <v>0</v>
      </c>
      <c r="AC186">
        <v>1</v>
      </c>
      <c r="AD186">
        <v>1</v>
      </c>
      <c r="AE186">
        <v>1</v>
      </c>
      <c r="AF186">
        <v>1</v>
      </c>
      <c r="AG186">
        <v>0</v>
      </c>
      <c r="AH186">
        <v>1</v>
      </c>
      <c r="AI186">
        <v>1</v>
      </c>
      <c r="AJ186" t="s">
        <v>17</v>
      </c>
      <c r="AK186">
        <v>61.9</v>
      </c>
      <c r="AL186">
        <v>55.6</v>
      </c>
      <c r="AM186">
        <v>34.799999999999997</v>
      </c>
      <c r="AN186">
        <v>40.9</v>
      </c>
      <c r="AO186">
        <v>54</v>
      </c>
      <c r="AP186">
        <v>77</v>
      </c>
      <c r="AQ186">
        <v>1</v>
      </c>
    </row>
    <row r="187" spans="1:43" x14ac:dyDescent="0.3">
      <c r="A187" t="s">
        <v>19</v>
      </c>
      <c r="B187">
        <v>1</v>
      </c>
      <c r="C187">
        <v>0</v>
      </c>
      <c r="D187">
        <v>0</v>
      </c>
      <c r="E187">
        <v>0</v>
      </c>
      <c r="F187">
        <v>0</v>
      </c>
      <c r="G187">
        <v>0</v>
      </c>
      <c r="H187">
        <v>10490.25</v>
      </c>
      <c r="I187">
        <v>1.06</v>
      </c>
      <c r="J187" t="s">
        <v>13</v>
      </c>
      <c r="K187" t="s">
        <v>20</v>
      </c>
      <c r="L187" t="s">
        <v>15</v>
      </c>
      <c r="M187">
        <v>0</v>
      </c>
      <c r="N187">
        <v>0</v>
      </c>
      <c r="O187">
        <v>1</v>
      </c>
      <c r="P187">
        <v>0</v>
      </c>
      <c r="Q187">
        <v>0</v>
      </c>
      <c r="R187" t="s">
        <v>34</v>
      </c>
      <c r="S187">
        <v>0</v>
      </c>
      <c r="T187">
        <v>0</v>
      </c>
      <c r="U187">
        <v>0</v>
      </c>
      <c r="V187">
        <v>0</v>
      </c>
      <c r="W187">
        <v>0</v>
      </c>
      <c r="X187">
        <v>1</v>
      </c>
      <c r="Y187" t="s">
        <v>23</v>
      </c>
      <c r="Z187">
        <v>1</v>
      </c>
      <c r="AA187">
        <v>1</v>
      </c>
      <c r="AB187">
        <v>0</v>
      </c>
      <c r="AC187">
        <v>0</v>
      </c>
      <c r="AD187">
        <v>1</v>
      </c>
      <c r="AE187">
        <v>1</v>
      </c>
      <c r="AF187">
        <v>1</v>
      </c>
      <c r="AG187">
        <v>0</v>
      </c>
      <c r="AH187">
        <v>0</v>
      </c>
      <c r="AI187">
        <v>0</v>
      </c>
      <c r="AJ187" t="s">
        <v>22</v>
      </c>
      <c r="AK187">
        <v>61.9</v>
      </c>
      <c r="AL187">
        <v>55</v>
      </c>
      <c r="AM187">
        <v>34</v>
      </c>
      <c r="AN187">
        <v>40.6</v>
      </c>
      <c r="AO187">
        <v>55</v>
      </c>
      <c r="AP187">
        <v>80</v>
      </c>
      <c r="AQ187">
        <v>1</v>
      </c>
    </row>
    <row r="188" spans="1:43" x14ac:dyDescent="0.3">
      <c r="A188" t="s">
        <v>19</v>
      </c>
      <c r="B188">
        <v>1</v>
      </c>
      <c r="C188">
        <v>0</v>
      </c>
      <c r="D188">
        <v>0</v>
      </c>
      <c r="E188">
        <v>0</v>
      </c>
      <c r="F188">
        <v>0</v>
      </c>
      <c r="G188">
        <v>0</v>
      </c>
      <c r="H188">
        <v>27486.424999999999</v>
      </c>
      <c r="I188">
        <v>1.72</v>
      </c>
      <c r="J188" t="s">
        <v>13</v>
      </c>
      <c r="K188" t="s">
        <v>20</v>
      </c>
      <c r="L188" t="s">
        <v>40</v>
      </c>
      <c r="M188">
        <v>0</v>
      </c>
      <c r="N188">
        <v>1</v>
      </c>
      <c r="O188">
        <v>0</v>
      </c>
      <c r="P188">
        <v>0</v>
      </c>
      <c r="Q188">
        <v>0</v>
      </c>
      <c r="R188" t="s">
        <v>24</v>
      </c>
      <c r="S188">
        <v>0</v>
      </c>
      <c r="T188">
        <v>0</v>
      </c>
      <c r="U188">
        <v>1</v>
      </c>
      <c r="V188">
        <v>0</v>
      </c>
      <c r="W188">
        <v>0</v>
      </c>
      <c r="X188">
        <v>0</v>
      </c>
      <c r="Y188" t="s">
        <v>23</v>
      </c>
      <c r="Z188">
        <v>0</v>
      </c>
      <c r="AA188">
        <v>1</v>
      </c>
      <c r="AB188">
        <v>1</v>
      </c>
      <c r="AC188">
        <v>0</v>
      </c>
      <c r="AD188">
        <v>1</v>
      </c>
      <c r="AE188">
        <v>1</v>
      </c>
      <c r="AF188">
        <v>1</v>
      </c>
      <c r="AG188">
        <v>1</v>
      </c>
      <c r="AH188">
        <v>0</v>
      </c>
      <c r="AI188">
        <v>0</v>
      </c>
      <c r="AJ188" t="s">
        <v>22</v>
      </c>
      <c r="AK188">
        <v>61.9</v>
      </c>
      <c r="AL188">
        <v>57</v>
      </c>
      <c r="AM188">
        <v>35.5</v>
      </c>
      <c r="AN188">
        <v>40.6</v>
      </c>
      <c r="AO188">
        <v>50</v>
      </c>
      <c r="AP188">
        <v>80</v>
      </c>
      <c r="AQ188">
        <v>1</v>
      </c>
    </row>
    <row r="189" spans="1:43" x14ac:dyDescent="0.3">
      <c r="A189" t="s">
        <v>29</v>
      </c>
      <c r="B189">
        <v>0</v>
      </c>
      <c r="C189">
        <v>0</v>
      </c>
      <c r="D189">
        <v>1</v>
      </c>
      <c r="E189">
        <v>0</v>
      </c>
      <c r="F189">
        <v>0</v>
      </c>
      <c r="G189">
        <v>0</v>
      </c>
      <c r="H189">
        <v>10454</v>
      </c>
      <c r="I189">
        <v>1.2</v>
      </c>
      <c r="J189" t="s">
        <v>30</v>
      </c>
      <c r="K189" t="s">
        <v>14</v>
      </c>
      <c r="L189" t="s">
        <v>21</v>
      </c>
      <c r="M189">
        <v>0</v>
      </c>
      <c r="N189">
        <v>0</v>
      </c>
      <c r="O189">
        <v>0</v>
      </c>
      <c r="P189">
        <v>0</v>
      </c>
      <c r="Q189">
        <v>1</v>
      </c>
      <c r="R189" t="s">
        <v>24</v>
      </c>
      <c r="S189">
        <v>0</v>
      </c>
      <c r="T189">
        <v>0</v>
      </c>
      <c r="U189">
        <v>1</v>
      </c>
      <c r="V189">
        <v>0</v>
      </c>
      <c r="W189">
        <v>0</v>
      </c>
      <c r="X189">
        <v>0</v>
      </c>
      <c r="Y189" t="s">
        <v>28</v>
      </c>
      <c r="Z189">
        <v>1</v>
      </c>
      <c r="AA189">
        <v>1</v>
      </c>
      <c r="AB189">
        <v>0</v>
      </c>
      <c r="AC189">
        <v>1</v>
      </c>
      <c r="AD189">
        <v>1</v>
      </c>
      <c r="AE189">
        <v>1</v>
      </c>
      <c r="AF189">
        <v>1</v>
      </c>
      <c r="AG189">
        <v>0</v>
      </c>
      <c r="AH189">
        <v>1</v>
      </c>
      <c r="AI189">
        <v>0</v>
      </c>
      <c r="AJ189" t="s">
        <v>17</v>
      </c>
      <c r="AK189">
        <v>61.4</v>
      </c>
      <c r="AL189">
        <v>55.9</v>
      </c>
      <c r="AM189">
        <v>34.299999999999997</v>
      </c>
      <c r="AN189">
        <v>40.6</v>
      </c>
      <c r="AO189">
        <v>52</v>
      </c>
      <c r="AP189">
        <v>75</v>
      </c>
      <c r="AQ189">
        <v>1</v>
      </c>
    </row>
    <row r="190" spans="1:43" x14ac:dyDescent="0.3">
      <c r="A190" t="s">
        <v>19</v>
      </c>
      <c r="B190">
        <v>1</v>
      </c>
      <c r="C190">
        <v>0</v>
      </c>
      <c r="D190">
        <v>0</v>
      </c>
      <c r="E190">
        <v>0</v>
      </c>
      <c r="F190">
        <v>0</v>
      </c>
      <c r="G190">
        <v>0</v>
      </c>
      <c r="H190">
        <v>6954.0999999999995</v>
      </c>
      <c r="I190">
        <v>1.04</v>
      </c>
      <c r="J190" t="s">
        <v>13</v>
      </c>
      <c r="K190" t="s">
        <v>20</v>
      </c>
      <c r="L190" t="s">
        <v>21</v>
      </c>
      <c r="M190">
        <v>0</v>
      </c>
      <c r="N190">
        <v>0</v>
      </c>
      <c r="O190">
        <v>0</v>
      </c>
      <c r="P190">
        <v>0</v>
      </c>
      <c r="Q190">
        <v>1</v>
      </c>
      <c r="R190" t="s">
        <v>16</v>
      </c>
      <c r="S190">
        <v>0</v>
      </c>
      <c r="T190">
        <v>0</v>
      </c>
      <c r="U190">
        <v>0</v>
      </c>
      <c r="V190">
        <v>1</v>
      </c>
      <c r="W190">
        <v>0</v>
      </c>
      <c r="X190">
        <v>0</v>
      </c>
      <c r="Y190" t="s">
        <v>33</v>
      </c>
      <c r="Z190">
        <v>1</v>
      </c>
      <c r="AA190">
        <v>1</v>
      </c>
      <c r="AB190">
        <v>0</v>
      </c>
      <c r="AC190">
        <v>0</v>
      </c>
      <c r="AD190">
        <v>0</v>
      </c>
      <c r="AE190">
        <v>1</v>
      </c>
      <c r="AF190">
        <v>1</v>
      </c>
      <c r="AG190">
        <v>0</v>
      </c>
      <c r="AH190">
        <v>0</v>
      </c>
      <c r="AI190">
        <v>0</v>
      </c>
      <c r="AJ190" t="s">
        <v>22</v>
      </c>
      <c r="AK190">
        <v>61.9</v>
      </c>
      <c r="AL190">
        <v>57</v>
      </c>
      <c r="AM190">
        <v>35</v>
      </c>
      <c r="AN190">
        <v>41</v>
      </c>
      <c r="AO190">
        <v>55</v>
      </c>
      <c r="AP190">
        <v>80</v>
      </c>
      <c r="AQ190">
        <v>1</v>
      </c>
    </row>
    <row r="191" spans="1:43" x14ac:dyDescent="0.3">
      <c r="A191" t="s">
        <v>19</v>
      </c>
      <c r="B191">
        <v>1</v>
      </c>
      <c r="C191">
        <v>0</v>
      </c>
      <c r="D191">
        <v>0</v>
      </c>
      <c r="E191">
        <v>0</v>
      </c>
      <c r="F191">
        <v>0</v>
      </c>
      <c r="G191">
        <v>0</v>
      </c>
      <c r="H191">
        <v>16088.004999999999</v>
      </c>
      <c r="I191">
        <v>1.03</v>
      </c>
      <c r="J191" t="s">
        <v>13</v>
      </c>
      <c r="K191" t="s">
        <v>20</v>
      </c>
      <c r="L191" t="s">
        <v>27</v>
      </c>
      <c r="M191">
        <v>1</v>
      </c>
      <c r="N191">
        <v>0</v>
      </c>
      <c r="O191">
        <v>0</v>
      </c>
      <c r="P191">
        <v>0</v>
      </c>
      <c r="Q191">
        <v>0</v>
      </c>
      <c r="R191" t="s">
        <v>32</v>
      </c>
      <c r="S191">
        <v>0</v>
      </c>
      <c r="T191">
        <v>0</v>
      </c>
      <c r="U191">
        <v>0</v>
      </c>
      <c r="V191">
        <v>0</v>
      </c>
      <c r="W191">
        <v>1</v>
      </c>
      <c r="X191">
        <v>0</v>
      </c>
      <c r="Y191" t="s">
        <v>33</v>
      </c>
      <c r="Z191">
        <v>1</v>
      </c>
      <c r="AA191">
        <v>1</v>
      </c>
      <c r="AB191">
        <v>1</v>
      </c>
      <c r="AC191">
        <v>0</v>
      </c>
      <c r="AD191">
        <v>0</v>
      </c>
      <c r="AE191">
        <v>1</v>
      </c>
      <c r="AF191">
        <v>1</v>
      </c>
      <c r="AG191">
        <v>1</v>
      </c>
      <c r="AH191">
        <v>0</v>
      </c>
      <c r="AI191">
        <v>0</v>
      </c>
      <c r="AJ191" t="s">
        <v>22</v>
      </c>
      <c r="AK191">
        <v>60.6</v>
      </c>
      <c r="AL191">
        <v>57</v>
      </c>
      <c r="AM191">
        <v>33.5</v>
      </c>
      <c r="AN191">
        <v>41</v>
      </c>
      <c r="AO191">
        <v>50</v>
      </c>
      <c r="AP191">
        <v>80</v>
      </c>
      <c r="AQ191">
        <v>1</v>
      </c>
    </row>
    <row r="192" spans="1:43" x14ac:dyDescent="0.3">
      <c r="A192" t="s">
        <v>29</v>
      </c>
      <c r="B192">
        <v>0</v>
      </c>
      <c r="C192">
        <v>0</v>
      </c>
      <c r="D192">
        <v>1</v>
      </c>
      <c r="E192">
        <v>0</v>
      </c>
      <c r="F192">
        <v>0</v>
      </c>
      <c r="G192">
        <v>0</v>
      </c>
      <c r="H192">
        <v>35555</v>
      </c>
      <c r="I192">
        <v>2.11</v>
      </c>
      <c r="J192" t="s">
        <v>30</v>
      </c>
      <c r="K192" t="s">
        <v>14</v>
      </c>
      <c r="L192" t="s">
        <v>31</v>
      </c>
      <c r="M192">
        <v>0</v>
      </c>
      <c r="N192">
        <v>0</v>
      </c>
      <c r="O192">
        <v>0</v>
      </c>
      <c r="P192">
        <v>1</v>
      </c>
      <c r="Q192">
        <v>0</v>
      </c>
      <c r="R192" t="s">
        <v>16</v>
      </c>
      <c r="S192">
        <v>0</v>
      </c>
      <c r="T192">
        <v>0</v>
      </c>
      <c r="U192">
        <v>0</v>
      </c>
      <c r="V192">
        <v>1</v>
      </c>
      <c r="W192">
        <v>0</v>
      </c>
      <c r="X192">
        <v>0</v>
      </c>
      <c r="Y192" t="s">
        <v>28</v>
      </c>
      <c r="Z192">
        <v>1</v>
      </c>
      <c r="AA192">
        <v>1</v>
      </c>
      <c r="AB192">
        <v>0</v>
      </c>
      <c r="AC192">
        <v>1</v>
      </c>
      <c r="AD192">
        <v>1</v>
      </c>
      <c r="AE192">
        <v>1</v>
      </c>
      <c r="AF192">
        <v>1</v>
      </c>
      <c r="AG192">
        <v>1</v>
      </c>
      <c r="AH192">
        <v>1</v>
      </c>
      <c r="AI192">
        <v>0</v>
      </c>
      <c r="AJ192" t="s">
        <v>17</v>
      </c>
      <c r="AK192">
        <v>61.5</v>
      </c>
      <c r="AL192">
        <v>56.7</v>
      </c>
      <c r="AM192">
        <v>34.6</v>
      </c>
      <c r="AN192">
        <v>40.799999999999997</v>
      </c>
      <c r="AO192">
        <v>50</v>
      </c>
      <c r="AP192">
        <v>76</v>
      </c>
      <c r="AQ192">
        <v>1</v>
      </c>
    </row>
    <row r="193" spans="1:43" x14ac:dyDescent="0.3">
      <c r="A193" t="s">
        <v>19</v>
      </c>
      <c r="B193">
        <v>1</v>
      </c>
      <c r="C193">
        <v>0</v>
      </c>
      <c r="D193">
        <v>0</v>
      </c>
      <c r="E193">
        <v>0</v>
      </c>
      <c r="F193">
        <v>0</v>
      </c>
      <c r="G193">
        <v>0</v>
      </c>
      <c r="H193">
        <v>9947.5149999999994</v>
      </c>
      <c r="I193">
        <v>1.21</v>
      </c>
      <c r="J193" t="s">
        <v>13</v>
      </c>
      <c r="K193" t="s">
        <v>20</v>
      </c>
      <c r="L193" t="s">
        <v>31</v>
      </c>
      <c r="M193">
        <v>0</v>
      </c>
      <c r="N193">
        <v>0</v>
      </c>
      <c r="O193">
        <v>0</v>
      </c>
      <c r="P193">
        <v>1</v>
      </c>
      <c r="Q193">
        <v>0</v>
      </c>
      <c r="R193" t="s">
        <v>16</v>
      </c>
      <c r="S193">
        <v>0</v>
      </c>
      <c r="T193">
        <v>0</v>
      </c>
      <c r="U193">
        <v>0</v>
      </c>
      <c r="V193">
        <v>1</v>
      </c>
      <c r="W193">
        <v>0</v>
      </c>
      <c r="X193">
        <v>0</v>
      </c>
      <c r="Y193" t="s">
        <v>23</v>
      </c>
      <c r="Z193">
        <v>1</v>
      </c>
      <c r="AA193">
        <v>1</v>
      </c>
      <c r="AB193">
        <v>0</v>
      </c>
      <c r="AC193">
        <v>0</v>
      </c>
      <c r="AD193">
        <v>1</v>
      </c>
      <c r="AE193">
        <v>1</v>
      </c>
      <c r="AF193">
        <v>1</v>
      </c>
      <c r="AG193">
        <v>1</v>
      </c>
      <c r="AH193">
        <v>0</v>
      </c>
      <c r="AI193">
        <v>0</v>
      </c>
      <c r="AJ193" t="s">
        <v>22</v>
      </c>
      <c r="AK193">
        <v>61.2</v>
      </c>
      <c r="AL193">
        <v>56</v>
      </c>
      <c r="AM193">
        <v>33.5</v>
      </c>
      <c r="AN193">
        <v>40.799999999999997</v>
      </c>
      <c r="AO193">
        <v>50</v>
      </c>
      <c r="AP193">
        <v>80</v>
      </c>
      <c r="AQ193">
        <v>1</v>
      </c>
    </row>
    <row r="194" spans="1:43" x14ac:dyDescent="0.3">
      <c r="A194" t="s">
        <v>29</v>
      </c>
      <c r="B194">
        <v>0</v>
      </c>
      <c r="C194">
        <v>0</v>
      </c>
      <c r="D194">
        <v>1</v>
      </c>
      <c r="E194">
        <v>0</v>
      </c>
      <c r="F194">
        <v>0</v>
      </c>
      <c r="G194">
        <v>0</v>
      </c>
      <c r="H194">
        <v>34097</v>
      </c>
      <c r="I194">
        <v>2.08</v>
      </c>
      <c r="J194" t="s">
        <v>30</v>
      </c>
      <c r="K194" t="s">
        <v>14</v>
      </c>
      <c r="L194" t="s">
        <v>21</v>
      </c>
      <c r="M194">
        <v>0</v>
      </c>
      <c r="N194">
        <v>0</v>
      </c>
      <c r="O194">
        <v>0</v>
      </c>
      <c r="P194">
        <v>0</v>
      </c>
      <c r="Q194">
        <v>1</v>
      </c>
      <c r="R194" t="s">
        <v>24</v>
      </c>
      <c r="S194">
        <v>0</v>
      </c>
      <c r="T194">
        <v>0</v>
      </c>
      <c r="U194">
        <v>1</v>
      </c>
      <c r="V194">
        <v>0</v>
      </c>
      <c r="W194">
        <v>0</v>
      </c>
      <c r="X194">
        <v>0</v>
      </c>
      <c r="Y194" t="s">
        <v>18</v>
      </c>
      <c r="Z194">
        <v>1</v>
      </c>
      <c r="AA194">
        <v>1</v>
      </c>
      <c r="AB194">
        <v>1</v>
      </c>
      <c r="AC194">
        <v>1</v>
      </c>
      <c r="AD194">
        <v>1</v>
      </c>
      <c r="AE194">
        <v>1</v>
      </c>
      <c r="AF194">
        <v>1</v>
      </c>
      <c r="AG194">
        <v>1</v>
      </c>
      <c r="AH194">
        <v>1</v>
      </c>
      <c r="AI194">
        <v>0</v>
      </c>
      <c r="AJ194" t="s">
        <v>17</v>
      </c>
      <c r="AK194">
        <v>61.3</v>
      </c>
      <c r="AL194">
        <v>56</v>
      </c>
      <c r="AM194">
        <v>34.299999999999997</v>
      </c>
      <c r="AN194">
        <v>40.700000000000003</v>
      </c>
      <c r="AO194">
        <v>50</v>
      </c>
      <c r="AP194">
        <v>77</v>
      </c>
      <c r="AQ194">
        <v>1</v>
      </c>
    </row>
    <row r="195" spans="1:43" x14ac:dyDescent="0.3">
      <c r="A195" t="s">
        <v>19</v>
      </c>
      <c r="B195">
        <v>1</v>
      </c>
      <c r="C195">
        <v>0</v>
      </c>
      <c r="D195">
        <v>0</v>
      </c>
      <c r="E195">
        <v>0</v>
      </c>
      <c r="F195">
        <v>0</v>
      </c>
      <c r="G195">
        <v>0</v>
      </c>
      <c r="H195">
        <v>8518.2800000000007</v>
      </c>
      <c r="I195">
        <v>1.08</v>
      </c>
      <c r="J195" t="s">
        <v>13</v>
      </c>
      <c r="K195" t="s">
        <v>20</v>
      </c>
      <c r="L195" t="s">
        <v>31</v>
      </c>
      <c r="M195">
        <v>0</v>
      </c>
      <c r="N195">
        <v>0</v>
      </c>
      <c r="O195">
        <v>0</v>
      </c>
      <c r="P195">
        <v>1</v>
      </c>
      <c r="Q195">
        <v>0</v>
      </c>
      <c r="R195" t="s">
        <v>24</v>
      </c>
      <c r="S195">
        <v>0</v>
      </c>
      <c r="T195">
        <v>0</v>
      </c>
      <c r="U195">
        <v>1</v>
      </c>
      <c r="V195">
        <v>0</v>
      </c>
      <c r="W195">
        <v>0</v>
      </c>
      <c r="X195">
        <v>0</v>
      </c>
      <c r="Y195" t="s">
        <v>23</v>
      </c>
      <c r="Z195">
        <v>1</v>
      </c>
      <c r="AA195">
        <v>1</v>
      </c>
      <c r="AB195">
        <v>0</v>
      </c>
      <c r="AC195">
        <v>0</v>
      </c>
      <c r="AD195">
        <v>0</v>
      </c>
      <c r="AE195">
        <v>1</v>
      </c>
      <c r="AF195">
        <v>1</v>
      </c>
      <c r="AG195">
        <v>1</v>
      </c>
      <c r="AH195">
        <v>0</v>
      </c>
      <c r="AI195">
        <v>0</v>
      </c>
      <c r="AJ195" t="s">
        <v>22</v>
      </c>
      <c r="AK195">
        <v>61.6</v>
      </c>
      <c r="AL195">
        <v>55</v>
      </c>
      <c r="AM195">
        <v>33.5</v>
      </c>
      <c r="AN195">
        <v>41</v>
      </c>
      <c r="AO195">
        <v>50</v>
      </c>
      <c r="AP195">
        <v>80</v>
      </c>
      <c r="AQ195">
        <v>1</v>
      </c>
    </row>
    <row r="196" spans="1:43" x14ac:dyDescent="0.3">
      <c r="A196" t="s">
        <v>29</v>
      </c>
      <c r="B196">
        <v>0</v>
      </c>
      <c r="C196">
        <v>0</v>
      </c>
      <c r="D196">
        <v>1</v>
      </c>
      <c r="E196">
        <v>0</v>
      </c>
      <c r="F196">
        <v>0</v>
      </c>
      <c r="G196">
        <v>0</v>
      </c>
      <c r="H196">
        <v>11621</v>
      </c>
      <c r="I196">
        <v>1.32</v>
      </c>
      <c r="J196" t="s">
        <v>30</v>
      </c>
      <c r="K196" t="s">
        <v>14</v>
      </c>
      <c r="L196" t="s">
        <v>21</v>
      </c>
      <c r="M196">
        <v>0</v>
      </c>
      <c r="N196">
        <v>0</v>
      </c>
      <c r="O196">
        <v>0</v>
      </c>
      <c r="P196">
        <v>0</v>
      </c>
      <c r="Q196">
        <v>1</v>
      </c>
      <c r="R196" t="s">
        <v>16</v>
      </c>
      <c r="S196">
        <v>0</v>
      </c>
      <c r="T196">
        <v>0</v>
      </c>
      <c r="U196">
        <v>0</v>
      </c>
      <c r="V196">
        <v>1</v>
      </c>
      <c r="W196">
        <v>0</v>
      </c>
      <c r="X196">
        <v>0</v>
      </c>
      <c r="Y196" t="s">
        <v>28</v>
      </c>
      <c r="Z196">
        <v>1</v>
      </c>
      <c r="AA196">
        <v>1</v>
      </c>
      <c r="AB196">
        <v>0</v>
      </c>
      <c r="AC196">
        <v>1</v>
      </c>
      <c r="AD196">
        <v>1</v>
      </c>
      <c r="AE196">
        <v>1</v>
      </c>
      <c r="AF196">
        <v>1</v>
      </c>
      <c r="AG196">
        <v>1</v>
      </c>
      <c r="AH196">
        <v>1</v>
      </c>
      <c r="AI196">
        <v>1</v>
      </c>
      <c r="AJ196" t="s">
        <v>17</v>
      </c>
      <c r="AK196">
        <v>61.9</v>
      </c>
      <c r="AL196">
        <v>55</v>
      </c>
      <c r="AM196">
        <v>34.299999999999997</v>
      </c>
      <c r="AN196">
        <v>40.700000000000003</v>
      </c>
      <c r="AO196">
        <v>49</v>
      </c>
      <c r="AP196">
        <v>77</v>
      </c>
      <c r="AQ196">
        <v>1</v>
      </c>
    </row>
    <row r="197" spans="1:43" x14ac:dyDescent="0.3">
      <c r="A197" t="s">
        <v>12</v>
      </c>
      <c r="B197">
        <v>0</v>
      </c>
      <c r="C197">
        <v>0</v>
      </c>
      <c r="D197">
        <v>0</v>
      </c>
      <c r="E197">
        <v>0</v>
      </c>
      <c r="F197">
        <v>0</v>
      </c>
      <c r="G197">
        <v>1</v>
      </c>
      <c r="H197">
        <v>24226</v>
      </c>
      <c r="I197">
        <v>1.8120000000000001</v>
      </c>
      <c r="J197" t="s">
        <v>13</v>
      </c>
      <c r="K197" t="s">
        <v>14</v>
      </c>
      <c r="L197" t="s">
        <v>31</v>
      </c>
      <c r="M197">
        <v>0</v>
      </c>
      <c r="N197">
        <v>0</v>
      </c>
      <c r="O197">
        <v>0</v>
      </c>
      <c r="P197">
        <v>1</v>
      </c>
      <c r="Q197">
        <v>0</v>
      </c>
      <c r="R197" t="s">
        <v>34</v>
      </c>
      <c r="S197">
        <v>0</v>
      </c>
      <c r="T197">
        <v>0</v>
      </c>
      <c r="U197">
        <v>0</v>
      </c>
      <c r="V197">
        <v>0</v>
      </c>
      <c r="W197">
        <v>0</v>
      </c>
      <c r="X197">
        <v>1</v>
      </c>
      <c r="Y197" t="s">
        <v>18</v>
      </c>
      <c r="Z197">
        <v>1</v>
      </c>
      <c r="AA197">
        <v>1</v>
      </c>
      <c r="AB197">
        <v>1</v>
      </c>
      <c r="AC197">
        <v>1</v>
      </c>
      <c r="AD197">
        <v>1</v>
      </c>
      <c r="AE197">
        <v>1</v>
      </c>
      <c r="AF197">
        <v>1</v>
      </c>
      <c r="AG197">
        <v>0</v>
      </c>
      <c r="AH197">
        <v>1</v>
      </c>
      <c r="AI197">
        <v>0</v>
      </c>
      <c r="AJ197" t="s">
        <v>17</v>
      </c>
      <c r="AK197">
        <v>61.7</v>
      </c>
      <c r="AL197">
        <v>56.6</v>
      </c>
      <c r="AM197">
        <v>34.6</v>
      </c>
      <c r="AN197">
        <v>40.6</v>
      </c>
      <c r="AO197">
        <v>54</v>
      </c>
      <c r="AP197">
        <v>78</v>
      </c>
      <c r="AQ197">
        <v>1</v>
      </c>
    </row>
    <row r="198" spans="1:43" x14ac:dyDescent="0.3">
      <c r="A198" t="s">
        <v>19</v>
      </c>
      <c r="B198">
        <v>1</v>
      </c>
      <c r="C198">
        <v>0</v>
      </c>
      <c r="D198">
        <v>0</v>
      </c>
      <c r="E198">
        <v>0</v>
      </c>
      <c r="F198">
        <v>0</v>
      </c>
      <c r="G198">
        <v>0</v>
      </c>
      <c r="H198">
        <v>13406.834999999999</v>
      </c>
      <c r="I198">
        <v>1.01</v>
      </c>
      <c r="J198" t="s">
        <v>13</v>
      </c>
      <c r="K198" t="s">
        <v>20</v>
      </c>
      <c r="L198" t="s">
        <v>40</v>
      </c>
      <c r="M198">
        <v>0</v>
      </c>
      <c r="N198">
        <v>1</v>
      </c>
      <c r="O198">
        <v>0</v>
      </c>
      <c r="P198">
        <v>0</v>
      </c>
      <c r="Q198">
        <v>0</v>
      </c>
      <c r="R198" t="s">
        <v>32</v>
      </c>
      <c r="S198">
        <v>0</v>
      </c>
      <c r="T198">
        <v>0</v>
      </c>
      <c r="U198">
        <v>0</v>
      </c>
      <c r="V198">
        <v>0</v>
      </c>
      <c r="W198">
        <v>1</v>
      </c>
      <c r="X198">
        <v>0</v>
      </c>
      <c r="Y198" t="s">
        <v>23</v>
      </c>
      <c r="Z198">
        <v>1</v>
      </c>
      <c r="AA198">
        <v>1</v>
      </c>
      <c r="AB198">
        <v>1</v>
      </c>
      <c r="AC198">
        <v>0</v>
      </c>
      <c r="AD198">
        <v>1</v>
      </c>
      <c r="AE198">
        <v>1</v>
      </c>
      <c r="AF198">
        <v>1</v>
      </c>
      <c r="AG198">
        <v>1</v>
      </c>
      <c r="AH198">
        <v>0</v>
      </c>
      <c r="AI198">
        <v>0</v>
      </c>
      <c r="AJ198" t="s">
        <v>22</v>
      </c>
      <c r="AK198">
        <v>61.8</v>
      </c>
      <c r="AL198">
        <v>55</v>
      </c>
      <c r="AM198">
        <v>34</v>
      </c>
      <c r="AN198">
        <v>40.799999999999997</v>
      </c>
      <c r="AO198">
        <v>50</v>
      </c>
      <c r="AP198">
        <v>80</v>
      </c>
      <c r="AQ198">
        <v>1</v>
      </c>
    </row>
    <row r="199" spans="1:43" x14ac:dyDescent="0.3">
      <c r="A199" t="s">
        <v>19</v>
      </c>
      <c r="B199">
        <v>1</v>
      </c>
      <c r="C199">
        <v>0</v>
      </c>
      <c r="D199">
        <v>0</v>
      </c>
      <c r="E199">
        <v>0</v>
      </c>
      <c r="F199">
        <v>0</v>
      </c>
      <c r="G199">
        <v>0</v>
      </c>
      <c r="H199">
        <v>17982.16</v>
      </c>
      <c r="I199">
        <v>1.61</v>
      </c>
      <c r="J199" t="s">
        <v>13</v>
      </c>
      <c r="K199" t="s">
        <v>20</v>
      </c>
      <c r="L199" t="s">
        <v>15</v>
      </c>
      <c r="M199">
        <v>0</v>
      </c>
      <c r="N199">
        <v>0</v>
      </c>
      <c r="O199">
        <v>1</v>
      </c>
      <c r="P199">
        <v>0</v>
      </c>
      <c r="Q199">
        <v>0</v>
      </c>
      <c r="R199" t="s">
        <v>16</v>
      </c>
      <c r="S199">
        <v>0</v>
      </c>
      <c r="T199">
        <v>0</v>
      </c>
      <c r="U199">
        <v>0</v>
      </c>
      <c r="V199">
        <v>1</v>
      </c>
      <c r="W199">
        <v>0</v>
      </c>
      <c r="X199">
        <v>0</v>
      </c>
      <c r="Y199" t="s">
        <v>28</v>
      </c>
      <c r="Z199">
        <v>1</v>
      </c>
      <c r="AA199">
        <v>1</v>
      </c>
      <c r="AB199">
        <v>0</v>
      </c>
      <c r="AC199">
        <v>0</v>
      </c>
      <c r="AD199">
        <v>1</v>
      </c>
      <c r="AE199">
        <v>1</v>
      </c>
      <c r="AF199">
        <v>1</v>
      </c>
      <c r="AG199">
        <v>0</v>
      </c>
      <c r="AH199">
        <v>0</v>
      </c>
      <c r="AI199">
        <v>0</v>
      </c>
      <c r="AJ199" t="s">
        <v>22</v>
      </c>
      <c r="AK199">
        <v>61.9</v>
      </c>
      <c r="AL199">
        <v>55</v>
      </c>
      <c r="AM199">
        <v>35.5</v>
      </c>
      <c r="AN199">
        <v>40.6</v>
      </c>
      <c r="AO199">
        <v>55</v>
      </c>
      <c r="AP199">
        <v>80</v>
      </c>
      <c r="AQ199">
        <v>1</v>
      </c>
    </row>
    <row r="200" spans="1:43" x14ac:dyDescent="0.3">
      <c r="A200" t="s">
        <v>19</v>
      </c>
      <c r="B200">
        <v>1</v>
      </c>
      <c r="C200">
        <v>0</v>
      </c>
      <c r="D200">
        <v>0</v>
      </c>
      <c r="E200">
        <v>0</v>
      </c>
      <c r="F200">
        <v>0</v>
      </c>
      <c r="G200">
        <v>0</v>
      </c>
      <c r="H200">
        <v>12909.41</v>
      </c>
      <c r="I200">
        <v>1.27</v>
      </c>
      <c r="J200" t="s">
        <v>13</v>
      </c>
      <c r="K200" t="s">
        <v>20</v>
      </c>
      <c r="L200" t="s">
        <v>31</v>
      </c>
      <c r="M200">
        <v>0</v>
      </c>
      <c r="N200">
        <v>0</v>
      </c>
      <c r="O200">
        <v>0</v>
      </c>
      <c r="P200">
        <v>1</v>
      </c>
      <c r="Q200">
        <v>0</v>
      </c>
      <c r="R200" t="s">
        <v>34</v>
      </c>
      <c r="S200">
        <v>0</v>
      </c>
      <c r="T200">
        <v>0</v>
      </c>
      <c r="U200">
        <v>0</v>
      </c>
      <c r="V200">
        <v>0</v>
      </c>
      <c r="W200">
        <v>0</v>
      </c>
      <c r="X200">
        <v>1</v>
      </c>
      <c r="Y200" t="s">
        <v>23</v>
      </c>
      <c r="Z200">
        <v>0</v>
      </c>
      <c r="AA200">
        <v>1</v>
      </c>
      <c r="AB200">
        <v>0</v>
      </c>
      <c r="AC200">
        <v>0</v>
      </c>
      <c r="AD200">
        <v>1</v>
      </c>
      <c r="AE200">
        <v>1</v>
      </c>
      <c r="AF200">
        <v>1</v>
      </c>
      <c r="AG200">
        <v>1</v>
      </c>
      <c r="AH200">
        <v>0</v>
      </c>
      <c r="AI200">
        <v>0</v>
      </c>
      <c r="AJ200" t="s">
        <v>22</v>
      </c>
      <c r="AK200">
        <v>61.7</v>
      </c>
      <c r="AL200">
        <v>57</v>
      </c>
      <c r="AM200">
        <v>35.5</v>
      </c>
      <c r="AN200">
        <v>40.799999999999997</v>
      </c>
      <c r="AO200">
        <v>50</v>
      </c>
      <c r="AP200">
        <v>80</v>
      </c>
      <c r="AQ200">
        <v>1</v>
      </c>
    </row>
    <row r="201" spans="1:43" x14ac:dyDescent="0.3">
      <c r="A201" t="s">
        <v>12</v>
      </c>
      <c r="B201">
        <v>0</v>
      </c>
      <c r="C201">
        <v>0</v>
      </c>
      <c r="D201">
        <v>0</v>
      </c>
      <c r="E201">
        <v>0</v>
      </c>
      <c r="F201">
        <v>0</v>
      </c>
      <c r="G201">
        <v>1</v>
      </c>
      <c r="H201">
        <v>10646</v>
      </c>
      <c r="I201">
        <v>1.282</v>
      </c>
      <c r="J201" t="s">
        <v>13</v>
      </c>
      <c r="K201" t="s">
        <v>14</v>
      </c>
      <c r="L201" t="s">
        <v>31</v>
      </c>
      <c r="M201">
        <v>0</v>
      </c>
      <c r="N201">
        <v>0</v>
      </c>
      <c r="O201">
        <v>0</v>
      </c>
      <c r="P201">
        <v>1</v>
      </c>
      <c r="Q201">
        <v>0</v>
      </c>
      <c r="R201" t="s">
        <v>16</v>
      </c>
      <c r="S201">
        <v>0</v>
      </c>
      <c r="T201">
        <v>0</v>
      </c>
      <c r="U201">
        <v>0</v>
      </c>
      <c r="V201">
        <v>1</v>
      </c>
      <c r="W201">
        <v>0</v>
      </c>
      <c r="X201">
        <v>0</v>
      </c>
      <c r="Y201" t="s">
        <v>28</v>
      </c>
      <c r="Z201">
        <v>1</v>
      </c>
      <c r="AA201">
        <v>1</v>
      </c>
      <c r="AB201">
        <v>0</v>
      </c>
      <c r="AC201">
        <v>1</v>
      </c>
      <c r="AD201">
        <v>1</v>
      </c>
      <c r="AE201">
        <v>1</v>
      </c>
      <c r="AF201">
        <v>1</v>
      </c>
      <c r="AG201">
        <v>1</v>
      </c>
      <c r="AH201">
        <v>1</v>
      </c>
      <c r="AI201">
        <v>0</v>
      </c>
      <c r="AJ201" t="s">
        <v>17</v>
      </c>
      <c r="AK201">
        <v>61.9</v>
      </c>
      <c r="AL201">
        <v>55.9</v>
      </c>
      <c r="AM201">
        <v>34.799999999999997</v>
      </c>
      <c r="AN201">
        <v>40.799999999999997</v>
      </c>
      <c r="AO201">
        <v>50</v>
      </c>
      <c r="AP201">
        <v>76</v>
      </c>
      <c r="AQ201">
        <v>1</v>
      </c>
    </row>
    <row r="202" spans="1:43" x14ac:dyDescent="0.3">
      <c r="A202" t="s">
        <v>19</v>
      </c>
      <c r="B202">
        <v>1</v>
      </c>
      <c r="C202">
        <v>0</v>
      </c>
      <c r="D202">
        <v>0</v>
      </c>
      <c r="E202">
        <v>0</v>
      </c>
      <c r="F202">
        <v>0</v>
      </c>
      <c r="G202">
        <v>0</v>
      </c>
      <c r="H202">
        <v>17395.099999999999</v>
      </c>
      <c r="I202">
        <v>1.51</v>
      </c>
      <c r="J202" t="s">
        <v>13</v>
      </c>
      <c r="K202" t="s">
        <v>20</v>
      </c>
      <c r="L202" t="s">
        <v>21</v>
      </c>
      <c r="M202">
        <v>0</v>
      </c>
      <c r="N202">
        <v>0</v>
      </c>
      <c r="O202">
        <v>0</v>
      </c>
      <c r="P202">
        <v>0</v>
      </c>
      <c r="Q202">
        <v>1</v>
      </c>
      <c r="R202" t="s">
        <v>37</v>
      </c>
      <c r="S202">
        <v>0</v>
      </c>
      <c r="T202">
        <v>1</v>
      </c>
      <c r="U202">
        <v>0</v>
      </c>
      <c r="V202">
        <v>0</v>
      </c>
      <c r="W202">
        <v>0</v>
      </c>
      <c r="X202">
        <v>0</v>
      </c>
      <c r="Y202" t="s">
        <v>23</v>
      </c>
      <c r="Z202">
        <v>0</v>
      </c>
      <c r="AA202">
        <v>1</v>
      </c>
      <c r="AB202">
        <v>1</v>
      </c>
      <c r="AC202">
        <v>0</v>
      </c>
      <c r="AD202">
        <v>1</v>
      </c>
      <c r="AE202">
        <v>1</v>
      </c>
      <c r="AF202">
        <v>1</v>
      </c>
      <c r="AG202">
        <v>0</v>
      </c>
      <c r="AH202">
        <v>0</v>
      </c>
      <c r="AI202">
        <v>0</v>
      </c>
      <c r="AJ202" t="s">
        <v>22</v>
      </c>
      <c r="AK202">
        <v>61.2</v>
      </c>
      <c r="AL202">
        <v>57</v>
      </c>
      <c r="AM202">
        <v>34</v>
      </c>
      <c r="AN202">
        <v>40.799999999999997</v>
      </c>
      <c r="AO202">
        <v>55</v>
      </c>
      <c r="AP202">
        <v>80</v>
      </c>
      <c r="AQ202">
        <v>1</v>
      </c>
    </row>
    <row r="203" spans="1:43" x14ac:dyDescent="0.3">
      <c r="A203" t="s">
        <v>12</v>
      </c>
      <c r="B203">
        <v>0</v>
      </c>
      <c r="C203">
        <v>0</v>
      </c>
      <c r="D203">
        <v>0</v>
      </c>
      <c r="E203">
        <v>0</v>
      </c>
      <c r="F203">
        <v>0</v>
      </c>
      <c r="G203">
        <v>1</v>
      </c>
      <c r="H203">
        <v>8279</v>
      </c>
      <c r="I203">
        <v>1.1359999999999999</v>
      </c>
      <c r="J203" t="s">
        <v>13</v>
      </c>
      <c r="K203" t="s">
        <v>14</v>
      </c>
      <c r="L203" t="s">
        <v>21</v>
      </c>
      <c r="M203">
        <v>0</v>
      </c>
      <c r="N203">
        <v>0</v>
      </c>
      <c r="O203">
        <v>0</v>
      </c>
      <c r="P203">
        <v>0</v>
      </c>
      <c r="Q203">
        <v>1</v>
      </c>
      <c r="R203" t="s">
        <v>16</v>
      </c>
      <c r="S203">
        <v>0</v>
      </c>
      <c r="T203">
        <v>0</v>
      </c>
      <c r="U203">
        <v>0</v>
      </c>
      <c r="V203">
        <v>1</v>
      </c>
      <c r="W203">
        <v>0</v>
      </c>
      <c r="X203">
        <v>0</v>
      </c>
      <c r="Y203" t="s">
        <v>28</v>
      </c>
      <c r="Z203">
        <v>1</v>
      </c>
      <c r="AA203">
        <v>1</v>
      </c>
      <c r="AB203">
        <v>0</v>
      </c>
      <c r="AC203">
        <v>1</v>
      </c>
      <c r="AD203">
        <v>1</v>
      </c>
      <c r="AE203">
        <v>1</v>
      </c>
      <c r="AF203">
        <v>1</v>
      </c>
      <c r="AG203">
        <v>0</v>
      </c>
      <c r="AH203">
        <v>1</v>
      </c>
      <c r="AI203">
        <v>1</v>
      </c>
      <c r="AJ203" t="s">
        <v>17</v>
      </c>
      <c r="AK203">
        <v>61.2</v>
      </c>
      <c r="AL203">
        <v>57</v>
      </c>
      <c r="AM203">
        <v>34.299999999999997</v>
      </c>
      <c r="AN203">
        <v>40.6</v>
      </c>
      <c r="AO203">
        <v>54</v>
      </c>
      <c r="AP203">
        <v>77</v>
      </c>
      <c r="AQ203">
        <v>1</v>
      </c>
    </row>
    <row r="204" spans="1:43" x14ac:dyDescent="0.3">
      <c r="A204" t="s">
        <v>38</v>
      </c>
      <c r="B204">
        <v>0</v>
      </c>
      <c r="C204">
        <v>0</v>
      </c>
      <c r="D204">
        <v>0</v>
      </c>
      <c r="E204">
        <v>0</v>
      </c>
      <c r="F204">
        <v>1</v>
      </c>
      <c r="G204">
        <v>0</v>
      </c>
      <c r="H204">
        <v>8440</v>
      </c>
      <c r="I204">
        <v>1.1399999999999999</v>
      </c>
      <c r="J204" t="s">
        <v>13</v>
      </c>
      <c r="K204" t="s">
        <v>39</v>
      </c>
      <c r="L204" t="s">
        <v>31</v>
      </c>
      <c r="M204">
        <v>0</v>
      </c>
      <c r="N204">
        <v>0</v>
      </c>
      <c r="O204">
        <v>0</v>
      </c>
      <c r="P204">
        <v>1</v>
      </c>
      <c r="Q204">
        <v>0</v>
      </c>
      <c r="R204" t="s">
        <v>16</v>
      </c>
      <c r="S204">
        <v>0</v>
      </c>
      <c r="T204">
        <v>0</v>
      </c>
      <c r="U204">
        <v>0</v>
      </c>
      <c r="V204">
        <v>1</v>
      </c>
      <c r="W204">
        <v>0</v>
      </c>
      <c r="X204">
        <v>0</v>
      </c>
      <c r="Y204" t="s">
        <v>33</v>
      </c>
      <c r="Z204">
        <v>1</v>
      </c>
      <c r="AA204">
        <v>1</v>
      </c>
      <c r="AB204">
        <v>0</v>
      </c>
      <c r="AC204">
        <v>1</v>
      </c>
      <c r="AD204">
        <v>1</v>
      </c>
      <c r="AE204">
        <v>1</v>
      </c>
      <c r="AF204">
        <v>1</v>
      </c>
      <c r="AG204">
        <v>0</v>
      </c>
      <c r="AH204">
        <v>1</v>
      </c>
      <c r="AI204">
        <v>0</v>
      </c>
      <c r="AJ204" t="s">
        <v>17</v>
      </c>
      <c r="AK204">
        <v>61.5</v>
      </c>
      <c r="AL204">
        <v>55.2</v>
      </c>
      <c r="AM204">
        <v>34.299999999999997</v>
      </c>
      <c r="AN204">
        <v>40.6</v>
      </c>
      <c r="AO204">
        <v>54</v>
      </c>
      <c r="AP204">
        <v>78</v>
      </c>
      <c r="AQ204">
        <v>1</v>
      </c>
    </row>
    <row r="205" spans="1:43" x14ac:dyDescent="0.3">
      <c r="A205" t="s">
        <v>19</v>
      </c>
      <c r="B205">
        <v>1</v>
      </c>
      <c r="C205">
        <v>0</v>
      </c>
      <c r="D205">
        <v>0</v>
      </c>
      <c r="E205">
        <v>0</v>
      </c>
      <c r="F205">
        <v>0</v>
      </c>
      <c r="G205">
        <v>0</v>
      </c>
      <c r="H205">
        <v>9795.8250000000007</v>
      </c>
      <c r="I205">
        <v>1.1499999999999999</v>
      </c>
      <c r="J205" t="s">
        <v>13</v>
      </c>
      <c r="K205" t="s">
        <v>20</v>
      </c>
      <c r="L205" t="s">
        <v>15</v>
      </c>
      <c r="M205">
        <v>0</v>
      </c>
      <c r="N205">
        <v>0</v>
      </c>
      <c r="O205">
        <v>1</v>
      </c>
      <c r="P205">
        <v>0</v>
      </c>
      <c r="Q205">
        <v>0</v>
      </c>
      <c r="R205" t="s">
        <v>16</v>
      </c>
      <c r="S205">
        <v>0</v>
      </c>
      <c r="T205">
        <v>0</v>
      </c>
      <c r="U205">
        <v>0</v>
      </c>
      <c r="V205">
        <v>1</v>
      </c>
      <c r="W205">
        <v>0</v>
      </c>
      <c r="X205">
        <v>0</v>
      </c>
      <c r="Y205" t="s">
        <v>33</v>
      </c>
      <c r="Z205">
        <v>1</v>
      </c>
      <c r="AA205">
        <v>1</v>
      </c>
      <c r="AB205">
        <v>0</v>
      </c>
      <c r="AC205">
        <v>0</v>
      </c>
      <c r="AD205">
        <v>1</v>
      </c>
      <c r="AE205">
        <v>1</v>
      </c>
      <c r="AF205">
        <v>1</v>
      </c>
      <c r="AG205">
        <v>0</v>
      </c>
      <c r="AH205">
        <v>0</v>
      </c>
      <c r="AI205">
        <v>0</v>
      </c>
      <c r="AJ205" t="s">
        <v>22</v>
      </c>
      <c r="AK205">
        <v>61.8</v>
      </c>
      <c r="AL205">
        <v>57</v>
      </c>
      <c r="AM205">
        <v>35.5</v>
      </c>
      <c r="AN205">
        <v>40.6</v>
      </c>
      <c r="AO205">
        <v>55</v>
      </c>
      <c r="AP205">
        <v>80</v>
      </c>
      <c r="AQ205">
        <v>1</v>
      </c>
    </row>
    <row r="206" spans="1:43" x14ac:dyDescent="0.3">
      <c r="A206" t="s">
        <v>38</v>
      </c>
      <c r="B206">
        <v>0</v>
      </c>
      <c r="C206">
        <v>0</v>
      </c>
      <c r="D206">
        <v>0</v>
      </c>
      <c r="E206">
        <v>0</v>
      </c>
      <c r="F206">
        <v>1</v>
      </c>
      <c r="G206">
        <v>0</v>
      </c>
      <c r="H206">
        <v>13770</v>
      </c>
      <c r="I206">
        <v>1.22</v>
      </c>
      <c r="J206" t="s">
        <v>13</v>
      </c>
      <c r="K206" t="s">
        <v>39</v>
      </c>
      <c r="L206" t="s">
        <v>27</v>
      </c>
      <c r="M206">
        <v>1</v>
      </c>
      <c r="N206">
        <v>0</v>
      </c>
      <c r="O206">
        <v>0</v>
      </c>
      <c r="P206">
        <v>0</v>
      </c>
      <c r="Q206">
        <v>0</v>
      </c>
      <c r="R206" t="s">
        <v>24</v>
      </c>
      <c r="S206">
        <v>0</v>
      </c>
      <c r="T206">
        <v>0</v>
      </c>
      <c r="U206">
        <v>1</v>
      </c>
      <c r="V206">
        <v>0</v>
      </c>
      <c r="W206">
        <v>0</v>
      </c>
      <c r="X206">
        <v>0</v>
      </c>
      <c r="Y206" t="s">
        <v>33</v>
      </c>
      <c r="Z206">
        <v>1</v>
      </c>
      <c r="AA206">
        <v>1</v>
      </c>
      <c r="AB206">
        <v>1</v>
      </c>
      <c r="AC206">
        <v>1</v>
      </c>
      <c r="AD206">
        <v>1</v>
      </c>
      <c r="AE206">
        <v>1</v>
      </c>
      <c r="AF206">
        <v>1</v>
      </c>
      <c r="AG206">
        <v>0</v>
      </c>
      <c r="AH206">
        <v>1</v>
      </c>
      <c r="AI206">
        <v>0</v>
      </c>
      <c r="AJ206" t="s">
        <v>17</v>
      </c>
      <c r="AK206">
        <v>61.9</v>
      </c>
      <c r="AL206">
        <v>54.5</v>
      </c>
      <c r="AM206">
        <v>34.299999999999997</v>
      </c>
      <c r="AN206">
        <v>40.6</v>
      </c>
      <c r="AO206">
        <v>54</v>
      </c>
      <c r="AP206">
        <v>78</v>
      </c>
      <c r="AQ206">
        <v>1</v>
      </c>
    </row>
    <row r="207" spans="1:43" x14ac:dyDescent="0.3">
      <c r="A207" t="s">
        <v>35</v>
      </c>
      <c r="B207">
        <v>0</v>
      </c>
      <c r="C207">
        <v>0</v>
      </c>
      <c r="D207">
        <v>0</v>
      </c>
      <c r="E207">
        <v>1</v>
      </c>
      <c r="F207">
        <v>0</v>
      </c>
      <c r="G207">
        <v>0</v>
      </c>
      <c r="H207">
        <v>18590</v>
      </c>
      <c r="I207">
        <v>1.51</v>
      </c>
      <c r="J207" t="s">
        <v>13</v>
      </c>
      <c r="K207" t="s">
        <v>36</v>
      </c>
      <c r="L207" t="s">
        <v>27</v>
      </c>
      <c r="M207">
        <v>1</v>
      </c>
      <c r="N207">
        <v>0</v>
      </c>
      <c r="O207">
        <v>0</v>
      </c>
      <c r="P207">
        <v>0</v>
      </c>
      <c r="Q207">
        <v>0</v>
      </c>
      <c r="R207" t="s">
        <v>24</v>
      </c>
      <c r="S207">
        <v>0</v>
      </c>
      <c r="T207">
        <v>0</v>
      </c>
      <c r="U207">
        <v>1</v>
      </c>
      <c r="V207">
        <v>0</v>
      </c>
      <c r="W207">
        <v>0</v>
      </c>
      <c r="X207">
        <v>0</v>
      </c>
      <c r="Y207" t="s">
        <v>41</v>
      </c>
      <c r="Z207">
        <v>1</v>
      </c>
      <c r="AA207">
        <v>0</v>
      </c>
      <c r="AB207">
        <v>1</v>
      </c>
      <c r="AC207">
        <v>0</v>
      </c>
      <c r="AD207">
        <v>1</v>
      </c>
      <c r="AE207">
        <v>1</v>
      </c>
      <c r="AF207">
        <v>0</v>
      </c>
      <c r="AG207">
        <v>1</v>
      </c>
      <c r="AH207">
        <v>0</v>
      </c>
      <c r="AI207">
        <v>0</v>
      </c>
      <c r="AJ207" t="s">
        <v>22</v>
      </c>
      <c r="AK207">
        <v>61.4</v>
      </c>
      <c r="AL207">
        <v>58</v>
      </c>
      <c r="AM207">
        <v>35</v>
      </c>
      <c r="AN207">
        <v>40.6</v>
      </c>
      <c r="AO207">
        <v>45</v>
      </c>
      <c r="AP207">
        <v>80</v>
      </c>
      <c r="AQ207">
        <v>1</v>
      </c>
    </row>
    <row r="208" spans="1:43" x14ac:dyDescent="0.3">
      <c r="A208" t="s">
        <v>19</v>
      </c>
      <c r="B208">
        <v>1</v>
      </c>
      <c r="C208">
        <v>0</v>
      </c>
      <c r="D208">
        <v>0</v>
      </c>
      <c r="E208">
        <v>0</v>
      </c>
      <c r="F208">
        <v>0</v>
      </c>
      <c r="G208">
        <v>0</v>
      </c>
      <c r="H208">
        <v>8743.8449999999993</v>
      </c>
      <c r="I208">
        <v>1.04</v>
      </c>
      <c r="J208" t="s">
        <v>13</v>
      </c>
      <c r="K208" t="s">
        <v>20</v>
      </c>
      <c r="L208" t="s">
        <v>21</v>
      </c>
      <c r="M208">
        <v>0</v>
      </c>
      <c r="N208">
        <v>0</v>
      </c>
      <c r="O208">
        <v>0</v>
      </c>
      <c r="P208">
        <v>0</v>
      </c>
      <c r="Q208">
        <v>1</v>
      </c>
      <c r="R208" t="s">
        <v>32</v>
      </c>
      <c r="S208">
        <v>0</v>
      </c>
      <c r="T208">
        <v>0</v>
      </c>
      <c r="U208">
        <v>0</v>
      </c>
      <c r="V208">
        <v>0</v>
      </c>
      <c r="W208">
        <v>1</v>
      </c>
      <c r="X208">
        <v>0</v>
      </c>
      <c r="Y208" t="s">
        <v>33</v>
      </c>
      <c r="Z208">
        <v>1</v>
      </c>
      <c r="AA208">
        <v>0</v>
      </c>
      <c r="AB208">
        <v>1</v>
      </c>
      <c r="AC208">
        <v>0</v>
      </c>
      <c r="AD208">
        <v>1</v>
      </c>
      <c r="AE208">
        <v>1</v>
      </c>
      <c r="AF208">
        <v>1</v>
      </c>
      <c r="AG208">
        <v>1</v>
      </c>
      <c r="AH208">
        <v>0</v>
      </c>
      <c r="AI208">
        <v>0</v>
      </c>
      <c r="AJ208" t="s">
        <v>22</v>
      </c>
      <c r="AK208">
        <v>61.8</v>
      </c>
      <c r="AL208">
        <v>56</v>
      </c>
      <c r="AM208">
        <v>35</v>
      </c>
      <c r="AN208">
        <v>40.799999999999997</v>
      </c>
      <c r="AO208">
        <v>50</v>
      </c>
      <c r="AP208">
        <v>80</v>
      </c>
      <c r="AQ208">
        <v>1</v>
      </c>
    </row>
    <row r="209" spans="1:43" x14ac:dyDescent="0.3">
      <c r="A209" t="s">
        <v>25</v>
      </c>
      <c r="B209">
        <v>0</v>
      </c>
      <c r="C209">
        <v>1</v>
      </c>
      <c r="D209">
        <v>0</v>
      </c>
      <c r="E209">
        <v>0</v>
      </c>
      <c r="F209">
        <v>0</v>
      </c>
      <c r="G209">
        <v>0</v>
      </c>
      <c r="H209">
        <v>15742</v>
      </c>
      <c r="I209">
        <v>1.508</v>
      </c>
      <c r="J209" t="s">
        <v>13</v>
      </c>
      <c r="K209" t="s">
        <v>26</v>
      </c>
      <c r="L209" t="s">
        <v>21</v>
      </c>
      <c r="M209">
        <v>0</v>
      </c>
      <c r="N209">
        <v>0</v>
      </c>
      <c r="O209">
        <v>0</v>
      </c>
      <c r="P209">
        <v>0</v>
      </c>
      <c r="Q209">
        <v>1</v>
      </c>
      <c r="R209" t="s">
        <v>24</v>
      </c>
      <c r="S209">
        <v>0</v>
      </c>
      <c r="T209">
        <v>0</v>
      </c>
      <c r="U209">
        <v>1</v>
      </c>
      <c r="V209">
        <v>0</v>
      </c>
      <c r="W209">
        <v>0</v>
      </c>
      <c r="X209">
        <v>0</v>
      </c>
      <c r="Y209" t="s">
        <v>28</v>
      </c>
      <c r="Z209">
        <v>1</v>
      </c>
      <c r="AA209">
        <v>1</v>
      </c>
      <c r="AB209">
        <v>0</v>
      </c>
      <c r="AC209">
        <v>1</v>
      </c>
      <c r="AD209">
        <v>1</v>
      </c>
      <c r="AE209">
        <v>1</v>
      </c>
      <c r="AF209">
        <v>1</v>
      </c>
      <c r="AG209">
        <v>1</v>
      </c>
      <c r="AH209">
        <v>1</v>
      </c>
      <c r="AI209">
        <v>1</v>
      </c>
      <c r="AJ209" t="s">
        <v>17</v>
      </c>
      <c r="AK209">
        <v>61.4</v>
      </c>
      <c r="AL209">
        <v>56</v>
      </c>
      <c r="AM209">
        <v>34.700000000000003</v>
      </c>
      <c r="AN209">
        <v>40.700000000000003</v>
      </c>
      <c r="AO209">
        <v>50</v>
      </c>
      <c r="AP209">
        <v>77</v>
      </c>
      <c r="AQ209">
        <v>1</v>
      </c>
    </row>
    <row r="210" spans="1:43" x14ac:dyDescent="0.3">
      <c r="A210" t="s">
        <v>19</v>
      </c>
      <c r="B210">
        <v>1</v>
      </c>
      <c r="C210">
        <v>0</v>
      </c>
      <c r="D210">
        <v>0</v>
      </c>
      <c r="E210">
        <v>0</v>
      </c>
      <c r="F210">
        <v>0</v>
      </c>
      <c r="G210">
        <v>0</v>
      </c>
      <c r="H210">
        <v>9421.5249999999996</v>
      </c>
      <c r="I210">
        <v>1.03</v>
      </c>
      <c r="J210" t="s">
        <v>13</v>
      </c>
      <c r="K210" t="s">
        <v>20</v>
      </c>
      <c r="L210" t="s">
        <v>40</v>
      </c>
      <c r="M210">
        <v>0</v>
      </c>
      <c r="N210">
        <v>1</v>
      </c>
      <c r="O210">
        <v>0</v>
      </c>
      <c r="P210">
        <v>0</v>
      </c>
      <c r="Q210">
        <v>0</v>
      </c>
      <c r="R210" t="s">
        <v>16</v>
      </c>
      <c r="S210">
        <v>0</v>
      </c>
      <c r="T210">
        <v>0</v>
      </c>
      <c r="U210">
        <v>0</v>
      </c>
      <c r="V210">
        <v>1</v>
      </c>
      <c r="W210">
        <v>0</v>
      </c>
      <c r="X210">
        <v>0</v>
      </c>
      <c r="Y210" t="s">
        <v>23</v>
      </c>
      <c r="Z210">
        <v>1</v>
      </c>
      <c r="AA210">
        <v>1</v>
      </c>
      <c r="AB210">
        <v>0</v>
      </c>
      <c r="AC210">
        <v>0</v>
      </c>
      <c r="AD210">
        <v>1</v>
      </c>
      <c r="AE210">
        <v>1</v>
      </c>
      <c r="AF210">
        <v>1</v>
      </c>
      <c r="AG210">
        <v>1</v>
      </c>
      <c r="AH210">
        <v>0</v>
      </c>
      <c r="AI210">
        <v>0</v>
      </c>
      <c r="AJ210" t="s">
        <v>22</v>
      </c>
      <c r="AK210">
        <v>61.8</v>
      </c>
      <c r="AL210">
        <v>57</v>
      </c>
      <c r="AM210">
        <v>35.5</v>
      </c>
      <c r="AN210">
        <v>40.6</v>
      </c>
      <c r="AO210">
        <v>50</v>
      </c>
      <c r="AP210">
        <v>80</v>
      </c>
      <c r="AQ210">
        <v>1</v>
      </c>
    </row>
    <row r="211" spans="1:43" x14ac:dyDescent="0.3">
      <c r="A211" t="s">
        <v>38</v>
      </c>
      <c r="B211">
        <v>0</v>
      </c>
      <c r="C211">
        <v>0</v>
      </c>
      <c r="D211">
        <v>0</v>
      </c>
      <c r="E211">
        <v>0</v>
      </c>
      <c r="F211">
        <v>1</v>
      </c>
      <c r="G211">
        <v>0</v>
      </c>
      <c r="H211">
        <v>13330</v>
      </c>
      <c r="I211">
        <v>1.4</v>
      </c>
      <c r="J211" t="s">
        <v>13</v>
      </c>
      <c r="K211" t="s">
        <v>39</v>
      </c>
      <c r="L211" t="s">
        <v>15</v>
      </c>
      <c r="M211">
        <v>0</v>
      </c>
      <c r="N211">
        <v>0</v>
      </c>
      <c r="O211">
        <v>1</v>
      </c>
      <c r="P211">
        <v>0</v>
      </c>
      <c r="Q211">
        <v>0</v>
      </c>
      <c r="R211" t="s">
        <v>16</v>
      </c>
      <c r="S211">
        <v>0</v>
      </c>
      <c r="T211">
        <v>0</v>
      </c>
      <c r="U211">
        <v>0</v>
      </c>
      <c r="V211">
        <v>1</v>
      </c>
      <c r="W211">
        <v>0</v>
      </c>
      <c r="X211">
        <v>0</v>
      </c>
      <c r="Y211" t="s">
        <v>33</v>
      </c>
      <c r="Z211">
        <v>0</v>
      </c>
      <c r="AA211">
        <v>1</v>
      </c>
      <c r="AB211">
        <v>0</v>
      </c>
      <c r="AC211">
        <v>1</v>
      </c>
      <c r="AD211">
        <v>1</v>
      </c>
      <c r="AE211">
        <v>1</v>
      </c>
      <c r="AF211">
        <v>1</v>
      </c>
      <c r="AG211">
        <v>0</v>
      </c>
      <c r="AH211">
        <v>1</v>
      </c>
      <c r="AI211">
        <v>0</v>
      </c>
      <c r="AJ211" t="s">
        <v>17</v>
      </c>
      <c r="AK211">
        <v>61.5</v>
      </c>
      <c r="AL211">
        <v>56.8</v>
      </c>
      <c r="AM211">
        <v>34.299999999999997</v>
      </c>
      <c r="AN211">
        <v>40.700000000000003</v>
      </c>
      <c r="AO211">
        <v>52</v>
      </c>
      <c r="AP211">
        <v>78</v>
      </c>
      <c r="AQ211">
        <v>1</v>
      </c>
    </row>
    <row r="212" spans="1:43" x14ac:dyDescent="0.3">
      <c r="A212" t="s">
        <v>25</v>
      </c>
      <c r="B212">
        <v>0</v>
      </c>
      <c r="C212">
        <v>1</v>
      </c>
      <c r="D212">
        <v>0</v>
      </c>
      <c r="E212">
        <v>0</v>
      </c>
      <c r="F212">
        <v>0</v>
      </c>
      <c r="G212">
        <v>0</v>
      </c>
      <c r="H212">
        <v>12286</v>
      </c>
      <c r="I212">
        <v>1.0069999999999999</v>
      </c>
      <c r="J212" t="s">
        <v>13</v>
      </c>
      <c r="K212" t="s">
        <v>26</v>
      </c>
      <c r="L212" t="s">
        <v>40</v>
      </c>
      <c r="M212">
        <v>0</v>
      </c>
      <c r="N212">
        <v>1</v>
      </c>
      <c r="O212">
        <v>0</v>
      </c>
      <c r="P212">
        <v>0</v>
      </c>
      <c r="Q212">
        <v>0</v>
      </c>
      <c r="R212" t="s">
        <v>34</v>
      </c>
      <c r="S212">
        <v>0</v>
      </c>
      <c r="T212">
        <v>0</v>
      </c>
      <c r="U212">
        <v>0</v>
      </c>
      <c r="V212">
        <v>0</v>
      </c>
      <c r="W212">
        <v>0</v>
      </c>
      <c r="X212">
        <v>1</v>
      </c>
      <c r="Y212" t="s">
        <v>28</v>
      </c>
      <c r="Z212">
        <v>1</v>
      </c>
      <c r="AA212">
        <v>1</v>
      </c>
      <c r="AB212">
        <v>1</v>
      </c>
      <c r="AC212">
        <v>1</v>
      </c>
      <c r="AD212">
        <v>1</v>
      </c>
      <c r="AE212">
        <v>1</v>
      </c>
      <c r="AF212">
        <v>0</v>
      </c>
      <c r="AG212">
        <v>0</v>
      </c>
      <c r="AH212">
        <v>0</v>
      </c>
      <c r="AI212">
        <v>0</v>
      </c>
      <c r="AJ212" t="s">
        <v>17</v>
      </c>
      <c r="AK212">
        <v>60.8</v>
      </c>
      <c r="AL212">
        <v>57.4</v>
      </c>
      <c r="AM212">
        <v>34.799999999999997</v>
      </c>
      <c r="AN212">
        <v>40.700000000000003</v>
      </c>
      <c r="AO212">
        <v>52</v>
      </c>
      <c r="AP212">
        <v>76</v>
      </c>
      <c r="AQ212">
        <v>1</v>
      </c>
    </row>
    <row r="213" spans="1:43" x14ac:dyDescent="0.3">
      <c r="A213" t="s">
        <v>35</v>
      </c>
      <c r="B213">
        <v>0</v>
      </c>
      <c r="C213">
        <v>0</v>
      </c>
      <c r="D213">
        <v>0</v>
      </c>
      <c r="E213">
        <v>1</v>
      </c>
      <c r="F213">
        <v>0</v>
      </c>
      <c r="G213">
        <v>0</v>
      </c>
      <c r="H213">
        <v>18890</v>
      </c>
      <c r="I213">
        <v>1.21</v>
      </c>
      <c r="J213" t="s">
        <v>13</v>
      </c>
      <c r="K213" t="s">
        <v>36</v>
      </c>
      <c r="L213" t="s">
        <v>27</v>
      </c>
      <c r="M213">
        <v>1</v>
      </c>
      <c r="N213">
        <v>0</v>
      </c>
      <c r="O213">
        <v>0</v>
      </c>
      <c r="P213">
        <v>0</v>
      </c>
      <c r="Q213">
        <v>0</v>
      </c>
      <c r="R213" t="s">
        <v>37</v>
      </c>
      <c r="S213">
        <v>0</v>
      </c>
      <c r="T213">
        <v>1</v>
      </c>
      <c r="U213">
        <v>0</v>
      </c>
      <c r="V213">
        <v>0</v>
      </c>
      <c r="W213">
        <v>0</v>
      </c>
      <c r="X213">
        <v>0</v>
      </c>
      <c r="Y213" t="s">
        <v>23</v>
      </c>
      <c r="Z213">
        <v>0</v>
      </c>
      <c r="AA213">
        <v>0</v>
      </c>
      <c r="AB213">
        <v>1</v>
      </c>
      <c r="AC213">
        <v>0</v>
      </c>
      <c r="AD213">
        <v>0</v>
      </c>
      <c r="AE213">
        <v>1</v>
      </c>
      <c r="AF213">
        <v>0</v>
      </c>
      <c r="AG213">
        <v>1</v>
      </c>
      <c r="AH213">
        <v>0</v>
      </c>
      <c r="AI213">
        <v>0</v>
      </c>
      <c r="AJ213" t="s">
        <v>22</v>
      </c>
      <c r="AK213">
        <v>61.3</v>
      </c>
      <c r="AL213">
        <v>59</v>
      </c>
      <c r="AM213">
        <v>34</v>
      </c>
      <c r="AN213">
        <v>41.2</v>
      </c>
      <c r="AO213">
        <v>50</v>
      </c>
      <c r="AP213">
        <v>80</v>
      </c>
      <c r="AQ213">
        <v>1</v>
      </c>
    </row>
    <row r="214" spans="1:43" x14ac:dyDescent="0.3">
      <c r="A214" t="s">
        <v>25</v>
      </c>
      <c r="B214">
        <v>0</v>
      </c>
      <c r="C214">
        <v>1</v>
      </c>
      <c r="D214">
        <v>0</v>
      </c>
      <c r="E214">
        <v>0</v>
      </c>
      <c r="F214">
        <v>0</v>
      </c>
      <c r="G214">
        <v>0</v>
      </c>
      <c r="H214">
        <v>21743</v>
      </c>
      <c r="I214">
        <v>1.554</v>
      </c>
      <c r="J214" t="s">
        <v>13</v>
      </c>
      <c r="K214" t="s">
        <v>26</v>
      </c>
      <c r="L214" t="s">
        <v>15</v>
      </c>
      <c r="M214">
        <v>0</v>
      </c>
      <c r="N214">
        <v>0</v>
      </c>
      <c r="O214">
        <v>1</v>
      </c>
      <c r="P214">
        <v>0</v>
      </c>
      <c r="Q214">
        <v>0</v>
      </c>
      <c r="R214" t="s">
        <v>24</v>
      </c>
      <c r="S214">
        <v>0</v>
      </c>
      <c r="T214">
        <v>0</v>
      </c>
      <c r="U214">
        <v>1</v>
      </c>
      <c r="V214">
        <v>0</v>
      </c>
      <c r="W214">
        <v>0</v>
      </c>
      <c r="X214">
        <v>0</v>
      </c>
      <c r="Y214" t="s">
        <v>28</v>
      </c>
      <c r="Z214">
        <v>1</v>
      </c>
      <c r="AA214">
        <v>1</v>
      </c>
      <c r="AB214">
        <v>0</v>
      </c>
      <c r="AC214">
        <v>1</v>
      </c>
      <c r="AD214">
        <v>1</v>
      </c>
      <c r="AE214">
        <v>1</v>
      </c>
      <c r="AF214">
        <v>1</v>
      </c>
      <c r="AG214">
        <v>0</v>
      </c>
      <c r="AH214">
        <v>1</v>
      </c>
      <c r="AI214">
        <v>1</v>
      </c>
      <c r="AJ214" t="s">
        <v>17</v>
      </c>
      <c r="AK214">
        <v>61.7</v>
      </c>
      <c r="AL214">
        <v>55.5</v>
      </c>
      <c r="AM214">
        <v>34.700000000000003</v>
      </c>
      <c r="AN214">
        <v>40.799999999999997</v>
      </c>
      <c r="AO214">
        <v>53</v>
      </c>
      <c r="AP214">
        <v>77</v>
      </c>
      <c r="AQ214">
        <v>1</v>
      </c>
    </row>
    <row r="215" spans="1:43" x14ac:dyDescent="0.3">
      <c r="A215" t="s">
        <v>19</v>
      </c>
      <c r="B215">
        <v>1</v>
      </c>
      <c r="C215">
        <v>0</v>
      </c>
      <c r="D215">
        <v>0</v>
      </c>
      <c r="E215">
        <v>0</v>
      </c>
      <c r="F215">
        <v>0</v>
      </c>
      <c r="G215">
        <v>0</v>
      </c>
      <c r="H215">
        <v>8558.6649999999991</v>
      </c>
      <c r="I215">
        <v>1.01</v>
      </c>
      <c r="J215" t="s">
        <v>13</v>
      </c>
      <c r="K215" t="s">
        <v>20</v>
      </c>
      <c r="L215" t="s">
        <v>31</v>
      </c>
      <c r="M215">
        <v>0</v>
      </c>
      <c r="N215">
        <v>0</v>
      </c>
      <c r="O215">
        <v>0</v>
      </c>
      <c r="P215">
        <v>1</v>
      </c>
      <c r="Q215">
        <v>0</v>
      </c>
      <c r="R215" t="s">
        <v>34</v>
      </c>
      <c r="S215">
        <v>0</v>
      </c>
      <c r="T215">
        <v>0</v>
      </c>
      <c r="U215">
        <v>0</v>
      </c>
      <c r="V215">
        <v>0</v>
      </c>
      <c r="W215">
        <v>0</v>
      </c>
      <c r="X215">
        <v>1</v>
      </c>
      <c r="Y215" t="s">
        <v>23</v>
      </c>
      <c r="Z215">
        <v>1</v>
      </c>
      <c r="AA215">
        <v>1</v>
      </c>
      <c r="AB215">
        <v>1</v>
      </c>
      <c r="AC215">
        <v>1</v>
      </c>
      <c r="AD215">
        <v>1</v>
      </c>
      <c r="AE215">
        <v>1</v>
      </c>
      <c r="AF215">
        <v>1</v>
      </c>
      <c r="AG215">
        <v>1</v>
      </c>
      <c r="AH215">
        <v>1</v>
      </c>
      <c r="AI215">
        <v>0</v>
      </c>
      <c r="AJ215" t="s">
        <v>22</v>
      </c>
      <c r="AK215">
        <v>61.9</v>
      </c>
      <c r="AL215">
        <v>55</v>
      </c>
      <c r="AM215">
        <v>34.5</v>
      </c>
      <c r="AN215">
        <v>40.6</v>
      </c>
      <c r="AO215">
        <v>50</v>
      </c>
      <c r="AP215">
        <v>75</v>
      </c>
      <c r="AQ215">
        <v>1</v>
      </c>
    </row>
    <row r="216" spans="1:43" x14ac:dyDescent="0.3">
      <c r="A216" t="s">
        <v>12</v>
      </c>
      <c r="B216">
        <v>0</v>
      </c>
      <c r="C216">
        <v>0</v>
      </c>
      <c r="D216">
        <v>0</v>
      </c>
      <c r="E216">
        <v>0</v>
      </c>
      <c r="F216">
        <v>0</v>
      </c>
      <c r="G216">
        <v>1</v>
      </c>
      <c r="H216">
        <v>15035</v>
      </c>
      <c r="I216">
        <v>1.411</v>
      </c>
      <c r="J216" t="s">
        <v>13</v>
      </c>
      <c r="K216" t="s">
        <v>14</v>
      </c>
      <c r="L216" t="s">
        <v>40</v>
      </c>
      <c r="M216">
        <v>0</v>
      </c>
      <c r="N216">
        <v>1</v>
      </c>
      <c r="O216">
        <v>0</v>
      </c>
      <c r="P216">
        <v>0</v>
      </c>
      <c r="Q216">
        <v>0</v>
      </c>
      <c r="R216" t="s">
        <v>16</v>
      </c>
      <c r="S216">
        <v>0</v>
      </c>
      <c r="T216">
        <v>0</v>
      </c>
      <c r="U216">
        <v>0</v>
      </c>
      <c r="V216">
        <v>1</v>
      </c>
      <c r="W216">
        <v>0</v>
      </c>
      <c r="X216">
        <v>0</v>
      </c>
      <c r="Y216" t="s">
        <v>18</v>
      </c>
      <c r="Z216">
        <v>1</v>
      </c>
      <c r="AA216">
        <v>1</v>
      </c>
      <c r="AB216">
        <v>1</v>
      </c>
      <c r="AC216">
        <v>1</v>
      </c>
      <c r="AD216">
        <v>1</v>
      </c>
      <c r="AE216">
        <v>1</v>
      </c>
      <c r="AF216">
        <v>1</v>
      </c>
      <c r="AG216">
        <v>0</v>
      </c>
      <c r="AH216">
        <v>1</v>
      </c>
      <c r="AI216">
        <v>0</v>
      </c>
      <c r="AJ216" t="s">
        <v>17</v>
      </c>
      <c r="AK216">
        <v>61.5</v>
      </c>
      <c r="AL216">
        <v>56.6</v>
      </c>
      <c r="AM216">
        <v>34.200000000000003</v>
      </c>
      <c r="AN216">
        <v>40.6</v>
      </c>
      <c r="AO216">
        <v>53</v>
      </c>
      <c r="AP216">
        <v>76</v>
      </c>
      <c r="AQ216">
        <v>1</v>
      </c>
    </row>
    <row r="217" spans="1:43" x14ac:dyDescent="0.3">
      <c r="A217" t="s">
        <v>12</v>
      </c>
      <c r="B217">
        <v>0</v>
      </c>
      <c r="C217">
        <v>0</v>
      </c>
      <c r="D217">
        <v>0</v>
      </c>
      <c r="E217">
        <v>0</v>
      </c>
      <c r="F217">
        <v>0</v>
      </c>
      <c r="G217">
        <v>1</v>
      </c>
      <c r="H217">
        <v>22915</v>
      </c>
      <c r="I217">
        <v>1.718</v>
      </c>
      <c r="J217" t="s">
        <v>13</v>
      </c>
      <c r="K217" t="s">
        <v>14</v>
      </c>
      <c r="L217" t="s">
        <v>15</v>
      </c>
      <c r="M217">
        <v>0</v>
      </c>
      <c r="N217">
        <v>0</v>
      </c>
      <c r="O217">
        <v>1</v>
      </c>
      <c r="P217">
        <v>0</v>
      </c>
      <c r="Q217">
        <v>0</v>
      </c>
      <c r="R217" t="s">
        <v>16</v>
      </c>
      <c r="S217">
        <v>0</v>
      </c>
      <c r="T217">
        <v>0</v>
      </c>
      <c r="U217">
        <v>0</v>
      </c>
      <c r="V217">
        <v>1</v>
      </c>
      <c r="W217">
        <v>0</v>
      </c>
      <c r="X217">
        <v>0</v>
      </c>
      <c r="Y217" t="s">
        <v>28</v>
      </c>
      <c r="Z217">
        <v>1</v>
      </c>
      <c r="AA217">
        <v>1</v>
      </c>
      <c r="AB217">
        <v>0</v>
      </c>
      <c r="AC217">
        <v>1</v>
      </c>
      <c r="AD217">
        <v>1</v>
      </c>
      <c r="AE217">
        <v>1</v>
      </c>
      <c r="AF217">
        <v>1</v>
      </c>
      <c r="AG217">
        <v>0</v>
      </c>
      <c r="AH217">
        <v>1</v>
      </c>
      <c r="AI217">
        <v>1</v>
      </c>
      <c r="AJ217" t="s">
        <v>17</v>
      </c>
      <c r="AK217">
        <v>61.4</v>
      </c>
      <c r="AL217">
        <v>56.6</v>
      </c>
      <c r="AM217">
        <v>34.799999999999997</v>
      </c>
      <c r="AN217">
        <v>40.799999999999997</v>
      </c>
      <c r="AO217">
        <v>53</v>
      </c>
      <c r="AP217">
        <v>77</v>
      </c>
      <c r="AQ217">
        <v>1</v>
      </c>
    </row>
    <row r="218" spans="1:43" x14ac:dyDescent="0.3">
      <c r="A218" t="s">
        <v>19</v>
      </c>
      <c r="B218">
        <v>1</v>
      </c>
      <c r="C218">
        <v>0</v>
      </c>
      <c r="D218">
        <v>0</v>
      </c>
      <c r="E218">
        <v>0</v>
      </c>
      <c r="F218">
        <v>0</v>
      </c>
      <c r="G218">
        <v>0</v>
      </c>
      <c r="H218">
        <v>9763.32</v>
      </c>
      <c r="I218">
        <v>1.03</v>
      </c>
      <c r="J218" t="s">
        <v>13</v>
      </c>
      <c r="K218" t="s">
        <v>20</v>
      </c>
      <c r="L218" t="s">
        <v>31</v>
      </c>
      <c r="M218">
        <v>0</v>
      </c>
      <c r="N218">
        <v>0</v>
      </c>
      <c r="O218">
        <v>0</v>
      </c>
      <c r="P218">
        <v>1</v>
      </c>
      <c r="Q218">
        <v>0</v>
      </c>
      <c r="R218" t="s">
        <v>34</v>
      </c>
      <c r="S218">
        <v>0</v>
      </c>
      <c r="T218">
        <v>0</v>
      </c>
      <c r="U218">
        <v>0</v>
      </c>
      <c r="V218">
        <v>0</v>
      </c>
      <c r="W218">
        <v>0</v>
      </c>
      <c r="X218">
        <v>1</v>
      </c>
      <c r="Y218" t="s">
        <v>23</v>
      </c>
      <c r="Z218">
        <v>1</v>
      </c>
      <c r="AA218">
        <v>0</v>
      </c>
      <c r="AB218">
        <v>1</v>
      </c>
      <c r="AC218">
        <v>0</v>
      </c>
      <c r="AD218">
        <v>1</v>
      </c>
      <c r="AE218">
        <v>1</v>
      </c>
      <c r="AF218">
        <v>1</v>
      </c>
      <c r="AG218">
        <v>0</v>
      </c>
      <c r="AH218">
        <v>0</v>
      </c>
      <c r="AI218">
        <v>0</v>
      </c>
      <c r="AJ218" t="s">
        <v>22</v>
      </c>
      <c r="AK218">
        <v>61.9</v>
      </c>
      <c r="AL218">
        <v>57</v>
      </c>
      <c r="AM218">
        <v>35.5</v>
      </c>
      <c r="AN218">
        <v>40.6</v>
      </c>
      <c r="AO218">
        <v>55</v>
      </c>
      <c r="AP218">
        <v>80</v>
      </c>
      <c r="AQ218">
        <v>1</v>
      </c>
    </row>
    <row r="219" spans="1:43" x14ac:dyDescent="0.3">
      <c r="A219" t="s">
        <v>12</v>
      </c>
      <c r="B219">
        <v>0</v>
      </c>
      <c r="C219">
        <v>0</v>
      </c>
      <c r="D219">
        <v>0</v>
      </c>
      <c r="E219">
        <v>0</v>
      </c>
      <c r="F219">
        <v>0</v>
      </c>
      <c r="G219">
        <v>1</v>
      </c>
      <c r="H219">
        <v>21431</v>
      </c>
      <c r="I219">
        <v>1.792</v>
      </c>
      <c r="J219" t="s">
        <v>13</v>
      </c>
      <c r="K219" t="s">
        <v>14</v>
      </c>
      <c r="L219" t="s">
        <v>31</v>
      </c>
      <c r="M219">
        <v>0</v>
      </c>
      <c r="N219">
        <v>0</v>
      </c>
      <c r="O219">
        <v>0</v>
      </c>
      <c r="P219">
        <v>1</v>
      </c>
      <c r="Q219">
        <v>0</v>
      </c>
      <c r="R219" t="s">
        <v>16</v>
      </c>
      <c r="S219">
        <v>0</v>
      </c>
      <c r="T219">
        <v>0</v>
      </c>
      <c r="U219">
        <v>0</v>
      </c>
      <c r="V219">
        <v>1</v>
      </c>
      <c r="W219">
        <v>0</v>
      </c>
      <c r="X219">
        <v>0</v>
      </c>
      <c r="Y219" t="s">
        <v>28</v>
      </c>
      <c r="Z219">
        <v>1</v>
      </c>
      <c r="AA219">
        <v>1</v>
      </c>
      <c r="AB219">
        <v>0</v>
      </c>
      <c r="AC219">
        <v>1</v>
      </c>
      <c r="AD219">
        <v>1</v>
      </c>
      <c r="AE219">
        <v>1</v>
      </c>
      <c r="AF219">
        <v>1</v>
      </c>
      <c r="AG219">
        <v>0</v>
      </c>
      <c r="AH219">
        <v>1</v>
      </c>
      <c r="AI219">
        <v>1</v>
      </c>
      <c r="AJ219" t="s">
        <v>17</v>
      </c>
      <c r="AK219">
        <v>61.7</v>
      </c>
      <c r="AL219">
        <v>56.4</v>
      </c>
      <c r="AM219">
        <v>34.799999999999997</v>
      </c>
      <c r="AN219">
        <v>40.9</v>
      </c>
      <c r="AO219">
        <v>53</v>
      </c>
      <c r="AP219">
        <v>77</v>
      </c>
      <c r="AQ219">
        <v>1</v>
      </c>
    </row>
    <row r="220" spans="1:43" x14ac:dyDescent="0.3">
      <c r="A220" t="s">
        <v>19</v>
      </c>
      <c r="B220">
        <v>1</v>
      </c>
      <c r="C220">
        <v>0</v>
      </c>
      <c r="D220">
        <v>0</v>
      </c>
      <c r="E220">
        <v>0</v>
      </c>
      <c r="F220">
        <v>0</v>
      </c>
      <c r="G220">
        <v>0</v>
      </c>
      <c r="H220">
        <v>9297.4149999999991</v>
      </c>
      <c r="I220">
        <v>1.05</v>
      </c>
      <c r="J220" t="s">
        <v>13</v>
      </c>
      <c r="K220" t="s">
        <v>20</v>
      </c>
      <c r="L220" t="s">
        <v>21</v>
      </c>
      <c r="M220">
        <v>0</v>
      </c>
      <c r="N220">
        <v>0</v>
      </c>
      <c r="O220">
        <v>0</v>
      </c>
      <c r="P220">
        <v>0</v>
      </c>
      <c r="Q220">
        <v>1</v>
      </c>
      <c r="R220" t="s">
        <v>37</v>
      </c>
      <c r="S220">
        <v>0</v>
      </c>
      <c r="T220">
        <v>1</v>
      </c>
      <c r="U220">
        <v>0</v>
      </c>
      <c r="V220">
        <v>0</v>
      </c>
      <c r="W220">
        <v>0</v>
      </c>
      <c r="X220">
        <v>0</v>
      </c>
      <c r="Y220" t="s">
        <v>23</v>
      </c>
      <c r="Z220">
        <v>1</v>
      </c>
      <c r="AA220">
        <v>0</v>
      </c>
      <c r="AB220">
        <v>1</v>
      </c>
      <c r="AC220">
        <v>1</v>
      </c>
      <c r="AD220">
        <v>1</v>
      </c>
      <c r="AE220">
        <v>1</v>
      </c>
      <c r="AF220">
        <v>1</v>
      </c>
      <c r="AG220">
        <v>1</v>
      </c>
      <c r="AH220">
        <v>1</v>
      </c>
      <c r="AI220">
        <v>0</v>
      </c>
      <c r="AJ220" t="s">
        <v>22</v>
      </c>
      <c r="AK220">
        <v>61.8</v>
      </c>
      <c r="AL220">
        <v>56</v>
      </c>
      <c r="AM220">
        <v>34.5</v>
      </c>
      <c r="AN220">
        <v>40.799999999999997</v>
      </c>
      <c r="AO220">
        <v>50</v>
      </c>
      <c r="AP220">
        <v>80</v>
      </c>
      <c r="AQ220">
        <v>1</v>
      </c>
    </row>
    <row r="221" spans="1:43" x14ac:dyDescent="0.3">
      <c r="A221" t="s">
        <v>29</v>
      </c>
      <c r="B221">
        <v>0</v>
      </c>
      <c r="C221">
        <v>0</v>
      </c>
      <c r="D221">
        <v>1</v>
      </c>
      <c r="E221">
        <v>0</v>
      </c>
      <c r="F221">
        <v>0</v>
      </c>
      <c r="G221">
        <v>0</v>
      </c>
      <c r="H221">
        <v>13483</v>
      </c>
      <c r="I221">
        <v>1.34</v>
      </c>
      <c r="J221" t="s">
        <v>30</v>
      </c>
      <c r="K221" t="s">
        <v>14</v>
      </c>
      <c r="L221" t="s">
        <v>31</v>
      </c>
      <c r="M221">
        <v>0</v>
      </c>
      <c r="N221">
        <v>0</v>
      </c>
      <c r="O221">
        <v>0</v>
      </c>
      <c r="P221">
        <v>1</v>
      </c>
      <c r="Q221">
        <v>0</v>
      </c>
      <c r="R221" t="s">
        <v>16</v>
      </c>
      <c r="S221">
        <v>0</v>
      </c>
      <c r="T221">
        <v>0</v>
      </c>
      <c r="U221">
        <v>0</v>
      </c>
      <c r="V221">
        <v>1</v>
      </c>
      <c r="W221">
        <v>0</v>
      </c>
      <c r="X221">
        <v>0</v>
      </c>
      <c r="Y221" t="s">
        <v>28</v>
      </c>
      <c r="Z221">
        <v>1</v>
      </c>
      <c r="AA221">
        <v>1</v>
      </c>
      <c r="AB221">
        <v>0</v>
      </c>
      <c r="AC221">
        <v>1</v>
      </c>
      <c r="AD221">
        <v>1</v>
      </c>
      <c r="AE221">
        <v>1</v>
      </c>
      <c r="AF221">
        <v>1</v>
      </c>
      <c r="AG221">
        <v>1</v>
      </c>
      <c r="AH221">
        <v>1</v>
      </c>
      <c r="AI221">
        <v>1</v>
      </c>
      <c r="AJ221" t="s">
        <v>17</v>
      </c>
      <c r="AK221">
        <v>61.6</v>
      </c>
      <c r="AL221">
        <v>54.9</v>
      </c>
      <c r="AM221">
        <v>34.200000000000003</v>
      </c>
      <c r="AN221">
        <v>40.700000000000003</v>
      </c>
      <c r="AO221">
        <v>49</v>
      </c>
      <c r="AP221">
        <v>77</v>
      </c>
      <c r="AQ221">
        <v>1</v>
      </c>
    </row>
    <row r="222" spans="1:43" x14ac:dyDescent="0.3">
      <c r="A222" t="s">
        <v>29</v>
      </c>
      <c r="B222">
        <v>0</v>
      </c>
      <c r="C222">
        <v>0</v>
      </c>
      <c r="D222">
        <v>1</v>
      </c>
      <c r="E222">
        <v>0</v>
      </c>
      <c r="F222">
        <v>0</v>
      </c>
      <c r="G222">
        <v>0</v>
      </c>
      <c r="H222">
        <v>10056</v>
      </c>
      <c r="I222">
        <v>1.02</v>
      </c>
      <c r="J222" t="s">
        <v>30</v>
      </c>
      <c r="K222" t="s">
        <v>14</v>
      </c>
      <c r="L222" t="s">
        <v>31</v>
      </c>
      <c r="M222">
        <v>0</v>
      </c>
      <c r="N222">
        <v>0</v>
      </c>
      <c r="O222">
        <v>0</v>
      </c>
      <c r="P222">
        <v>1</v>
      </c>
      <c r="Q222">
        <v>0</v>
      </c>
      <c r="R222" t="s">
        <v>24</v>
      </c>
      <c r="S222">
        <v>0</v>
      </c>
      <c r="T222">
        <v>0</v>
      </c>
      <c r="U222">
        <v>1</v>
      </c>
      <c r="V222">
        <v>0</v>
      </c>
      <c r="W222">
        <v>0</v>
      </c>
      <c r="X222">
        <v>0</v>
      </c>
      <c r="Y222" t="s">
        <v>28</v>
      </c>
      <c r="Z222">
        <v>1</v>
      </c>
      <c r="AA222">
        <v>1</v>
      </c>
      <c r="AB222">
        <v>1</v>
      </c>
      <c r="AC222">
        <v>1</v>
      </c>
      <c r="AD222">
        <v>1</v>
      </c>
      <c r="AE222">
        <v>1</v>
      </c>
      <c r="AF222">
        <v>1</v>
      </c>
      <c r="AG222">
        <v>1</v>
      </c>
      <c r="AH222">
        <v>1</v>
      </c>
      <c r="AI222">
        <v>0</v>
      </c>
      <c r="AJ222" t="s">
        <v>17</v>
      </c>
      <c r="AK222">
        <v>61.5</v>
      </c>
      <c r="AL222">
        <v>55.2</v>
      </c>
      <c r="AM222">
        <v>34.200000000000003</v>
      </c>
      <c r="AN222">
        <v>40.700000000000003</v>
      </c>
      <c r="AO222">
        <v>50</v>
      </c>
      <c r="AP222">
        <v>76</v>
      </c>
      <c r="AQ222">
        <v>1</v>
      </c>
    </row>
    <row r="223" spans="1:43" x14ac:dyDescent="0.3">
      <c r="A223" t="s">
        <v>19</v>
      </c>
      <c r="B223">
        <v>1</v>
      </c>
      <c r="C223">
        <v>0</v>
      </c>
      <c r="D223">
        <v>0</v>
      </c>
      <c r="E223">
        <v>0</v>
      </c>
      <c r="F223">
        <v>0</v>
      </c>
      <c r="G223">
        <v>0</v>
      </c>
      <c r="H223">
        <v>9535.7849999999999</v>
      </c>
      <c r="I223">
        <v>1.1000000000000001</v>
      </c>
      <c r="J223" t="s">
        <v>13</v>
      </c>
      <c r="K223" t="s">
        <v>20</v>
      </c>
      <c r="L223" t="s">
        <v>31</v>
      </c>
      <c r="M223">
        <v>0</v>
      </c>
      <c r="N223">
        <v>0</v>
      </c>
      <c r="O223">
        <v>0</v>
      </c>
      <c r="P223">
        <v>1</v>
      </c>
      <c r="Q223">
        <v>0</v>
      </c>
      <c r="R223" t="s">
        <v>32</v>
      </c>
      <c r="S223">
        <v>0</v>
      </c>
      <c r="T223">
        <v>0</v>
      </c>
      <c r="U223">
        <v>0</v>
      </c>
      <c r="V223">
        <v>0</v>
      </c>
      <c r="W223">
        <v>1</v>
      </c>
      <c r="X223">
        <v>0</v>
      </c>
      <c r="Y223" t="s">
        <v>23</v>
      </c>
      <c r="Z223">
        <v>1</v>
      </c>
      <c r="AA223">
        <v>1</v>
      </c>
      <c r="AB223">
        <v>1</v>
      </c>
      <c r="AC223">
        <v>0</v>
      </c>
      <c r="AD223">
        <v>1</v>
      </c>
      <c r="AE223">
        <v>1</v>
      </c>
      <c r="AF223">
        <v>1</v>
      </c>
      <c r="AG223">
        <v>1</v>
      </c>
      <c r="AH223">
        <v>0</v>
      </c>
      <c r="AI223">
        <v>0</v>
      </c>
      <c r="AJ223" t="s">
        <v>22</v>
      </c>
      <c r="AK223">
        <v>61.8</v>
      </c>
      <c r="AL223">
        <v>57</v>
      </c>
      <c r="AM223">
        <v>35.5</v>
      </c>
      <c r="AN223">
        <v>40.6</v>
      </c>
      <c r="AO223">
        <v>50</v>
      </c>
      <c r="AP223">
        <v>75</v>
      </c>
      <c r="AQ223">
        <v>1</v>
      </c>
    </row>
    <row r="224" spans="1:43" x14ac:dyDescent="0.3">
      <c r="A224" t="s">
        <v>19</v>
      </c>
      <c r="B224">
        <v>1</v>
      </c>
      <c r="C224">
        <v>0</v>
      </c>
      <c r="D224">
        <v>0</v>
      </c>
      <c r="E224">
        <v>0</v>
      </c>
      <c r="F224">
        <v>0</v>
      </c>
      <c r="G224">
        <v>0</v>
      </c>
      <c r="H224">
        <v>13733.855</v>
      </c>
      <c r="I224">
        <v>1.05</v>
      </c>
      <c r="J224" t="s">
        <v>13</v>
      </c>
      <c r="K224" t="s">
        <v>20</v>
      </c>
      <c r="L224" t="s">
        <v>27</v>
      </c>
      <c r="M224">
        <v>1</v>
      </c>
      <c r="N224">
        <v>0</v>
      </c>
      <c r="O224">
        <v>0</v>
      </c>
      <c r="P224">
        <v>0</v>
      </c>
      <c r="Q224">
        <v>0</v>
      </c>
      <c r="R224" t="s">
        <v>34</v>
      </c>
      <c r="S224">
        <v>0</v>
      </c>
      <c r="T224">
        <v>0</v>
      </c>
      <c r="U224">
        <v>0</v>
      </c>
      <c r="V224">
        <v>0</v>
      </c>
      <c r="W224">
        <v>0</v>
      </c>
      <c r="X224">
        <v>1</v>
      </c>
      <c r="Y224" t="s">
        <v>28</v>
      </c>
      <c r="Z224">
        <v>1</v>
      </c>
      <c r="AA224">
        <v>1</v>
      </c>
      <c r="AB224">
        <v>0</v>
      </c>
      <c r="AC224">
        <v>1</v>
      </c>
      <c r="AD224">
        <v>0</v>
      </c>
      <c r="AE224">
        <v>1</v>
      </c>
      <c r="AF224">
        <v>1</v>
      </c>
      <c r="AG224">
        <v>0</v>
      </c>
      <c r="AH224">
        <v>0</v>
      </c>
      <c r="AI224">
        <v>0</v>
      </c>
      <c r="AJ224" t="s">
        <v>22</v>
      </c>
      <c r="AK224">
        <v>61.1</v>
      </c>
      <c r="AL224">
        <v>57</v>
      </c>
      <c r="AM224">
        <v>34.5</v>
      </c>
      <c r="AN224">
        <v>41</v>
      </c>
      <c r="AO224">
        <v>55</v>
      </c>
      <c r="AP224">
        <v>80</v>
      </c>
      <c r="AQ224">
        <v>1</v>
      </c>
    </row>
    <row r="225" spans="1:43" x14ac:dyDescent="0.3">
      <c r="A225" t="s">
        <v>12</v>
      </c>
      <c r="B225">
        <v>0</v>
      </c>
      <c r="C225">
        <v>0</v>
      </c>
      <c r="D225">
        <v>0</v>
      </c>
      <c r="E225">
        <v>0</v>
      </c>
      <c r="F225">
        <v>0</v>
      </c>
      <c r="G225">
        <v>1</v>
      </c>
      <c r="H225">
        <v>11906</v>
      </c>
      <c r="I225">
        <v>1.2030000000000001</v>
      </c>
      <c r="J225" t="s">
        <v>13</v>
      </c>
      <c r="K225" t="s">
        <v>14</v>
      </c>
      <c r="L225" t="s">
        <v>31</v>
      </c>
      <c r="M225">
        <v>0</v>
      </c>
      <c r="N225">
        <v>0</v>
      </c>
      <c r="O225">
        <v>0</v>
      </c>
      <c r="P225">
        <v>1</v>
      </c>
      <c r="Q225">
        <v>0</v>
      </c>
      <c r="R225" t="s">
        <v>34</v>
      </c>
      <c r="S225">
        <v>0</v>
      </c>
      <c r="T225">
        <v>0</v>
      </c>
      <c r="U225">
        <v>0</v>
      </c>
      <c r="V225">
        <v>0</v>
      </c>
      <c r="W225">
        <v>0</v>
      </c>
      <c r="X225">
        <v>1</v>
      </c>
      <c r="Y225" t="s">
        <v>18</v>
      </c>
      <c r="Z225">
        <v>1</v>
      </c>
      <c r="AA225">
        <v>1</v>
      </c>
      <c r="AB225">
        <v>1</v>
      </c>
      <c r="AC225">
        <v>1</v>
      </c>
      <c r="AD225">
        <v>1</v>
      </c>
      <c r="AE225">
        <v>1</v>
      </c>
      <c r="AF225">
        <v>1</v>
      </c>
      <c r="AG225">
        <v>0</v>
      </c>
      <c r="AH225">
        <v>1</v>
      </c>
      <c r="AI225">
        <v>0</v>
      </c>
      <c r="AJ225" t="s">
        <v>17</v>
      </c>
      <c r="AK225">
        <v>61.7</v>
      </c>
      <c r="AL225">
        <v>55.6</v>
      </c>
      <c r="AM225">
        <v>34.6</v>
      </c>
      <c r="AN225">
        <v>40.6</v>
      </c>
      <c r="AO225">
        <v>51</v>
      </c>
      <c r="AP225">
        <v>77</v>
      </c>
      <c r="AQ225">
        <v>1</v>
      </c>
    </row>
    <row r="226" spans="1:43" x14ac:dyDescent="0.3">
      <c r="A226" t="s">
        <v>29</v>
      </c>
      <c r="B226">
        <v>0</v>
      </c>
      <c r="C226">
        <v>0</v>
      </c>
      <c r="D226">
        <v>1</v>
      </c>
      <c r="E226">
        <v>0</v>
      </c>
      <c r="F226">
        <v>0</v>
      </c>
      <c r="G226">
        <v>0</v>
      </c>
      <c r="H226">
        <v>15126</v>
      </c>
      <c r="I226">
        <v>1.3</v>
      </c>
      <c r="J226" t="s">
        <v>30</v>
      </c>
      <c r="K226" t="s">
        <v>14</v>
      </c>
      <c r="L226" t="s">
        <v>31</v>
      </c>
      <c r="M226">
        <v>0</v>
      </c>
      <c r="N226">
        <v>0</v>
      </c>
      <c r="O226">
        <v>0</v>
      </c>
      <c r="P226">
        <v>1</v>
      </c>
      <c r="Q226">
        <v>0</v>
      </c>
      <c r="R226" t="s">
        <v>32</v>
      </c>
      <c r="S226">
        <v>0</v>
      </c>
      <c r="T226">
        <v>0</v>
      </c>
      <c r="U226">
        <v>0</v>
      </c>
      <c r="V226">
        <v>0</v>
      </c>
      <c r="W226">
        <v>1</v>
      </c>
      <c r="X226">
        <v>0</v>
      </c>
      <c r="Y226" t="s">
        <v>28</v>
      </c>
      <c r="Z226">
        <v>1</v>
      </c>
      <c r="AA226">
        <v>1</v>
      </c>
      <c r="AB226">
        <v>1</v>
      </c>
      <c r="AC226">
        <v>1</v>
      </c>
      <c r="AD226">
        <v>1</v>
      </c>
      <c r="AE226">
        <v>1</v>
      </c>
      <c r="AF226">
        <v>1</v>
      </c>
      <c r="AG226">
        <v>1</v>
      </c>
      <c r="AH226">
        <v>1</v>
      </c>
      <c r="AI226">
        <v>0</v>
      </c>
      <c r="AJ226" t="s">
        <v>17</v>
      </c>
      <c r="AK226">
        <v>61.4</v>
      </c>
      <c r="AL226">
        <v>56.5</v>
      </c>
      <c r="AM226">
        <v>34.5</v>
      </c>
      <c r="AN226">
        <v>40.799999999999997</v>
      </c>
      <c r="AO226">
        <v>46</v>
      </c>
      <c r="AP226">
        <v>76</v>
      </c>
      <c r="AQ226">
        <v>1</v>
      </c>
    </row>
    <row r="227" spans="1:43" x14ac:dyDescent="0.3">
      <c r="A227" t="s">
        <v>12</v>
      </c>
      <c r="B227">
        <v>0</v>
      </c>
      <c r="C227">
        <v>0</v>
      </c>
      <c r="D227">
        <v>0</v>
      </c>
      <c r="E227">
        <v>0</v>
      </c>
      <c r="F227">
        <v>0</v>
      </c>
      <c r="G227">
        <v>1</v>
      </c>
      <c r="H227">
        <v>10836</v>
      </c>
      <c r="I227">
        <v>1.0129999999999999</v>
      </c>
      <c r="J227" t="s">
        <v>13</v>
      </c>
      <c r="K227" t="s">
        <v>14</v>
      </c>
      <c r="L227" t="s">
        <v>15</v>
      </c>
      <c r="M227">
        <v>0</v>
      </c>
      <c r="N227">
        <v>0</v>
      </c>
      <c r="O227">
        <v>1</v>
      </c>
      <c r="P227">
        <v>0</v>
      </c>
      <c r="Q227">
        <v>0</v>
      </c>
      <c r="R227" t="s">
        <v>34</v>
      </c>
      <c r="S227">
        <v>0</v>
      </c>
      <c r="T227">
        <v>0</v>
      </c>
      <c r="U227">
        <v>0</v>
      </c>
      <c r="V227">
        <v>0</v>
      </c>
      <c r="W227">
        <v>0</v>
      </c>
      <c r="X227">
        <v>1</v>
      </c>
      <c r="Y227" t="s">
        <v>18</v>
      </c>
      <c r="Z227">
        <v>1</v>
      </c>
      <c r="AA227">
        <v>1</v>
      </c>
      <c r="AB227">
        <v>1</v>
      </c>
      <c r="AC227">
        <v>1</v>
      </c>
      <c r="AD227">
        <v>1</v>
      </c>
      <c r="AE227">
        <v>1</v>
      </c>
      <c r="AF227">
        <v>1</v>
      </c>
      <c r="AG227">
        <v>0</v>
      </c>
      <c r="AH227">
        <v>1</v>
      </c>
      <c r="AI227">
        <v>0</v>
      </c>
      <c r="AJ227" t="s">
        <v>17</v>
      </c>
      <c r="AK227">
        <v>61.8</v>
      </c>
      <c r="AL227">
        <v>56.9</v>
      </c>
      <c r="AM227">
        <v>34.799999999999997</v>
      </c>
      <c r="AN227">
        <v>40.799999999999997</v>
      </c>
      <c r="AO227">
        <v>55</v>
      </c>
      <c r="AP227">
        <v>76</v>
      </c>
      <c r="AQ227">
        <v>1</v>
      </c>
    </row>
    <row r="228" spans="1:43" x14ac:dyDescent="0.3">
      <c r="A228" t="s">
        <v>19</v>
      </c>
      <c r="B228">
        <v>1</v>
      </c>
      <c r="C228">
        <v>0</v>
      </c>
      <c r="D228">
        <v>0</v>
      </c>
      <c r="E228">
        <v>0</v>
      </c>
      <c r="F228">
        <v>0</v>
      </c>
      <c r="G228">
        <v>0</v>
      </c>
      <c r="H228">
        <v>11391.525</v>
      </c>
      <c r="I228">
        <v>1.03</v>
      </c>
      <c r="J228" t="s">
        <v>13</v>
      </c>
      <c r="K228" t="s">
        <v>20</v>
      </c>
      <c r="L228" t="s">
        <v>27</v>
      </c>
      <c r="M228">
        <v>1</v>
      </c>
      <c r="N228">
        <v>0</v>
      </c>
      <c r="O228">
        <v>0</v>
      </c>
      <c r="P228">
        <v>0</v>
      </c>
      <c r="Q228">
        <v>0</v>
      </c>
      <c r="R228" t="s">
        <v>24</v>
      </c>
      <c r="S228">
        <v>0</v>
      </c>
      <c r="T228">
        <v>0</v>
      </c>
      <c r="U228">
        <v>1</v>
      </c>
      <c r="V228">
        <v>0</v>
      </c>
      <c r="W228">
        <v>0</v>
      </c>
      <c r="X228">
        <v>0</v>
      </c>
      <c r="Y228" t="s">
        <v>28</v>
      </c>
      <c r="Z228">
        <v>1</v>
      </c>
      <c r="AA228">
        <v>1</v>
      </c>
      <c r="AB228">
        <v>0</v>
      </c>
      <c r="AC228">
        <v>0</v>
      </c>
      <c r="AD228">
        <v>0</v>
      </c>
      <c r="AE228">
        <v>1</v>
      </c>
      <c r="AF228">
        <v>1</v>
      </c>
      <c r="AG228">
        <v>1</v>
      </c>
      <c r="AH228">
        <v>0</v>
      </c>
      <c r="AI228">
        <v>0</v>
      </c>
      <c r="AJ228" t="s">
        <v>22</v>
      </c>
      <c r="AK228">
        <v>61</v>
      </c>
      <c r="AL228">
        <v>57</v>
      </c>
      <c r="AM228">
        <v>34</v>
      </c>
      <c r="AN228">
        <v>41</v>
      </c>
      <c r="AO228">
        <v>50</v>
      </c>
      <c r="AP228">
        <v>80</v>
      </c>
      <c r="AQ228">
        <v>1</v>
      </c>
    </row>
    <row r="229" spans="1:43" x14ac:dyDescent="0.3">
      <c r="A229" t="s">
        <v>19</v>
      </c>
      <c r="B229">
        <v>1</v>
      </c>
      <c r="C229">
        <v>0</v>
      </c>
      <c r="D229">
        <v>0</v>
      </c>
      <c r="E229">
        <v>0</v>
      </c>
      <c r="F229">
        <v>0</v>
      </c>
      <c r="G229">
        <v>0</v>
      </c>
      <c r="H229">
        <v>53881.47</v>
      </c>
      <c r="I229">
        <v>1.74</v>
      </c>
      <c r="J229" t="s">
        <v>13</v>
      </c>
      <c r="K229" t="s">
        <v>20</v>
      </c>
      <c r="L229" t="s">
        <v>27</v>
      </c>
      <c r="M229">
        <v>1</v>
      </c>
      <c r="N229">
        <v>0</v>
      </c>
      <c r="O229">
        <v>0</v>
      </c>
      <c r="P229">
        <v>0</v>
      </c>
      <c r="Q229">
        <v>0</v>
      </c>
      <c r="R229" t="s">
        <v>37</v>
      </c>
      <c r="S229">
        <v>0</v>
      </c>
      <c r="T229">
        <v>1</v>
      </c>
      <c r="U229">
        <v>0</v>
      </c>
      <c r="V229">
        <v>0</v>
      </c>
      <c r="W229">
        <v>0</v>
      </c>
      <c r="X229">
        <v>0</v>
      </c>
      <c r="Y229" t="s">
        <v>33</v>
      </c>
      <c r="Z229">
        <v>1</v>
      </c>
      <c r="AA229">
        <v>1</v>
      </c>
      <c r="AB229">
        <v>1</v>
      </c>
      <c r="AC229">
        <v>0</v>
      </c>
      <c r="AD229">
        <v>0</v>
      </c>
      <c r="AE229">
        <v>1</v>
      </c>
      <c r="AF229">
        <v>1</v>
      </c>
      <c r="AG229">
        <v>1</v>
      </c>
      <c r="AH229">
        <v>0</v>
      </c>
      <c r="AI229">
        <v>0</v>
      </c>
      <c r="AJ229" t="s">
        <v>22</v>
      </c>
      <c r="AK229">
        <v>61.4</v>
      </c>
      <c r="AL229">
        <v>57</v>
      </c>
      <c r="AM229">
        <v>34</v>
      </c>
      <c r="AN229">
        <v>41</v>
      </c>
      <c r="AO229">
        <v>50</v>
      </c>
      <c r="AP229">
        <v>80</v>
      </c>
      <c r="AQ229">
        <v>1</v>
      </c>
    </row>
    <row r="230" spans="1:43" x14ac:dyDescent="0.3">
      <c r="A230" t="s">
        <v>12</v>
      </c>
      <c r="B230">
        <v>0</v>
      </c>
      <c r="C230">
        <v>0</v>
      </c>
      <c r="D230">
        <v>0</v>
      </c>
      <c r="E230">
        <v>0</v>
      </c>
      <c r="F230">
        <v>0</v>
      </c>
      <c r="G230">
        <v>1</v>
      </c>
      <c r="H230">
        <v>15218</v>
      </c>
      <c r="I230">
        <v>1.59</v>
      </c>
      <c r="J230" t="s">
        <v>13</v>
      </c>
      <c r="K230" t="s">
        <v>14</v>
      </c>
      <c r="L230" t="s">
        <v>21</v>
      </c>
      <c r="M230">
        <v>0</v>
      </c>
      <c r="N230">
        <v>0</v>
      </c>
      <c r="O230">
        <v>0</v>
      </c>
      <c r="P230">
        <v>0</v>
      </c>
      <c r="Q230">
        <v>1</v>
      </c>
      <c r="R230" t="s">
        <v>16</v>
      </c>
      <c r="S230">
        <v>0</v>
      </c>
      <c r="T230">
        <v>0</v>
      </c>
      <c r="U230">
        <v>0</v>
      </c>
      <c r="V230">
        <v>1</v>
      </c>
      <c r="W230">
        <v>0</v>
      </c>
      <c r="X230">
        <v>0</v>
      </c>
      <c r="Y230" t="s">
        <v>28</v>
      </c>
      <c r="Z230">
        <v>1</v>
      </c>
      <c r="AA230">
        <v>1</v>
      </c>
      <c r="AB230">
        <v>0</v>
      </c>
      <c r="AC230">
        <v>1</v>
      </c>
      <c r="AD230">
        <v>1</v>
      </c>
      <c r="AE230">
        <v>1</v>
      </c>
      <c r="AF230">
        <v>1</v>
      </c>
      <c r="AG230">
        <v>1</v>
      </c>
      <c r="AH230">
        <v>1</v>
      </c>
      <c r="AI230">
        <v>0</v>
      </c>
      <c r="AJ230" t="s">
        <v>17</v>
      </c>
      <c r="AK230">
        <v>61.8</v>
      </c>
      <c r="AL230">
        <v>55.9</v>
      </c>
      <c r="AM230">
        <v>34.9</v>
      </c>
      <c r="AN230">
        <v>40.799999999999997</v>
      </c>
      <c r="AO230">
        <v>50</v>
      </c>
      <c r="AP230">
        <v>76</v>
      </c>
      <c r="AQ230">
        <v>1</v>
      </c>
    </row>
    <row r="231" spans="1:43" x14ac:dyDescent="0.3">
      <c r="A231" t="s">
        <v>29</v>
      </c>
      <c r="B231">
        <v>0</v>
      </c>
      <c r="C231">
        <v>0</v>
      </c>
      <c r="D231">
        <v>1</v>
      </c>
      <c r="E231">
        <v>0</v>
      </c>
      <c r="F231">
        <v>0</v>
      </c>
      <c r="G231">
        <v>0</v>
      </c>
      <c r="H231">
        <v>27841</v>
      </c>
      <c r="I231">
        <v>1.84</v>
      </c>
      <c r="J231" t="s">
        <v>30</v>
      </c>
      <c r="K231" t="s">
        <v>14</v>
      </c>
      <c r="L231" t="s">
        <v>31</v>
      </c>
      <c r="M231">
        <v>0</v>
      </c>
      <c r="N231">
        <v>0</v>
      </c>
      <c r="O231">
        <v>0</v>
      </c>
      <c r="P231">
        <v>1</v>
      </c>
      <c r="Q231">
        <v>0</v>
      </c>
      <c r="R231" t="s">
        <v>16</v>
      </c>
      <c r="S231">
        <v>0</v>
      </c>
      <c r="T231">
        <v>0</v>
      </c>
      <c r="U231">
        <v>0</v>
      </c>
      <c r="V231">
        <v>1</v>
      </c>
      <c r="W231">
        <v>0</v>
      </c>
      <c r="X231">
        <v>0</v>
      </c>
      <c r="Y231" t="s">
        <v>28</v>
      </c>
      <c r="Z231">
        <v>1</v>
      </c>
      <c r="AA231">
        <v>1</v>
      </c>
      <c r="AB231">
        <v>1</v>
      </c>
      <c r="AC231">
        <v>1</v>
      </c>
      <c r="AD231">
        <v>1</v>
      </c>
      <c r="AE231">
        <v>1</v>
      </c>
      <c r="AF231">
        <v>1</v>
      </c>
      <c r="AG231">
        <v>0</v>
      </c>
      <c r="AH231">
        <v>1</v>
      </c>
      <c r="AI231">
        <v>1</v>
      </c>
      <c r="AJ231" t="s">
        <v>17</v>
      </c>
      <c r="AK231">
        <v>61.6</v>
      </c>
      <c r="AL231">
        <v>56.9</v>
      </c>
      <c r="AM231">
        <v>34.5</v>
      </c>
      <c r="AN231">
        <v>40.9</v>
      </c>
      <c r="AO231">
        <v>52</v>
      </c>
      <c r="AP231">
        <v>77</v>
      </c>
      <c r="AQ231">
        <v>1</v>
      </c>
    </row>
    <row r="232" spans="1:43" x14ac:dyDescent="0.3">
      <c r="A232" t="s">
        <v>38</v>
      </c>
      <c r="B232">
        <v>0</v>
      </c>
      <c r="C232">
        <v>0</v>
      </c>
      <c r="D232">
        <v>0</v>
      </c>
      <c r="E232">
        <v>0</v>
      </c>
      <c r="F232">
        <v>1</v>
      </c>
      <c r="G232">
        <v>0</v>
      </c>
      <c r="H232">
        <v>19920</v>
      </c>
      <c r="I232">
        <v>1.9</v>
      </c>
      <c r="J232" t="s">
        <v>13</v>
      </c>
      <c r="K232" t="s">
        <v>39</v>
      </c>
      <c r="L232" t="s">
        <v>21</v>
      </c>
      <c r="M232">
        <v>0</v>
      </c>
      <c r="N232">
        <v>0</v>
      </c>
      <c r="O232">
        <v>0</v>
      </c>
      <c r="P232">
        <v>0</v>
      </c>
      <c r="Q232">
        <v>1</v>
      </c>
      <c r="R232" t="s">
        <v>16</v>
      </c>
      <c r="S232">
        <v>0</v>
      </c>
      <c r="T232">
        <v>0</v>
      </c>
      <c r="U232">
        <v>0</v>
      </c>
      <c r="V232">
        <v>1</v>
      </c>
      <c r="W232">
        <v>0</v>
      </c>
      <c r="X232">
        <v>0</v>
      </c>
      <c r="Y232" t="s">
        <v>33</v>
      </c>
      <c r="Z232">
        <v>1</v>
      </c>
      <c r="AA232">
        <v>1</v>
      </c>
      <c r="AB232">
        <v>0</v>
      </c>
      <c r="AC232">
        <v>1</v>
      </c>
      <c r="AD232">
        <v>1</v>
      </c>
      <c r="AE232">
        <v>1</v>
      </c>
      <c r="AF232">
        <v>1</v>
      </c>
      <c r="AG232">
        <v>0</v>
      </c>
      <c r="AH232">
        <v>1</v>
      </c>
      <c r="AI232">
        <v>0</v>
      </c>
      <c r="AJ232" t="s">
        <v>17</v>
      </c>
      <c r="AK232">
        <v>61.2</v>
      </c>
      <c r="AL232">
        <v>55.6</v>
      </c>
      <c r="AM232">
        <v>34.200000000000003</v>
      </c>
      <c r="AN232">
        <v>40.799999999999997</v>
      </c>
      <c r="AO232">
        <v>51</v>
      </c>
      <c r="AP232">
        <v>76</v>
      </c>
      <c r="AQ232">
        <v>1</v>
      </c>
    </row>
    <row r="233" spans="1:43" x14ac:dyDescent="0.3">
      <c r="A233" t="s">
        <v>19</v>
      </c>
      <c r="B233">
        <v>1</v>
      </c>
      <c r="C233">
        <v>0</v>
      </c>
      <c r="D233">
        <v>0</v>
      </c>
      <c r="E233">
        <v>0</v>
      </c>
      <c r="F233">
        <v>0</v>
      </c>
      <c r="G233">
        <v>0</v>
      </c>
      <c r="H233">
        <v>9150.65</v>
      </c>
      <c r="I233">
        <v>1.03</v>
      </c>
      <c r="J233" t="s">
        <v>13</v>
      </c>
      <c r="K233" t="s">
        <v>20</v>
      </c>
      <c r="L233" t="s">
        <v>31</v>
      </c>
      <c r="M233">
        <v>0</v>
      </c>
      <c r="N233">
        <v>0</v>
      </c>
      <c r="O233">
        <v>0</v>
      </c>
      <c r="P233">
        <v>1</v>
      </c>
      <c r="Q233">
        <v>0</v>
      </c>
      <c r="R233" t="s">
        <v>32</v>
      </c>
      <c r="S233">
        <v>0</v>
      </c>
      <c r="T233">
        <v>0</v>
      </c>
      <c r="U233">
        <v>0</v>
      </c>
      <c r="V233">
        <v>0</v>
      </c>
      <c r="W233">
        <v>1</v>
      </c>
      <c r="X233">
        <v>0</v>
      </c>
      <c r="Y233" t="s">
        <v>33</v>
      </c>
      <c r="Z233">
        <v>1</v>
      </c>
      <c r="AA233">
        <v>1</v>
      </c>
      <c r="AB233">
        <v>1</v>
      </c>
      <c r="AC233">
        <v>0</v>
      </c>
      <c r="AD233">
        <v>1</v>
      </c>
      <c r="AE233">
        <v>1</v>
      </c>
      <c r="AF233">
        <v>1</v>
      </c>
      <c r="AG233">
        <v>1</v>
      </c>
      <c r="AH233">
        <v>0</v>
      </c>
      <c r="AI233">
        <v>0</v>
      </c>
      <c r="AJ233" t="s">
        <v>22</v>
      </c>
      <c r="AK233">
        <v>61.6</v>
      </c>
      <c r="AL233">
        <v>56</v>
      </c>
      <c r="AM233">
        <v>35.5</v>
      </c>
      <c r="AN233">
        <v>40.799999999999997</v>
      </c>
      <c r="AO233">
        <v>50</v>
      </c>
      <c r="AP233">
        <v>80</v>
      </c>
      <c r="AQ233">
        <v>1</v>
      </c>
    </row>
    <row r="234" spans="1:43" x14ac:dyDescent="0.3">
      <c r="A234" t="s">
        <v>35</v>
      </c>
      <c r="B234">
        <v>0</v>
      </c>
      <c r="C234">
        <v>0</v>
      </c>
      <c r="D234">
        <v>0</v>
      </c>
      <c r="E234">
        <v>1</v>
      </c>
      <c r="F234">
        <v>0</v>
      </c>
      <c r="G234">
        <v>0</v>
      </c>
      <c r="H234">
        <v>8600</v>
      </c>
      <c r="I234">
        <v>1.1599999999999999</v>
      </c>
      <c r="J234" t="s">
        <v>13</v>
      </c>
      <c r="K234" t="s">
        <v>36</v>
      </c>
      <c r="L234" t="s">
        <v>15</v>
      </c>
      <c r="M234">
        <v>0</v>
      </c>
      <c r="N234">
        <v>0</v>
      </c>
      <c r="O234">
        <v>1</v>
      </c>
      <c r="P234">
        <v>0</v>
      </c>
      <c r="Q234">
        <v>0</v>
      </c>
      <c r="R234" t="s">
        <v>16</v>
      </c>
      <c r="S234">
        <v>0</v>
      </c>
      <c r="T234">
        <v>0</v>
      </c>
      <c r="U234">
        <v>0</v>
      </c>
      <c r="V234">
        <v>1</v>
      </c>
      <c r="W234">
        <v>0</v>
      </c>
      <c r="X234">
        <v>0</v>
      </c>
      <c r="Y234" t="s">
        <v>23</v>
      </c>
      <c r="Z234">
        <v>0</v>
      </c>
      <c r="AA234">
        <v>0</v>
      </c>
      <c r="AB234">
        <v>0</v>
      </c>
      <c r="AC234">
        <v>0</v>
      </c>
      <c r="AD234">
        <v>1</v>
      </c>
      <c r="AE234">
        <v>1</v>
      </c>
      <c r="AF234">
        <v>0</v>
      </c>
      <c r="AG234">
        <v>1</v>
      </c>
      <c r="AH234">
        <v>0</v>
      </c>
      <c r="AI234">
        <v>0</v>
      </c>
      <c r="AJ234" t="s">
        <v>22</v>
      </c>
      <c r="AK234">
        <v>61.5</v>
      </c>
      <c r="AL234">
        <v>59</v>
      </c>
      <c r="AM234">
        <v>35</v>
      </c>
      <c r="AN234">
        <v>40.799999999999997</v>
      </c>
      <c r="AO234">
        <v>45</v>
      </c>
      <c r="AP234">
        <v>80</v>
      </c>
      <c r="AQ234">
        <v>1</v>
      </c>
    </row>
    <row r="235" spans="1:43" x14ac:dyDescent="0.3">
      <c r="A235" t="s">
        <v>19</v>
      </c>
      <c r="B235">
        <v>1</v>
      </c>
      <c r="C235">
        <v>0</v>
      </c>
      <c r="D235">
        <v>0</v>
      </c>
      <c r="E235">
        <v>0</v>
      </c>
      <c r="F235">
        <v>0</v>
      </c>
      <c r="G235">
        <v>0</v>
      </c>
      <c r="H235">
        <v>7987.3649999999998</v>
      </c>
      <c r="I235">
        <v>1</v>
      </c>
      <c r="J235" t="s">
        <v>13</v>
      </c>
      <c r="K235" t="s">
        <v>20</v>
      </c>
      <c r="L235" t="s">
        <v>31</v>
      </c>
      <c r="M235">
        <v>0</v>
      </c>
      <c r="N235">
        <v>0</v>
      </c>
      <c r="O235">
        <v>0</v>
      </c>
      <c r="P235">
        <v>1</v>
      </c>
      <c r="Q235">
        <v>0</v>
      </c>
      <c r="R235" t="s">
        <v>24</v>
      </c>
      <c r="S235">
        <v>0</v>
      </c>
      <c r="T235">
        <v>0</v>
      </c>
      <c r="U235">
        <v>1</v>
      </c>
      <c r="V235">
        <v>0</v>
      </c>
      <c r="W235">
        <v>0</v>
      </c>
      <c r="X235">
        <v>0</v>
      </c>
      <c r="Y235" t="s">
        <v>23</v>
      </c>
      <c r="Z235">
        <v>1</v>
      </c>
      <c r="AA235">
        <v>1</v>
      </c>
      <c r="AB235">
        <v>0</v>
      </c>
      <c r="AC235">
        <v>0</v>
      </c>
      <c r="AD235">
        <v>0</v>
      </c>
      <c r="AE235">
        <v>1</v>
      </c>
      <c r="AF235">
        <v>1</v>
      </c>
      <c r="AG235">
        <v>1</v>
      </c>
      <c r="AH235">
        <v>0</v>
      </c>
      <c r="AI235">
        <v>0</v>
      </c>
      <c r="AJ235" t="s">
        <v>22</v>
      </c>
      <c r="AK235">
        <v>61.9</v>
      </c>
      <c r="AL235">
        <v>57</v>
      </c>
      <c r="AM235">
        <v>34</v>
      </c>
      <c r="AN235">
        <v>41.2</v>
      </c>
      <c r="AO235">
        <v>50</v>
      </c>
      <c r="AP235">
        <v>80</v>
      </c>
      <c r="AQ235">
        <v>1</v>
      </c>
    </row>
    <row r="236" spans="1:43" x14ac:dyDescent="0.3">
      <c r="A236" t="s">
        <v>19</v>
      </c>
      <c r="B236">
        <v>1</v>
      </c>
      <c r="C236">
        <v>0</v>
      </c>
      <c r="D236">
        <v>0</v>
      </c>
      <c r="E236">
        <v>0</v>
      </c>
      <c r="F236">
        <v>0</v>
      </c>
      <c r="G236">
        <v>0</v>
      </c>
      <c r="H236">
        <v>12149.975</v>
      </c>
      <c r="I236">
        <v>1.0900000000000001</v>
      </c>
      <c r="J236" t="s">
        <v>13</v>
      </c>
      <c r="K236" t="s">
        <v>20</v>
      </c>
      <c r="L236" t="s">
        <v>15</v>
      </c>
      <c r="M236">
        <v>0</v>
      </c>
      <c r="N236">
        <v>0</v>
      </c>
      <c r="O236">
        <v>1</v>
      </c>
      <c r="P236">
        <v>0</v>
      </c>
      <c r="Q236">
        <v>0</v>
      </c>
      <c r="R236" t="s">
        <v>32</v>
      </c>
      <c r="S236">
        <v>0</v>
      </c>
      <c r="T236">
        <v>0</v>
      </c>
      <c r="U236">
        <v>0</v>
      </c>
      <c r="V236">
        <v>0</v>
      </c>
      <c r="W236">
        <v>1</v>
      </c>
      <c r="X236">
        <v>0</v>
      </c>
      <c r="Y236" t="s">
        <v>23</v>
      </c>
      <c r="Z236">
        <v>1</v>
      </c>
      <c r="AA236">
        <v>1</v>
      </c>
      <c r="AB236">
        <v>1</v>
      </c>
      <c r="AC236">
        <v>0</v>
      </c>
      <c r="AD236">
        <v>1</v>
      </c>
      <c r="AE236">
        <v>1</v>
      </c>
      <c r="AF236">
        <v>1</v>
      </c>
      <c r="AG236">
        <v>1</v>
      </c>
      <c r="AH236">
        <v>0</v>
      </c>
      <c r="AI236">
        <v>0</v>
      </c>
      <c r="AJ236" t="s">
        <v>22</v>
      </c>
      <c r="AK236">
        <v>61.7</v>
      </c>
      <c r="AL236">
        <v>56</v>
      </c>
      <c r="AM236">
        <v>35</v>
      </c>
      <c r="AN236">
        <v>40.6</v>
      </c>
      <c r="AO236">
        <v>50</v>
      </c>
      <c r="AP236">
        <v>75</v>
      </c>
      <c r="AQ236">
        <v>1</v>
      </c>
    </row>
    <row r="237" spans="1:43" x14ac:dyDescent="0.3">
      <c r="A237" t="s">
        <v>29</v>
      </c>
      <c r="B237">
        <v>0</v>
      </c>
      <c r="C237">
        <v>0</v>
      </c>
      <c r="D237">
        <v>1</v>
      </c>
      <c r="E237">
        <v>0</v>
      </c>
      <c r="F237">
        <v>0</v>
      </c>
      <c r="G237">
        <v>0</v>
      </c>
      <c r="H237">
        <v>17300</v>
      </c>
      <c r="I237">
        <v>1.54</v>
      </c>
      <c r="J237" t="s">
        <v>30</v>
      </c>
      <c r="K237" t="s">
        <v>14</v>
      </c>
      <c r="L237" t="s">
        <v>21</v>
      </c>
      <c r="M237">
        <v>0</v>
      </c>
      <c r="N237">
        <v>0</v>
      </c>
      <c r="O237">
        <v>0</v>
      </c>
      <c r="P237">
        <v>0</v>
      </c>
      <c r="Q237">
        <v>1</v>
      </c>
      <c r="R237" t="s">
        <v>24</v>
      </c>
      <c r="S237">
        <v>0</v>
      </c>
      <c r="T237">
        <v>0</v>
      </c>
      <c r="U237">
        <v>1</v>
      </c>
      <c r="V237">
        <v>0</v>
      </c>
      <c r="W237">
        <v>0</v>
      </c>
      <c r="X237">
        <v>0</v>
      </c>
      <c r="Y237" t="s">
        <v>28</v>
      </c>
      <c r="Z237">
        <v>1</v>
      </c>
      <c r="AA237">
        <v>1</v>
      </c>
      <c r="AB237">
        <v>1</v>
      </c>
      <c r="AC237">
        <v>1</v>
      </c>
      <c r="AD237">
        <v>1</v>
      </c>
      <c r="AE237">
        <v>1</v>
      </c>
      <c r="AF237">
        <v>1</v>
      </c>
      <c r="AG237">
        <v>1</v>
      </c>
      <c r="AH237">
        <v>1</v>
      </c>
      <c r="AI237">
        <v>1</v>
      </c>
      <c r="AJ237" t="s">
        <v>17</v>
      </c>
      <c r="AK237">
        <v>61.1</v>
      </c>
      <c r="AL237">
        <v>56.3</v>
      </c>
      <c r="AM237">
        <v>34.299999999999997</v>
      </c>
      <c r="AN237">
        <v>40.799999999999997</v>
      </c>
      <c r="AO237">
        <v>50</v>
      </c>
      <c r="AP237">
        <v>77</v>
      </c>
      <c r="AQ237">
        <v>1</v>
      </c>
    </row>
    <row r="238" spans="1:43" x14ac:dyDescent="0.3">
      <c r="A238" t="s">
        <v>25</v>
      </c>
      <c r="B238">
        <v>0</v>
      </c>
      <c r="C238">
        <v>1</v>
      </c>
      <c r="D238">
        <v>0</v>
      </c>
      <c r="E238">
        <v>0</v>
      </c>
      <c r="F238">
        <v>0</v>
      </c>
      <c r="G238">
        <v>0</v>
      </c>
      <c r="H238">
        <v>16978</v>
      </c>
      <c r="I238">
        <v>1.006</v>
      </c>
      <c r="J238" t="s">
        <v>13</v>
      </c>
      <c r="K238" t="s">
        <v>26</v>
      </c>
      <c r="L238" t="s">
        <v>27</v>
      </c>
      <c r="M238">
        <v>1</v>
      </c>
      <c r="N238">
        <v>0</v>
      </c>
      <c r="O238">
        <v>0</v>
      </c>
      <c r="P238">
        <v>0</v>
      </c>
      <c r="Q238">
        <v>0</v>
      </c>
      <c r="R238" t="s">
        <v>34</v>
      </c>
      <c r="S238">
        <v>0</v>
      </c>
      <c r="T238">
        <v>0</v>
      </c>
      <c r="U238">
        <v>0</v>
      </c>
      <c r="V238">
        <v>0</v>
      </c>
      <c r="W238">
        <v>0</v>
      </c>
      <c r="X238">
        <v>1</v>
      </c>
      <c r="Y238" t="s">
        <v>28</v>
      </c>
      <c r="Z238">
        <v>1</v>
      </c>
      <c r="AA238">
        <v>1</v>
      </c>
      <c r="AB238">
        <v>1</v>
      </c>
      <c r="AC238">
        <v>1</v>
      </c>
      <c r="AD238">
        <v>1</v>
      </c>
      <c r="AE238">
        <v>1</v>
      </c>
      <c r="AF238">
        <v>1</v>
      </c>
      <c r="AG238">
        <v>0</v>
      </c>
      <c r="AH238">
        <v>1</v>
      </c>
      <c r="AI238">
        <v>0</v>
      </c>
      <c r="AJ238" t="s">
        <v>17</v>
      </c>
      <c r="AK238">
        <v>61.9</v>
      </c>
      <c r="AL238">
        <v>56.1</v>
      </c>
      <c r="AM238">
        <v>34.9</v>
      </c>
      <c r="AN238">
        <v>40.799999999999997</v>
      </c>
      <c r="AO238">
        <v>51</v>
      </c>
      <c r="AP238">
        <v>77</v>
      </c>
      <c r="AQ238">
        <v>1</v>
      </c>
    </row>
    <row r="239" spans="1:43" x14ac:dyDescent="0.3">
      <c r="A239" t="s">
        <v>19</v>
      </c>
      <c r="B239">
        <v>1</v>
      </c>
      <c r="C239">
        <v>0</v>
      </c>
      <c r="D239">
        <v>0</v>
      </c>
      <c r="E239">
        <v>0</v>
      </c>
      <c r="F239">
        <v>0</v>
      </c>
      <c r="G239">
        <v>0</v>
      </c>
      <c r="H239">
        <v>17165.595000000001</v>
      </c>
      <c r="I239">
        <v>1.7</v>
      </c>
      <c r="J239" t="s">
        <v>13</v>
      </c>
      <c r="K239" t="s">
        <v>20</v>
      </c>
      <c r="L239" t="s">
        <v>21</v>
      </c>
      <c r="M239">
        <v>0</v>
      </c>
      <c r="N239">
        <v>0</v>
      </c>
      <c r="O239">
        <v>0</v>
      </c>
      <c r="P239">
        <v>0</v>
      </c>
      <c r="Q239">
        <v>1</v>
      </c>
      <c r="R239" t="s">
        <v>16</v>
      </c>
      <c r="S239">
        <v>0</v>
      </c>
      <c r="T239">
        <v>0</v>
      </c>
      <c r="U239">
        <v>0</v>
      </c>
      <c r="V239">
        <v>1</v>
      </c>
      <c r="W239">
        <v>0</v>
      </c>
      <c r="X239">
        <v>0</v>
      </c>
      <c r="Y239" t="s">
        <v>23</v>
      </c>
      <c r="Z239">
        <v>1</v>
      </c>
      <c r="AA239">
        <v>1</v>
      </c>
      <c r="AB239">
        <v>0</v>
      </c>
      <c r="AC239">
        <v>1</v>
      </c>
      <c r="AD239">
        <v>1</v>
      </c>
      <c r="AE239">
        <v>1</v>
      </c>
      <c r="AF239">
        <v>1</v>
      </c>
      <c r="AG239">
        <v>1</v>
      </c>
      <c r="AH239">
        <v>1</v>
      </c>
      <c r="AI239">
        <v>0</v>
      </c>
      <c r="AJ239" t="s">
        <v>22</v>
      </c>
      <c r="AK239">
        <v>61.5</v>
      </c>
      <c r="AL239">
        <v>57</v>
      </c>
      <c r="AM239">
        <v>34.5</v>
      </c>
      <c r="AN239">
        <v>40.799999999999997</v>
      </c>
      <c r="AO239">
        <v>50</v>
      </c>
      <c r="AP239">
        <v>80</v>
      </c>
      <c r="AQ239">
        <v>1</v>
      </c>
    </row>
    <row r="240" spans="1:43" x14ac:dyDescent="0.3">
      <c r="A240" t="s">
        <v>12</v>
      </c>
      <c r="B240">
        <v>0</v>
      </c>
      <c r="C240">
        <v>0</v>
      </c>
      <c r="D240">
        <v>0</v>
      </c>
      <c r="E240">
        <v>0</v>
      </c>
      <c r="F240">
        <v>0</v>
      </c>
      <c r="G240">
        <v>1</v>
      </c>
      <c r="H240">
        <v>8349</v>
      </c>
      <c r="I240">
        <v>1.1180000000000001</v>
      </c>
      <c r="J240" t="s">
        <v>13</v>
      </c>
      <c r="K240" t="s">
        <v>14</v>
      </c>
      <c r="L240" t="s">
        <v>21</v>
      </c>
      <c r="M240">
        <v>0</v>
      </c>
      <c r="N240">
        <v>0</v>
      </c>
      <c r="O240">
        <v>0</v>
      </c>
      <c r="P240">
        <v>0</v>
      </c>
      <c r="Q240">
        <v>1</v>
      </c>
      <c r="R240" t="s">
        <v>16</v>
      </c>
      <c r="S240">
        <v>0</v>
      </c>
      <c r="T240">
        <v>0</v>
      </c>
      <c r="U240">
        <v>0</v>
      </c>
      <c r="V240">
        <v>1</v>
      </c>
      <c r="W240">
        <v>0</v>
      </c>
      <c r="X240">
        <v>0</v>
      </c>
      <c r="Y240" t="s">
        <v>28</v>
      </c>
      <c r="Z240">
        <v>1</v>
      </c>
      <c r="AA240">
        <v>1</v>
      </c>
      <c r="AB240">
        <v>1</v>
      </c>
      <c r="AC240">
        <v>1</v>
      </c>
      <c r="AD240">
        <v>1</v>
      </c>
      <c r="AE240">
        <v>1</v>
      </c>
      <c r="AF240">
        <v>1</v>
      </c>
      <c r="AG240">
        <v>0</v>
      </c>
      <c r="AH240">
        <v>1</v>
      </c>
      <c r="AI240">
        <v>0</v>
      </c>
      <c r="AJ240" t="s">
        <v>17</v>
      </c>
      <c r="AK240">
        <v>61.9</v>
      </c>
      <c r="AL240">
        <v>55.6</v>
      </c>
      <c r="AM240">
        <v>34.700000000000003</v>
      </c>
      <c r="AN240">
        <v>40.799999999999997</v>
      </c>
      <c r="AO240">
        <v>53</v>
      </c>
      <c r="AP240">
        <v>76</v>
      </c>
      <c r="AQ240">
        <v>1</v>
      </c>
    </row>
    <row r="241" spans="1:43" x14ac:dyDescent="0.3">
      <c r="A241" t="s">
        <v>29</v>
      </c>
      <c r="B241">
        <v>0</v>
      </c>
      <c r="C241">
        <v>0</v>
      </c>
      <c r="D241">
        <v>1</v>
      </c>
      <c r="E241">
        <v>0</v>
      </c>
      <c r="F241">
        <v>0</v>
      </c>
      <c r="G241">
        <v>0</v>
      </c>
      <c r="H241">
        <v>9322</v>
      </c>
      <c r="I241">
        <v>1.08</v>
      </c>
      <c r="J241" t="s">
        <v>30</v>
      </c>
      <c r="K241" t="s">
        <v>14</v>
      </c>
      <c r="L241" t="s">
        <v>21</v>
      </c>
      <c r="M241">
        <v>0</v>
      </c>
      <c r="N241">
        <v>0</v>
      </c>
      <c r="O241">
        <v>0</v>
      </c>
      <c r="P241">
        <v>0</v>
      </c>
      <c r="Q241">
        <v>1</v>
      </c>
      <c r="R241" t="s">
        <v>24</v>
      </c>
      <c r="S241">
        <v>0</v>
      </c>
      <c r="T241">
        <v>0</v>
      </c>
      <c r="U241">
        <v>1</v>
      </c>
      <c r="V241">
        <v>0</v>
      </c>
      <c r="W241">
        <v>0</v>
      </c>
      <c r="X241">
        <v>0</v>
      </c>
      <c r="Y241" t="s">
        <v>28</v>
      </c>
      <c r="Z241">
        <v>1</v>
      </c>
      <c r="AA241">
        <v>1</v>
      </c>
      <c r="AB241">
        <v>1</v>
      </c>
      <c r="AC241">
        <v>1</v>
      </c>
      <c r="AD241">
        <v>1</v>
      </c>
      <c r="AE241">
        <v>1</v>
      </c>
      <c r="AF241">
        <v>1</v>
      </c>
      <c r="AG241">
        <v>0</v>
      </c>
      <c r="AH241">
        <v>1</v>
      </c>
      <c r="AI241">
        <v>0</v>
      </c>
      <c r="AJ241" t="s">
        <v>17</v>
      </c>
      <c r="AK241">
        <v>61.1</v>
      </c>
      <c r="AL241">
        <v>55.8</v>
      </c>
      <c r="AM241">
        <v>34.1</v>
      </c>
      <c r="AN241">
        <v>40.799999999999997</v>
      </c>
      <c r="AO241">
        <v>51</v>
      </c>
      <c r="AP241">
        <v>76</v>
      </c>
      <c r="AQ241">
        <v>1</v>
      </c>
    </row>
    <row r="242" spans="1:43" x14ac:dyDescent="0.3">
      <c r="A242" t="s">
        <v>19</v>
      </c>
      <c r="B242">
        <v>1</v>
      </c>
      <c r="C242">
        <v>0</v>
      </c>
      <c r="D242">
        <v>0</v>
      </c>
      <c r="E242">
        <v>0</v>
      </c>
      <c r="F242">
        <v>0</v>
      </c>
      <c r="G242">
        <v>0</v>
      </c>
      <c r="H242">
        <v>14277.574999999999</v>
      </c>
      <c r="I242">
        <v>1.3</v>
      </c>
      <c r="J242" t="s">
        <v>13</v>
      </c>
      <c r="K242" t="s">
        <v>20</v>
      </c>
      <c r="L242" t="s">
        <v>31</v>
      </c>
      <c r="M242">
        <v>0</v>
      </c>
      <c r="N242">
        <v>0</v>
      </c>
      <c r="O242">
        <v>0</v>
      </c>
      <c r="P242">
        <v>1</v>
      </c>
      <c r="Q242">
        <v>0</v>
      </c>
      <c r="R242" t="s">
        <v>32</v>
      </c>
      <c r="S242">
        <v>0</v>
      </c>
      <c r="T242">
        <v>0</v>
      </c>
      <c r="U242">
        <v>0</v>
      </c>
      <c r="V242">
        <v>0</v>
      </c>
      <c r="W242">
        <v>1</v>
      </c>
      <c r="X242">
        <v>0</v>
      </c>
      <c r="Y242" t="s">
        <v>28</v>
      </c>
      <c r="Z242">
        <v>0</v>
      </c>
      <c r="AA242">
        <v>1</v>
      </c>
      <c r="AB242">
        <v>1</v>
      </c>
      <c r="AC242">
        <v>0</v>
      </c>
      <c r="AD242">
        <v>0</v>
      </c>
      <c r="AE242">
        <v>1</v>
      </c>
      <c r="AF242">
        <v>1</v>
      </c>
      <c r="AG242">
        <v>0</v>
      </c>
      <c r="AH242">
        <v>0</v>
      </c>
      <c r="AI242">
        <v>0</v>
      </c>
      <c r="AJ242" t="s">
        <v>22</v>
      </c>
      <c r="AK242">
        <v>61.9</v>
      </c>
      <c r="AL242">
        <v>57</v>
      </c>
      <c r="AM242">
        <v>35</v>
      </c>
      <c r="AN242">
        <v>41</v>
      </c>
      <c r="AO242">
        <v>55</v>
      </c>
      <c r="AP242">
        <v>80</v>
      </c>
      <c r="AQ242">
        <v>1</v>
      </c>
    </row>
    <row r="243" spans="1:43" x14ac:dyDescent="0.3">
      <c r="A243" t="s">
        <v>19</v>
      </c>
      <c r="B243">
        <v>1</v>
      </c>
      <c r="C243">
        <v>0</v>
      </c>
      <c r="D243">
        <v>0</v>
      </c>
      <c r="E243">
        <v>0</v>
      </c>
      <c r="F243">
        <v>0</v>
      </c>
      <c r="G243">
        <v>0</v>
      </c>
      <c r="H243">
        <v>16218.025</v>
      </c>
      <c r="I243">
        <v>1.08</v>
      </c>
      <c r="J243" t="s">
        <v>13</v>
      </c>
      <c r="K243" t="s">
        <v>20</v>
      </c>
      <c r="L243" t="s">
        <v>40</v>
      </c>
      <c r="M243">
        <v>0</v>
      </c>
      <c r="N243">
        <v>1</v>
      </c>
      <c r="O243">
        <v>0</v>
      </c>
      <c r="P243">
        <v>0</v>
      </c>
      <c r="Q243">
        <v>0</v>
      </c>
      <c r="R243" t="s">
        <v>37</v>
      </c>
      <c r="S243">
        <v>0</v>
      </c>
      <c r="T243">
        <v>1</v>
      </c>
      <c r="U243">
        <v>0</v>
      </c>
      <c r="V243">
        <v>0</v>
      </c>
      <c r="W243">
        <v>0</v>
      </c>
      <c r="X243">
        <v>0</v>
      </c>
      <c r="Y243" t="s">
        <v>23</v>
      </c>
      <c r="Z243">
        <v>1</v>
      </c>
      <c r="AA243">
        <v>1</v>
      </c>
      <c r="AB243">
        <v>1</v>
      </c>
      <c r="AC243">
        <v>0</v>
      </c>
      <c r="AD243">
        <v>1</v>
      </c>
      <c r="AE243">
        <v>1</v>
      </c>
      <c r="AF243">
        <v>1</v>
      </c>
      <c r="AG243">
        <v>0</v>
      </c>
      <c r="AH243">
        <v>0</v>
      </c>
      <c r="AI243">
        <v>0</v>
      </c>
      <c r="AJ243" t="s">
        <v>22</v>
      </c>
      <c r="AK243">
        <v>61.9</v>
      </c>
      <c r="AL243">
        <v>57</v>
      </c>
      <c r="AM243">
        <v>35.5</v>
      </c>
      <c r="AN243">
        <v>40.6</v>
      </c>
      <c r="AO243">
        <v>55</v>
      </c>
      <c r="AP243">
        <v>80</v>
      </c>
      <c r="AQ243">
        <v>1</v>
      </c>
    </row>
    <row r="244" spans="1:43" x14ac:dyDescent="0.3">
      <c r="A244" t="s">
        <v>12</v>
      </c>
      <c r="B244">
        <v>0</v>
      </c>
      <c r="C244">
        <v>0</v>
      </c>
      <c r="D244">
        <v>0</v>
      </c>
      <c r="E244">
        <v>0</v>
      </c>
      <c r="F244">
        <v>0</v>
      </c>
      <c r="G244">
        <v>1</v>
      </c>
      <c r="H244">
        <v>11616</v>
      </c>
      <c r="I244">
        <v>1.0960000000000001</v>
      </c>
      <c r="J244" t="s">
        <v>13</v>
      </c>
      <c r="K244" t="s">
        <v>14</v>
      </c>
      <c r="L244" t="s">
        <v>15</v>
      </c>
      <c r="M244">
        <v>0</v>
      </c>
      <c r="N244">
        <v>0</v>
      </c>
      <c r="O244">
        <v>1</v>
      </c>
      <c r="P244">
        <v>0</v>
      </c>
      <c r="Q244">
        <v>0</v>
      </c>
      <c r="R244" t="s">
        <v>34</v>
      </c>
      <c r="S244">
        <v>0</v>
      </c>
      <c r="T244">
        <v>0</v>
      </c>
      <c r="U244">
        <v>0</v>
      </c>
      <c r="V244">
        <v>0</v>
      </c>
      <c r="W244">
        <v>0</v>
      </c>
      <c r="X244">
        <v>1</v>
      </c>
      <c r="Y244" t="s">
        <v>18</v>
      </c>
      <c r="Z244">
        <v>1</v>
      </c>
      <c r="AA244">
        <v>1</v>
      </c>
      <c r="AB244">
        <v>1</v>
      </c>
      <c r="AC244">
        <v>1</v>
      </c>
      <c r="AD244">
        <v>1</v>
      </c>
      <c r="AE244">
        <v>1</v>
      </c>
      <c r="AF244">
        <v>1</v>
      </c>
      <c r="AG244">
        <v>1</v>
      </c>
      <c r="AH244">
        <v>1</v>
      </c>
      <c r="AI244">
        <v>0</v>
      </c>
      <c r="AJ244" t="s">
        <v>17</v>
      </c>
      <c r="AK244">
        <v>61.4</v>
      </c>
      <c r="AL244">
        <v>57</v>
      </c>
      <c r="AM244">
        <v>34.6</v>
      </c>
      <c r="AN244">
        <v>40.700000000000003</v>
      </c>
      <c r="AO244">
        <v>50</v>
      </c>
      <c r="AP244">
        <v>77</v>
      </c>
      <c r="AQ244">
        <v>1</v>
      </c>
    </row>
    <row r="245" spans="1:43" x14ac:dyDescent="0.3">
      <c r="A245" t="s">
        <v>12</v>
      </c>
      <c r="B245">
        <v>0</v>
      </c>
      <c r="C245">
        <v>0</v>
      </c>
      <c r="D245">
        <v>0</v>
      </c>
      <c r="E245">
        <v>0</v>
      </c>
      <c r="F245">
        <v>0</v>
      </c>
      <c r="G245">
        <v>1</v>
      </c>
      <c r="H245">
        <v>10505</v>
      </c>
      <c r="I245">
        <v>1.046</v>
      </c>
      <c r="J245" t="s">
        <v>13</v>
      </c>
      <c r="K245" t="s">
        <v>14</v>
      </c>
      <c r="L245" t="s">
        <v>15</v>
      </c>
      <c r="M245">
        <v>0</v>
      </c>
      <c r="N245">
        <v>0</v>
      </c>
      <c r="O245">
        <v>1</v>
      </c>
      <c r="P245">
        <v>0</v>
      </c>
      <c r="Q245">
        <v>0</v>
      </c>
      <c r="R245" t="s">
        <v>24</v>
      </c>
      <c r="S245">
        <v>0</v>
      </c>
      <c r="T245">
        <v>0</v>
      </c>
      <c r="U245">
        <v>1</v>
      </c>
      <c r="V245">
        <v>0</v>
      </c>
      <c r="W245">
        <v>0</v>
      </c>
      <c r="X245">
        <v>0</v>
      </c>
      <c r="Y245" t="s">
        <v>28</v>
      </c>
      <c r="Z245">
        <v>1</v>
      </c>
      <c r="AA245">
        <v>1</v>
      </c>
      <c r="AB245">
        <v>1</v>
      </c>
      <c r="AC245">
        <v>1</v>
      </c>
      <c r="AD245">
        <v>1</v>
      </c>
      <c r="AE245">
        <v>1</v>
      </c>
      <c r="AF245">
        <v>1</v>
      </c>
      <c r="AG245">
        <v>1</v>
      </c>
      <c r="AH245">
        <v>1</v>
      </c>
      <c r="AI245">
        <v>0</v>
      </c>
      <c r="AJ245" t="s">
        <v>17</v>
      </c>
      <c r="AK245">
        <v>61.3</v>
      </c>
      <c r="AL245">
        <v>55.9</v>
      </c>
      <c r="AM245">
        <v>34.5</v>
      </c>
      <c r="AN245">
        <v>40.700000000000003</v>
      </c>
      <c r="AO245">
        <v>48</v>
      </c>
      <c r="AP245">
        <v>76</v>
      </c>
      <c r="AQ245">
        <v>1</v>
      </c>
    </row>
    <row r="246" spans="1:43" x14ac:dyDescent="0.3">
      <c r="A246" t="s">
        <v>29</v>
      </c>
      <c r="B246">
        <v>0</v>
      </c>
      <c r="C246">
        <v>0</v>
      </c>
      <c r="D246">
        <v>1</v>
      </c>
      <c r="E246">
        <v>0</v>
      </c>
      <c r="F246">
        <v>0</v>
      </c>
      <c r="G246">
        <v>0</v>
      </c>
      <c r="H246">
        <v>19994</v>
      </c>
      <c r="I246">
        <v>1.53</v>
      </c>
      <c r="J246" t="s">
        <v>30</v>
      </c>
      <c r="K246" t="s">
        <v>14</v>
      </c>
      <c r="L246" t="s">
        <v>31</v>
      </c>
      <c r="M246">
        <v>0</v>
      </c>
      <c r="N246">
        <v>0</v>
      </c>
      <c r="O246">
        <v>0</v>
      </c>
      <c r="P246">
        <v>1</v>
      </c>
      <c r="Q246">
        <v>0</v>
      </c>
      <c r="R246" t="s">
        <v>24</v>
      </c>
      <c r="S246">
        <v>0</v>
      </c>
      <c r="T246">
        <v>0</v>
      </c>
      <c r="U246">
        <v>1</v>
      </c>
      <c r="V246">
        <v>0</v>
      </c>
      <c r="W246">
        <v>0</v>
      </c>
      <c r="X246">
        <v>0</v>
      </c>
      <c r="Y246" t="s">
        <v>28</v>
      </c>
      <c r="Z246">
        <v>1</v>
      </c>
      <c r="AA246">
        <v>1</v>
      </c>
      <c r="AB246">
        <v>1</v>
      </c>
      <c r="AC246">
        <v>1</v>
      </c>
      <c r="AD246">
        <v>1</v>
      </c>
      <c r="AE246">
        <v>1</v>
      </c>
      <c r="AF246">
        <v>1</v>
      </c>
      <c r="AG246">
        <v>0</v>
      </c>
      <c r="AH246">
        <v>1</v>
      </c>
      <c r="AI246">
        <v>1</v>
      </c>
      <c r="AJ246" t="s">
        <v>17</v>
      </c>
      <c r="AK246">
        <v>60.5</v>
      </c>
      <c r="AL246">
        <v>56.3</v>
      </c>
      <c r="AM246">
        <v>34.200000000000003</v>
      </c>
      <c r="AN246">
        <v>40.700000000000003</v>
      </c>
      <c r="AO246">
        <v>51</v>
      </c>
      <c r="AP246">
        <v>77</v>
      </c>
      <c r="AQ246">
        <v>1</v>
      </c>
    </row>
    <row r="247" spans="1:43" x14ac:dyDescent="0.3">
      <c r="A247" t="s">
        <v>19</v>
      </c>
      <c r="B247">
        <v>1</v>
      </c>
      <c r="C247">
        <v>0</v>
      </c>
      <c r="D247">
        <v>0</v>
      </c>
      <c r="E247">
        <v>0</v>
      </c>
      <c r="F247">
        <v>0</v>
      </c>
      <c r="G247">
        <v>0</v>
      </c>
      <c r="H247">
        <v>13304.395</v>
      </c>
      <c r="I247">
        <v>1.32</v>
      </c>
      <c r="J247" t="s">
        <v>13</v>
      </c>
      <c r="K247" t="s">
        <v>20</v>
      </c>
      <c r="L247" t="s">
        <v>21</v>
      </c>
      <c r="M247">
        <v>0</v>
      </c>
      <c r="N247">
        <v>0</v>
      </c>
      <c r="O247">
        <v>0</v>
      </c>
      <c r="P247">
        <v>0</v>
      </c>
      <c r="Q247">
        <v>1</v>
      </c>
      <c r="R247" t="s">
        <v>37</v>
      </c>
      <c r="S247">
        <v>0</v>
      </c>
      <c r="T247">
        <v>1</v>
      </c>
      <c r="U247">
        <v>0</v>
      </c>
      <c r="V247">
        <v>0</v>
      </c>
      <c r="W247">
        <v>0</v>
      </c>
      <c r="X247">
        <v>0</v>
      </c>
      <c r="Y247" t="s">
        <v>33</v>
      </c>
      <c r="Z247">
        <v>1</v>
      </c>
      <c r="AA247">
        <v>0</v>
      </c>
      <c r="AB247">
        <v>1</v>
      </c>
      <c r="AC247">
        <v>1</v>
      </c>
      <c r="AD247">
        <v>0</v>
      </c>
      <c r="AE247">
        <v>1</v>
      </c>
      <c r="AF247">
        <v>1</v>
      </c>
      <c r="AG247">
        <v>1</v>
      </c>
      <c r="AH247">
        <v>0</v>
      </c>
      <c r="AI247">
        <v>0</v>
      </c>
      <c r="AJ247" t="s">
        <v>22</v>
      </c>
      <c r="AK247">
        <v>61.8</v>
      </c>
      <c r="AL247">
        <v>57</v>
      </c>
      <c r="AM247">
        <v>34.5</v>
      </c>
      <c r="AN247">
        <v>41.2</v>
      </c>
      <c r="AO247">
        <v>50</v>
      </c>
      <c r="AP247">
        <v>80</v>
      </c>
      <c r="AQ247">
        <v>1</v>
      </c>
    </row>
    <row r="248" spans="1:43" x14ac:dyDescent="0.3">
      <c r="A248" t="s">
        <v>38</v>
      </c>
      <c r="B248">
        <v>0</v>
      </c>
      <c r="C248">
        <v>0</v>
      </c>
      <c r="D248">
        <v>0</v>
      </c>
      <c r="E248">
        <v>0</v>
      </c>
      <c r="F248">
        <v>1</v>
      </c>
      <c r="G248">
        <v>0</v>
      </c>
      <c r="H248">
        <v>15350</v>
      </c>
      <c r="I248">
        <v>1.63</v>
      </c>
      <c r="J248" t="s">
        <v>13</v>
      </c>
      <c r="K248" t="s">
        <v>39</v>
      </c>
      <c r="L248" t="s">
        <v>31</v>
      </c>
      <c r="M248">
        <v>0</v>
      </c>
      <c r="N248">
        <v>0</v>
      </c>
      <c r="O248">
        <v>0</v>
      </c>
      <c r="P248">
        <v>1</v>
      </c>
      <c r="Q248">
        <v>0</v>
      </c>
      <c r="R248" t="s">
        <v>16</v>
      </c>
      <c r="S248">
        <v>0</v>
      </c>
      <c r="T248">
        <v>0</v>
      </c>
      <c r="U248">
        <v>0</v>
      </c>
      <c r="V248">
        <v>1</v>
      </c>
      <c r="W248">
        <v>0</v>
      </c>
      <c r="X248">
        <v>0</v>
      </c>
      <c r="Y248" t="s">
        <v>33</v>
      </c>
      <c r="Z248">
        <v>1</v>
      </c>
      <c r="AA248">
        <v>1</v>
      </c>
      <c r="AB248">
        <v>1</v>
      </c>
      <c r="AC248">
        <v>1</v>
      </c>
      <c r="AD248">
        <v>1</v>
      </c>
      <c r="AE248">
        <v>1</v>
      </c>
      <c r="AF248">
        <v>1</v>
      </c>
      <c r="AG248">
        <v>0</v>
      </c>
      <c r="AH248">
        <v>1</v>
      </c>
      <c r="AI248">
        <v>1</v>
      </c>
      <c r="AJ248" t="s">
        <v>17</v>
      </c>
      <c r="AK248">
        <v>61.7</v>
      </c>
      <c r="AL248">
        <v>56.4</v>
      </c>
      <c r="AM248">
        <v>34.6</v>
      </c>
      <c r="AN248">
        <v>40.799999999999997</v>
      </c>
      <c r="AO248">
        <v>51</v>
      </c>
      <c r="AP248">
        <v>77</v>
      </c>
      <c r="AQ248">
        <v>1</v>
      </c>
    </row>
    <row r="249" spans="1:43" x14ac:dyDescent="0.3">
      <c r="A249" t="s">
        <v>19</v>
      </c>
      <c r="B249">
        <v>1</v>
      </c>
      <c r="C249">
        <v>0</v>
      </c>
      <c r="D249">
        <v>0</v>
      </c>
      <c r="E249">
        <v>0</v>
      </c>
      <c r="F249">
        <v>0</v>
      </c>
      <c r="G249">
        <v>0</v>
      </c>
      <c r="H249">
        <v>9352.5750000000007</v>
      </c>
      <c r="I249">
        <v>1.04</v>
      </c>
      <c r="J249" t="s">
        <v>13</v>
      </c>
      <c r="K249" t="s">
        <v>20</v>
      </c>
      <c r="L249" t="s">
        <v>31</v>
      </c>
      <c r="M249">
        <v>0</v>
      </c>
      <c r="N249">
        <v>0</v>
      </c>
      <c r="O249">
        <v>0</v>
      </c>
      <c r="P249">
        <v>1</v>
      </c>
      <c r="Q249">
        <v>0</v>
      </c>
      <c r="R249" t="s">
        <v>34</v>
      </c>
      <c r="S249">
        <v>0</v>
      </c>
      <c r="T249">
        <v>0</v>
      </c>
      <c r="U249">
        <v>0</v>
      </c>
      <c r="V249">
        <v>0</v>
      </c>
      <c r="W249">
        <v>0</v>
      </c>
      <c r="X249">
        <v>1</v>
      </c>
      <c r="Y249" t="s">
        <v>33</v>
      </c>
      <c r="Z249">
        <v>0</v>
      </c>
      <c r="AA249">
        <v>1</v>
      </c>
      <c r="AB249">
        <v>0</v>
      </c>
      <c r="AC249">
        <v>0</v>
      </c>
      <c r="AD249">
        <v>0</v>
      </c>
      <c r="AE249">
        <v>1</v>
      </c>
      <c r="AF249">
        <v>1</v>
      </c>
      <c r="AG249">
        <v>1</v>
      </c>
      <c r="AH249">
        <v>0</v>
      </c>
      <c r="AI249">
        <v>0</v>
      </c>
      <c r="AJ249" t="s">
        <v>22</v>
      </c>
      <c r="AK249">
        <v>61.4</v>
      </c>
      <c r="AL249">
        <v>57</v>
      </c>
      <c r="AM249">
        <v>35.5</v>
      </c>
      <c r="AN249">
        <v>41</v>
      </c>
      <c r="AO249">
        <v>50</v>
      </c>
      <c r="AP249">
        <v>80</v>
      </c>
      <c r="AQ249">
        <v>1</v>
      </c>
    </row>
    <row r="250" spans="1:43" x14ac:dyDescent="0.3">
      <c r="A250" t="s">
        <v>19</v>
      </c>
      <c r="B250">
        <v>1</v>
      </c>
      <c r="C250">
        <v>0</v>
      </c>
      <c r="D250">
        <v>0</v>
      </c>
      <c r="E250">
        <v>0</v>
      </c>
      <c r="F250">
        <v>0</v>
      </c>
      <c r="G250">
        <v>0</v>
      </c>
      <c r="H250">
        <v>11055.64</v>
      </c>
      <c r="I250">
        <v>1.31</v>
      </c>
      <c r="J250" t="s">
        <v>13</v>
      </c>
      <c r="K250" t="s">
        <v>20</v>
      </c>
      <c r="L250" t="s">
        <v>21</v>
      </c>
      <c r="M250">
        <v>0</v>
      </c>
      <c r="N250">
        <v>0</v>
      </c>
      <c r="O250">
        <v>0</v>
      </c>
      <c r="P250">
        <v>0</v>
      </c>
      <c r="Q250">
        <v>1</v>
      </c>
      <c r="R250" t="s">
        <v>24</v>
      </c>
      <c r="S250">
        <v>0</v>
      </c>
      <c r="T250">
        <v>0</v>
      </c>
      <c r="U250">
        <v>1</v>
      </c>
      <c r="V250">
        <v>0</v>
      </c>
      <c r="W250">
        <v>0</v>
      </c>
      <c r="X250">
        <v>0</v>
      </c>
      <c r="Y250" t="s">
        <v>28</v>
      </c>
      <c r="Z250">
        <v>1</v>
      </c>
      <c r="AA250">
        <v>0</v>
      </c>
      <c r="AB250">
        <v>0</v>
      </c>
      <c r="AC250">
        <v>0</v>
      </c>
      <c r="AD250">
        <v>0</v>
      </c>
      <c r="AE250">
        <v>1</v>
      </c>
      <c r="AF250">
        <v>1</v>
      </c>
      <c r="AG250">
        <v>1</v>
      </c>
      <c r="AH250">
        <v>0</v>
      </c>
      <c r="AI250">
        <v>0</v>
      </c>
      <c r="AJ250" t="s">
        <v>22</v>
      </c>
      <c r="AK250">
        <v>61.9</v>
      </c>
      <c r="AL250">
        <v>57</v>
      </c>
      <c r="AM250">
        <v>35</v>
      </c>
      <c r="AN250">
        <v>41</v>
      </c>
      <c r="AO250">
        <v>50</v>
      </c>
      <c r="AP250">
        <v>80</v>
      </c>
      <c r="AQ250">
        <v>1</v>
      </c>
    </row>
    <row r="251" spans="1:43" x14ac:dyDescent="0.3">
      <c r="A251" t="s">
        <v>35</v>
      </c>
      <c r="B251">
        <v>0</v>
      </c>
      <c r="C251">
        <v>0</v>
      </c>
      <c r="D251">
        <v>0</v>
      </c>
      <c r="E251">
        <v>1</v>
      </c>
      <c r="F251">
        <v>0</v>
      </c>
      <c r="G251">
        <v>0</v>
      </c>
      <c r="H251">
        <v>10400</v>
      </c>
      <c r="I251">
        <v>1.05</v>
      </c>
      <c r="J251" t="s">
        <v>13</v>
      </c>
      <c r="K251" t="s">
        <v>36</v>
      </c>
      <c r="L251" t="s">
        <v>27</v>
      </c>
      <c r="M251">
        <v>1</v>
      </c>
      <c r="N251">
        <v>0</v>
      </c>
      <c r="O251">
        <v>0</v>
      </c>
      <c r="P251">
        <v>0</v>
      </c>
      <c r="Q251">
        <v>0</v>
      </c>
      <c r="R251" t="s">
        <v>24</v>
      </c>
      <c r="S251">
        <v>0</v>
      </c>
      <c r="T251">
        <v>0</v>
      </c>
      <c r="U251">
        <v>1</v>
      </c>
      <c r="V251">
        <v>0</v>
      </c>
      <c r="W251">
        <v>0</v>
      </c>
      <c r="X251">
        <v>0</v>
      </c>
      <c r="Y251" t="s">
        <v>23</v>
      </c>
      <c r="Z251">
        <v>1</v>
      </c>
      <c r="AA251">
        <v>0</v>
      </c>
      <c r="AB251">
        <v>0</v>
      </c>
      <c r="AC251">
        <v>0</v>
      </c>
      <c r="AD251">
        <v>1</v>
      </c>
      <c r="AE251">
        <v>1</v>
      </c>
      <c r="AF251">
        <v>0</v>
      </c>
      <c r="AG251">
        <v>1</v>
      </c>
      <c r="AH251">
        <v>0</v>
      </c>
      <c r="AI251">
        <v>0</v>
      </c>
      <c r="AJ251" t="s">
        <v>22</v>
      </c>
      <c r="AK251">
        <v>61.1</v>
      </c>
      <c r="AL251">
        <v>59</v>
      </c>
      <c r="AM251">
        <v>35.5</v>
      </c>
      <c r="AN251">
        <v>40.799999999999997</v>
      </c>
      <c r="AO251">
        <v>50</v>
      </c>
      <c r="AP251">
        <v>80</v>
      </c>
      <c r="AQ251">
        <v>1</v>
      </c>
    </row>
    <row r="252" spans="1:43" x14ac:dyDescent="0.3">
      <c r="A252" t="s">
        <v>12</v>
      </c>
      <c r="B252">
        <v>0</v>
      </c>
      <c r="C252">
        <v>0</v>
      </c>
      <c r="D252">
        <v>0</v>
      </c>
      <c r="E252">
        <v>0</v>
      </c>
      <c r="F252">
        <v>0</v>
      </c>
      <c r="G252">
        <v>1</v>
      </c>
      <c r="H252">
        <v>11592</v>
      </c>
      <c r="I252">
        <v>1.405</v>
      </c>
      <c r="J252" t="s">
        <v>13</v>
      </c>
      <c r="K252" t="s">
        <v>14</v>
      </c>
      <c r="L252" t="s">
        <v>21</v>
      </c>
      <c r="M252">
        <v>0</v>
      </c>
      <c r="N252">
        <v>0</v>
      </c>
      <c r="O252">
        <v>0</v>
      </c>
      <c r="P252">
        <v>0</v>
      </c>
      <c r="Q252">
        <v>1</v>
      </c>
      <c r="R252" t="s">
        <v>16</v>
      </c>
      <c r="S252">
        <v>0</v>
      </c>
      <c r="T252">
        <v>0</v>
      </c>
      <c r="U252">
        <v>0</v>
      </c>
      <c r="V252">
        <v>1</v>
      </c>
      <c r="W252">
        <v>0</v>
      </c>
      <c r="X252">
        <v>0</v>
      </c>
      <c r="Y252" t="s">
        <v>28</v>
      </c>
      <c r="Z252">
        <v>1</v>
      </c>
      <c r="AA252">
        <v>1</v>
      </c>
      <c r="AB252">
        <v>0</v>
      </c>
      <c r="AC252">
        <v>1</v>
      </c>
      <c r="AD252">
        <v>1</v>
      </c>
      <c r="AE252">
        <v>1</v>
      </c>
      <c r="AF252">
        <v>1</v>
      </c>
      <c r="AG252">
        <v>0</v>
      </c>
      <c r="AH252">
        <v>1</v>
      </c>
      <c r="AI252">
        <v>0</v>
      </c>
      <c r="AJ252" t="s">
        <v>17</v>
      </c>
      <c r="AK252">
        <v>61.7</v>
      </c>
      <c r="AL252">
        <v>56.2</v>
      </c>
      <c r="AM252">
        <v>34.6</v>
      </c>
      <c r="AN252">
        <v>40.799999999999997</v>
      </c>
      <c r="AO252">
        <v>51</v>
      </c>
      <c r="AP252">
        <v>78</v>
      </c>
      <c r="AQ252">
        <v>1</v>
      </c>
    </row>
    <row r="253" spans="1:43" x14ac:dyDescent="0.3">
      <c r="A253" t="s">
        <v>12</v>
      </c>
      <c r="B253">
        <v>0</v>
      </c>
      <c r="C253">
        <v>0</v>
      </c>
      <c r="D253">
        <v>0</v>
      </c>
      <c r="E253">
        <v>0</v>
      </c>
      <c r="F253">
        <v>0</v>
      </c>
      <c r="G253">
        <v>1</v>
      </c>
      <c r="H253">
        <v>17193</v>
      </c>
      <c r="I253">
        <v>1.31</v>
      </c>
      <c r="J253" t="s">
        <v>13</v>
      </c>
      <c r="K253" t="s">
        <v>14</v>
      </c>
      <c r="L253" t="s">
        <v>27</v>
      </c>
      <c r="M253">
        <v>1</v>
      </c>
      <c r="N253">
        <v>0</v>
      </c>
      <c r="O253">
        <v>0</v>
      </c>
      <c r="P253">
        <v>0</v>
      </c>
      <c r="Q253">
        <v>0</v>
      </c>
      <c r="R253" t="s">
        <v>24</v>
      </c>
      <c r="S253">
        <v>0</v>
      </c>
      <c r="T253">
        <v>0</v>
      </c>
      <c r="U253">
        <v>1</v>
      </c>
      <c r="V253">
        <v>0</v>
      </c>
      <c r="W253">
        <v>0</v>
      </c>
      <c r="X253">
        <v>0</v>
      </c>
      <c r="Y253" t="s">
        <v>18</v>
      </c>
      <c r="Z253">
        <v>1</v>
      </c>
      <c r="AA253">
        <v>1</v>
      </c>
      <c r="AB253">
        <v>1</v>
      </c>
      <c r="AC253">
        <v>1</v>
      </c>
      <c r="AD253">
        <v>1</v>
      </c>
      <c r="AE253">
        <v>1</v>
      </c>
      <c r="AF253">
        <v>1</v>
      </c>
      <c r="AG253">
        <v>0</v>
      </c>
      <c r="AH253">
        <v>1</v>
      </c>
      <c r="AI253">
        <v>0</v>
      </c>
      <c r="AJ253" t="s">
        <v>17</v>
      </c>
      <c r="AK253">
        <v>61.9</v>
      </c>
      <c r="AL253">
        <v>56.6</v>
      </c>
      <c r="AM253">
        <v>34.799999999999997</v>
      </c>
      <c r="AN253">
        <v>40.700000000000003</v>
      </c>
      <c r="AO253">
        <v>52</v>
      </c>
      <c r="AP253">
        <v>77</v>
      </c>
      <c r="AQ253">
        <v>1</v>
      </c>
    </row>
    <row r="254" spans="1:43" x14ac:dyDescent="0.3">
      <c r="A254" t="s">
        <v>25</v>
      </c>
      <c r="B254">
        <v>0</v>
      </c>
      <c r="C254">
        <v>1</v>
      </c>
      <c r="D254">
        <v>0</v>
      </c>
      <c r="E254">
        <v>0</v>
      </c>
      <c r="F254">
        <v>0</v>
      </c>
      <c r="G254">
        <v>0</v>
      </c>
      <c r="H254">
        <v>13380</v>
      </c>
      <c r="I254">
        <v>1.3280000000000001</v>
      </c>
      <c r="J254" t="s">
        <v>13</v>
      </c>
      <c r="K254" t="s">
        <v>26</v>
      </c>
      <c r="L254" t="s">
        <v>31</v>
      </c>
      <c r="M254">
        <v>0</v>
      </c>
      <c r="N254">
        <v>0</v>
      </c>
      <c r="O254">
        <v>0</v>
      </c>
      <c r="P254">
        <v>1</v>
      </c>
      <c r="Q254">
        <v>0</v>
      </c>
      <c r="R254" t="s">
        <v>24</v>
      </c>
      <c r="S254">
        <v>0</v>
      </c>
      <c r="T254">
        <v>0</v>
      </c>
      <c r="U254">
        <v>1</v>
      </c>
      <c r="V254">
        <v>0</v>
      </c>
      <c r="W254">
        <v>0</v>
      </c>
      <c r="X254">
        <v>0</v>
      </c>
      <c r="Y254" t="s">
        <v>28</v>
      </c>
      <c r="Z254">
        <v>1</v>
      </c>
      <c r="AA254">
        <v>1</v>
      </c>
      <c r="AB254">
        <v>1</v>
      </c>
      <c r="AC254">
        <v>1</v>
      </c>
      <c r="AD254">
        <v>1</v>
      </c>
      <c r="AE254">
        <v>1</v>
      </c>
      <c r="AF254">
        <v>1</v>
      </c>
      <c r="AG254">
        <v>0</v>
      </c>
      <c r="AH254">
        <v>1</v>
      </c>
      <c r="AI254">
        <v>0</v>
      </c>
      <c r="AJ254" t="s">
        <v>17</v>
      </c>
      <c r="AK254">
        <v>61.5</v>
      </c>
      <c r="AL254">
        <v>56.8</v>
      </c>
      <c r="AM254">
        <v>34.700000000000003</v>
      </c>
      <c r="AN254">
        <v>40.799999999999997</v>
      </c>
      <c r="AO254">
        <v>55</v>
      </c>
      <c r="AP254">
        <v>76</v>
      </c>
      <c r="AQ254">
        <v>1</v>
      </c>
    </row>
    <row r="255" spans="1:43" x14ac:dyDescent="0.3">
      <c r="A255" t="s">
        <v>38</v>
      </c>
      <c r="B255">
        <v>0</v>
      </c>
      <c r="C255">
        <v>0</v>
      </c>
      <c r="D255">
        <v>0</v>
      </c>
      <c r="E255">
        <v>0</v>
      </c>
      <c r="F255">
        <v>1</v>
      </c>
      <c r="G255">
        <v>0</v>
      </c>
      <c r="H255">
        <v>18500</v>
      </c>
      <c r="I255">
        <v>1.65</v>
      </c>
      <c r="J255" t="s">
        <v>13</v>
      </c>
      <c r="K255" t="s">
        <v>39</v>
      </c>
      <c r="L255" t="s">
        <v>40</v>
      </c>
      <c r="M255">
        <v>0</v>
      </c>
      <c r="N255">
        <v>1</v>
      </c>
      <c r="O255">
        <v>0</v>
      </c>
      <c r="P255">
        <v>0</v>
      </c>
      <c r="Q255">
        <v>0</v>
      </c>
      <c r="R255" t="s">
        <v>16</v>
      </c>
      <c r="S255">
        <v>0</v>
      </c>
      <c r="T255">
        <v>0</v>
      </c>
      <c r="U255">
        <v>0</v>
      </c>
      <c r="V255">
        <v>1</v>
      </c>
      <c r="W255">
        <v>0</v>
      </c>
      <c r="X255">
        <v>0</v>
      </c>
      <c r="Y255" t="s">
        <v>18</v>
      </c>
      <c r="Z255">
        <v>1</v>
      </c>
      <c r="AA255">
        <v>1</v>
      </c>
      <c r="AB255">
        <v>1</v>
      </c>
      <c r="AC255">
        <v>1</v>
      </c>
      <c r="AD255">
        <v>1</v>
      </c>
      <c r="AE255">
        <v>1</v>
      </c>
      <c r="AF255">
        <v>1</v>
      </c>
      <c r="AG255">
        <v>0</v>
      </c>
      <c r="AH255">
        <v>1</v>
      </c>
      <c r="AI255">
        <v>0</v>
      </c>
      <c r="AJ255" t="s">
        <v>17</v>
      </c>
      <c r="AK255">
        <v>61.9</v>
      </c>
      <c r="AL255">
        <v>57</v>
      </c>
      <c r="AM255">
        <v>34.700000000000003</v>
      </c>
      <c r="AN255">
        <v>40.799999999999997</v>
      </c>
      <c r="AO255">
        <v>53</v>
      </c>
      <c r="AP255">
        <v>77</v>
      </c>
      <c r="AQ255">
        <v>1</v>
      </c>
    </row>
    <row r="256" spans="1:43" x14ac:dyDescent="0.3">
      <c r="A256" t="s">
        <v>25</v>
      </c>
      <c r="B256">
        <v>0</v>
      </c>
      <c r="C256">
        <v>1</v>
      </c>
      <c r="D256">
        <v>0</v>
      </c>
      <c r="E256">
        <v>0</v>
      </c>
      <c r="F256">
        <v>0</v>
      </c>
      <c r="G256">
        <v>0</v>
      </c>
      <c r="H256">
        <v>7826</v>
      </c>
      <c r="I256">
        <v>1.0049999999999999</v>
      </c>
      <c r="J256" t="s">
        <v>13</v>
      </c>
      <c r="K256" t="s">
        <v>26</v>
      </c>
      <c r="L256" t="s">
        <v>21</v>
      </c>
      <c r="M256">
        <v>0</v>
      </c>
      <c r="N256">
        <v>0</v>
      </c>
      <c r="O256">
        <v>0</v>
      </c>
      <c r="P256">
        <v>0</v>
      </c>
      <c r="Q256">
        <v>1</v>
      </c>
      <c r="R256" t="s">
        <v>16</v>
      </c>
      <c r="S256">
        <v>0</v>
      </c>
      <c r="T256">
        <v>0</v>
      </c>
      <c r="U256">
        <v>0</v>
      </c>
      <c r="V256">
        <v>1</v>
      </c>
      <c r="W256">
        <v>0</v>
      </c>
      <c r="X256">
        <v>0</v>
      </c>
      <c r="Y256" t="s">
        <v>28</v>
      </c>
      <c r="Z256">
        <v>1</v>
      </c>
      <c r="AA256">
        <v>1</v>
      </c>
      <c r="AB256">
        <v>0</v>
      </c>
      <c r="AC256">
        <v>1</v>
      </c>
      <c r="AD256">
        <v>1</v>
      </c>
      <c r="AE256">
        <v>1</v>
      </c>
      <c r="AF256">
        <v>1</v>
      </c>
      <c r="AG256">
        <v>1</v>
      </c>
      <c r="AH256">
        <v>1</v>
      </c>
      <c r="AI256">
        <v>1</v>
      </c>
      <c r="AJ256" t="s">
        <v>17</v>
      </c>
      <c r="AK256">
        <v>61.8</v>
      </c>
      <c r="AL256">
        <v>55.9</v>
      </c>
      <c r="AM256">
        <v>34.799999999999997</v>
      </c>
      <c r="AN256">
        <v>40.799999999999997</v>
      </c>
      <c r="AO256">
        <v>50</v>
      </c>
      <c r="AP256">
        <v>77</v>
      </c>
      <c r="AQ256">
        <v>1</v>
      </c>
    </row>
    <row r="257" spans="1:43" x14ac:dyDescent="0.3">
      <c r="A257" t="s">
        <v>19</v>
      </c>
      <c r="B257">
        <v>1</v>
      </c>
      <c r="C257">
        <v>0</v>
      </c>
      <c r="D257">
        <v>0</v>
      </c>
      <c r="E257">
        <v>0</v>
      </c>
      <c r="F257">
        <v>0</v>
      </c>
      <c r="G257">
        <v>0</v>
      </c>
      <c r="H257">
        <v>9714.07</v>
      </c>
      <c r="I257">
        <v>1</v>
      </c>
      <c r="J257" t="s">
        <v>13</v>
      </c>
      <c r="K257" t="s">
        <v>20</v>
      </c>
      <c r="L257" t="s">
        <v>31</v>
      </c>
      <c r="M257">
        <v>0</v>
      </c>
      <c r="N257">
        <v>0</v>
      </c>
      <c r="O257">
        <v>0</v>
      </c>
      <c r="P257">
        <v>1</v>
      </c>
      <c r="Q257">
        <v>0</v>
      </c>
      <c r="R257" t="s">
        <v>34</v>
      </c>
      <c r="S257">
        <v>0</v>
      </c>
      <c r="T257">
        <v>0</v>
      </c>
      <c r="U257">
        <v>0</v>
      </c>
      <c r="V257">
        <v>0</v>
      </c>
      <c r="W257">
        <v>0</v>
      </c>
      <c r="X257">
        <v>1</v>
      </c>
      <c r="Y257" t="s">
        <v>23</v>
      </c>
      <c r="Z257">
        <v>1</v>
      </c>
      <c r="AA257">
        <v>0</v>
      </c>
      <c r="AB257">
        <v>1</v>
      </c>
      <c r="AC257">
        <v>0</v>
      </c>
      <c r="AD257">
        <v>0</v>
      </c>
      <c r="AE257">
        <v>1</v>
      </c>
      <c r="AF257">
        <v>0</v>
      </c>
      <c r="AG257">
        <v>1</v>
      </c>
      <c r="AH257">
        <v>0</v>
      </c>
      <c r="AI257">
        <v>0</v>
      </c>
      <c r="AJ257" t="s">
        <v>22</v>
      </c>
      <c r="AK257">
        <v>61.5</v>
      </c>
      <c r="AL257">
        <v>58</v>
      </c>
      <c r="AM257">
        <v>34</v>
      </c>
      <c r="AN257">
        <v>41.2</v>
      </c>
      <c r="AO257">
        <v>50</v>
      </c>
      <c r="AP257">
        <v>75</v>
      </c>
      <c r="AQ257">
        <v>1</v>
      </c>
    </row>
    <row r="258" spans="1:43" x14ac:dyDescent="0.3">
      <c r="A258" t="s">
        <v>29</v>
      </c>
      <c r="B258">
        <v>0</v>
      </c>
      <c r="C258">
        <v>0</v>
      </c>
      <c r="D258">
        <v>1</v>
      </c>
      <c r="E258">
        <v>0</v>
      </c>
      <c r="F258">
        <v>0</v>
      </c>
      <c r="G258">
        <v>0</v>
      </c>
      <c r="H258">
        <v>8973</v>
      </c>
      <c r="I258">
        <v>1.03</v>
      </c>
      <c r="J258" t="s">
        <v>30</v>
      </c>
      <c r="K258" t="s">
        <v>14</v>
      </c>
      <c r="L258" t="s">
        <v>21</v>
      </c>
      <c r="M258">
        <v>0</v>
      </c>
      <c r="N258">
        <v>0</v>
      </c>
      <c r="O258">
        <v>0</v>
      </c>
      <c r="P258">
        <v>0</v>
      </c>
      <c r="Q258">
        <v>1</v>
      </c>
      <c r="R258" t="s">
        <v>24</v>
      </c>
      <c r="S258">
        <v>0</v>
      </c>
      <c r="T258">
        <v>0</v>
      </c>
      <c r="U258">
        <v>1</v>
      </c>
      <c r="V258">
        <v>0</v>
      </c>
      <c r="W258">
        <v>0</v>
      </c>
      <c r="X258">
        <v>0</v>
      </c>
      <c r="Y258" t="s">
        <v>28</v>
      </c>
      <c r="Z258">
        <v>1</v>
      </c>
      <c r="AA258">
        <v>1</v>
      </c>
      <c r="AB258">
        <v>0</v>
      </c>
      <c r="AC258">
        <v>1</v>
      </c>
      <c r="AD258">
        <v>1</v>
      </c>
      <c r="AE258">
        <v>1</v>
      </c>
      <c r="AF258">
        <v>1</v>
      </c>
      <c r="AG258">
        <v>0</v>
      </c>
      <c r="AH258">
        <v>1</v>
      </c>
      <c r="AI258">
        <v>1</v>
      </c>
      <c r="AJ258" t="s">
        <v>17</v>
      </c>
      <c r="AK258">
        <v>61.4</v>
      </c>
      <c r="AL258">
        <v>56.4</v>
      </c>
      <c r="AM258">
        <v>34.6</v>
      </c>
      <c r="AN258">
        <v>40.700000000000003</v>
      </c>
      <c r="AO258">
        <v>51</v>
      </c>
      <c r="AP258">
        <v>77</v>
      </c>
      <c r="AQ258">
        <v>1</v>
      </c>
    </row>
    <row r="259" spans="1:43" x14ac:dyDescent="0.3">
      <c r="A259" t="s">
        <v>19</v>
      </c>
      <c r="B259">
        <v>1</v>
      </c>
      <c r="C259">
        <v>0</v>
      </c>
      <c r="D259">
        <v>0</v>
      </c>
      <c r="E259">
        <v>0</v>
      </c>
      <c r="F259">
        <v>0</v>
      </c>
      <c r="G259">
        <v>0</v>
      </c>
      <c r="H259">
        <v>20670.224999999999</v>
      </c>
      <c r="I259">
        <v>1.72</v>
      </c>
      <c r="J259" t="s">
        <v>13</v>
      </c>
      <c r="K259" t="s">
        <v>20</v>
      </c>
      <c r="L259" t="s">
        <v>31</v>
      </c>
      <c r="M259">
        <v>0</v>
      </c>
      <c r="N259">
        <v>0</v>
      </c>
      <c r="O259">
        <v>0</v>
      </c>
      <c r="P259">
        <v>1</v>
      </c>
      <c r="Q259">
        <v>0</v>
      </c>
      <c r="R259" t="s">
        <v>24</v>
      </c>
      <c r="S259">
        <v>0</v>
      </c>
      <c r="T259">
        <v>0</v>
      </c>
      <c r="U259">
        <v>1</v>
      </c>
      <c r="V259">
        <v>0</v>
      </c>
      <c r="W259">
        <v>0</v>
      </c>
      <c r="X259">
        <v>0</v>
      </c>
      <c r="Y259" t="s">
        <v>23</v>
      </c>
      <c r="Z259">
        <v>0</v>
      </c>
      <c r="AA259">
        <v>1</v>
      </c>
      <c r="AB259">
        <v>0</v>
      </c>
      <c r="AC259">
        <v>0</v>
      </c>
      <c r="AD259">
        <v>1</v>
      </c>
      <c r="AE259">
        <v>1</v>
      </c>
      <c r="AF259">
        <v>1</v>
      </c>
      <c r="AG259">
        <v>0</v>
      </c>
      <c r="AH259">
        <v>0</v>
      </c>
      <c r="AI259">
        <v>0</v>
      </c>
      <c r="AJ259" t="s">
        <v>22</v>
      </c>
      <c r="AK259">
        <v>61.9</v>
      </c>
      <c r="AL259">
        <v>57</v>
      </c>
      <c r="AM259">
        <v>35.5</v>
      </c>
      <c r="AN259">
        <v>40.6</v>
      </c>
      <c r="AO259">
        <v>55</v>
      </c>
      <c r="AP259">
        <v>80</v>
      </c>
      <c r="AQ259">
        <v>1</v>
      </c>
    </row>
    <row r="260" spans="1:43" x14ac:dyDescent="0.3">
      <c r="A260" t="s">
        <v>12</v>
      </c>
      <c r="B260">
        <v>0</v>
      </c>
      <c r="C260">
        <v>0</v>
      </c>
      <c r="D260">
        <v>0</v>
      </c>
      <c r="E260">
        <v>0</v>
      </c>
      <c r="F260">
        <v>0</v>
      </c>
      <c r="G260">
        <v>1</v>
      </c>
      <c r="H260">
        <v>8114</v>
      </c>
      <c r="I260">
        <v>1.0840000000000001</v>
      </c>
      <c r="J260" t="s">
        <v>13</v>
      </c>
      <c r="K260" t="s">
        <v>14</v>
      </c>
      <c r="L260" t="s">
        <v>21</v>
      </c>
      <c r="M260">
        <v>0</v>
      </c>
      <c r="N260">
        <v>0</v>
      </c>
      <c r="O260">
        <v>0</v>
      </c>
      <c r="P260">
        <v>0</v>
      </c>
      <c r="Q260">
        <v>1</v>
      </c>
      <c r="R260" t="s">
        <v>16</v>
      </c>
      <c r="S260">
        <v>0</v>
      </c>
      <c r="T260">
        <v>0</v>
      </c>
      <c r="U260">
        <v>0</v>
      </c>
      <c r="V260">
        <v>1</v>
      </c>
      <c r="W260">
        <v>0</v>
      </c>
      <c r="X260">
        <v>0</v>
      </c>
      <c r="Y260" t="s">
        <v>28</v>
      </c>
      <c r="Z260">
        <v>1</v>
      </c>
      <c r="AA260">
        <v>1</v>
      </c>
      <c r="AB260">
        <v>0</v>
      </c>
      <c r="AC260">
        <v>1</v>
      </c>
      <c r="AD260">
        <v>1</v>
      </c>
      <c r="AE260">
        <v>1</v>
      </c>
      <c r="AF260">
        <v>1</v>
      </c>
      <c r="AG260">
        <v>0</v>
      </c>
      <c r="AH260">
        <v>1</v>
      </c>
      <c r="AI260">
        <v>0</v>
      </c>
      <c r="AJ260" t="s">
        <v>17</v>
      </c>
      <c r="AK260">
        <v>61.1</v>
      </c>
      <c r="AL260">
        <v>56.4</v>
      </c>
      <c r="AM260">
        <v>34.5</v>
      </c>
      <c r="AN260">
        <v>40.799999999999997</v>
      </c>
      <c r="AO260">
        <v>52</v>
      </c>
      <c r="AP260">
        <v>76</v>
      </c>
      <c r="AQ260">
        <v>1</v>
      </c>
    </row>
    <row r="261" spans="1:43" x14ac:dyDescent="0.3">
      <c r="A261" t="s">
        <v>19</v>
      </c>
      <c r="B261">
        <v>1</v>
      </c>
      <c r="C261">
        <v>0</v>
      </c>
      <c r="D261">
        <v>0</v>
      </c>
      <c r="E261">
        <v>0</v>
      </c>
      <c r="F261">
        <v>0</v>
      </c>
      <c r="G261">
        <v>0</v>
      </c>
      <c r="H261">
        <v>9919.9349999999995</v>
      </c>
      <c r="I261">
        <v>1.25</v>
      </c>
      <c r="J261" t="s">
        <v>13</v>
      </c>
      <c r="K261" t="s">
        <v>20</v>
      </c>
      <c r="L261" t="s">
        <v>21</v>
      </c>
      <c r="M261">
        <v>0</v>
      </c>
      <c r="N261">
        <v>0</v>
      </c>
      <c r="O261">
        <v>0</v>
      </c>
      <c r="P261">
        <v>0</v>
      </c>
      <c r="Q261">
        <v>1</v>
      </c>
      <c r="R261" t="s">
        <v>16</v>
      </c>
      <c r="S261">
        <v>0</v>
      </c>
      <c r="T261">
        <v>0</v>
      </c>
      <c r="U261">
        <v>0</v>
      </c>
      <c r="V261">
        <v>1</v>
      </c>
      <c r="W261">
        <v>0</v>
      </c>
      <c r="X261">
        <v>0</v>
      </c>
      <c r="Y261" t="s">
        <v>28</v>
      </c>
      <c r="Z261">
        <v>0</v>
      </c>
      <c r="AA261">
        <v>0</v>
      </c>
      <c r="AB261">
        <v>0</v>
      </c>
      <c r="AC261">
        <v>1</v>
      </c>
      <c r="AD261">
        <v>0</v>
      </c>
      <c r="AE261">
        <v>1</v>
      </c>
      <c r="AF261">
        <v>1</v>
      </c>
      <c r="AG261">
        <v>0</v>
      </c>
      <c r="AH261">
        <v>0</v>
      </c>
      <c r="AI261">
        <v>0</v>
      </c>
      <c r="AJ261" t="s">
        <v>22</v>
      </c>
      <c r="AK261">
        <v>61.4</v>
      </c>
      <c r="AL261">
        <v>57</v>
      </c>
      <c r="AM261">
        <v>34.5</v>
      </c>
      <c r="AN261">
        <v>41</v>
      </c>
      <c r="AO261">
        <v>55</v>
      </c>
      <c r="AP261">
        <v>75</v>
      </c>
      <c r="AQ261">
        <v>1</v>
      </c>
    </row>
    <row r="262" spans="1:43" x14ac:dyDescent="0.3">
      <c r="A262" t="s">
        <v>38</v>
      </c>
      <c r="B262">
        <v>0</v>
      </c>
      <c r="C262">
        <v>0</v>
      </c>
      <c r="D262">
        <v>0</v>
      </c>
      <c r="E262">
        <v>0</v>
      </c>
      <c r="F262">
        <v>1</v>
      </c>
      <c r="G262">
        <v>0</v>
      </c>
      <c r="H262">
        <v>13380</v>
      </c>
      <c r="I262">
        <v>1.6</v>
      </c>
      <c r="J262" t="s">
        <v>13</v>
      </c>
      <c r="K262" t="s">
        <v>39</v>
      </c>
      <c r="L262" t="s">
        <v>21</v>
      </c>
      <c r="M262">
        <v>0</v>
      </c>
      <c r="N262">
        <v>0</v>
      </c>
      <c r="O262">
        <v>0</v>
      </c>
      <c r="P262">
        <v>0</v>
      </c>
      <c r="Q262">
        <v>1</v>
      </c>
      <c r="R262" t="s">
        <v>24</v>
      </c>
      <c r="S262">
        <v>0</v>
      </c>
      <c r="T262">
        <v>0</v>
      </c>
      <c r="U262">
        <v>1</v>
      </c>
      <c r="V262">
        <v>0</v>
      </c>
      <c r="W262">
        <v>0</v>
      </c>
      <c r="X262">
        <v>0</v>
      </c>
      <c r="Y262" t="s">
        <v>33</v>
      </c>
      <c r="Z262">
        <v>1</v>
      </c>
      <c r="AA262">
        <v>1</v>
      </c>
      <c r="AB262">
        <v>1</v>
      </c>
      <c r="AC262">
        <v>1</v>
      </c>
      <c r="AD262">
        <v>1</v>
      </c>
      <c r="AE262">
        <v>1</v>
      </c>
      <c r="AF262">
        <v>1</v>
      </c>
      <c r="AG262">
        <v>0</v>
      </c>
      <c r="AH262">
        <v>1</v>
      </c>
      <c r="AI262">
        <v>1</v>
      </c>
      <c r="AJ262" t="s">
        <v>17</v>
      </c>
      <c r="AK262">
        <v>61.9</v>
      </c>
      <c r="AL262">
        <v>57</v>
      </c>
      <c r="AM262">
        <v>34.799999999999997</v>
      </c>
      <c r="AN262">
        <v>40.9</v>
      </c>
      <c r="AO262">
        <v>55</v>
      </c>
      <c r="AP262">
        <v>77</v>
      </c>
      <c r="AQ262">
        <v>1</v>
      </c>
    </row>
    <row r="263" spans="1:43" x14ac:dyDescent="0.3">
      <c r="A263" t="s">
        <v>19</v>
      </c>
      <c r="B263">
        <v>1</v>
      </c>
      <c r="C263">
        <v>0</v>
      </c>
      <c r="D263">
        <v>0</v>
      </c>
      <c r="E263">
        <v>0</v>
      </c>
      <c r="F263">
        <v>0</v>
      </c>
      <c r="G263">
        <v>0</v>
      </c>
      <c r="H263">
        <v>9156.56</v>
      </c>
      <c r="I263">
        <v>1.1000000000000001</v>
      </c>
      <c r="J263" t="s">
        <v>13</v>
      </c>
      <c r="K263" t="s">
        <v>20</v>
      </c>
      <c r="L263" t="s">
        <v>21</v>
      </c>
      <c r="M263">
        <v>0</v>
      </c>
      <c r="N263">
        <v>0</v>
      </c>
      <c r="O263">
        <v>0</v>
      </c>
      <c r="P263">
        <v>0</v>
      </c>
      <c r="Q263">
        <v>1</v>
      </c>
      <c r="R263" t="s">
        <v>37</v>
      </c>
      <c r="S263">
        <v>0</v>
      </c>
      <c r="T263">
        <v>1</v>
      </c>
      <c r="U263">
        <v>0</v>
      </c>
      <c r="V263">
        <v>0</v>
      </c>
      <c r="W263">
        <v>0</v>
      </c>
      <c r="X263">
        <v>0</v>
      </c>
      <c r="Y263" t="s">
        <v>28</v>
      </c>
      <c r="Z263">
        <v>1</v>
      </c>
      <c r="AA263">
        <v>1</v>
      </c>
      <c r="AB263">
        <v>1</v>
      </c>
      <c r="AC263">
        <v>0</v>
      </c>
      <c r="AD263">
        <v>1</v>
      </c>
      <c r="AE263">
        <v>1</v>
      </c>
      <c r="AF263">
        <v>1</v>
      </c>
      <c r="AG263">
        <v>1</v>
      </c>
      <c r="AH263">
        <v>0</v>
      </c>
      <c r="AI263">
        <v>0</v>
      </c>
      <c r="AJ263" t="s">
        <v>22</v>
      </c>
      <c r="AK263">
        <v>60.4</v>
      </c>
      <c r="AL263">
        <v>57</v>
      </c>
      <c r="AM263">
        <v>33.5</v>
      </c>
      <c r="AN263">
        <v>40.799999999999997</v>
      </c>
      <c r="AO263">
        <v>50</v>
      </c>
      <c r="AP263">
        <v>75</v>
      </c>
      <c r="AQ263">
        <v>1</v>
      </c>
    </row>
    <row r="264" spans="1:43" x14ac:dyDescent="0.3">
      <c r="A264" t="s">
        <v>12</v>
      </c>
      <c r="B264">
        <v>0</v>
      </c>
      <c r="C264">
        <v>0</v>
      </c>
      <c r="D264">
        <v>0</v>
      </c>
      <c r="E264">
        <v>0</v>
      </c>
      <c r="F264">
        <v>0</v>
      </c>
      <c r="G264">
        <v>1</v>
      </c>
      <c r="H264">
        <v>17232</v>
      </c>
      <c r="I264">
        <v>1.3129999999999999</v>
      </c>
      <c r="J264" t="s">
        <v>13</v>
      </c>
      <c r="K264" t="s">
        <v>14</v>
      </c>
      <c r="L264" t="s">
        <v>27</v>
      </c>
      <c r="M264">
        <v>1</v>
      </c>
      <c r="N264">
        <v>0</v>
      </c>
      <c r="O264">
        <v>0</v>
      </c>
      <c r="P264">
        <v>0</v>
      </c>
      <c r="Q264">
        <v>0</v>
      </c>
      <c r="R264" t="s">
        <v>24</v>
      </c>
      <c r="S264">
        <v>0</v>
      </c>
      <c r="T264">
        <v>0</v>
      </c>
      <c r="U264">
        <v>1</v>
      </c>
      <c r="V264">
        <v>0</v>
      </c>
      <c r="W264">
        <v>0</v>
      </c>
      <c r="X264">
        <v>0</v>
      </c>
      <c r="Y264" t="s">
        <v>28</v>
      </c>
      <c r="Z264">
        <v>1</v>
      </c>
      <c r="AA264">
        <v>1</v>
      </c>
      <c r="AB264">
        <v>0</v>
      </c>
      <c r="AC264">
        <v>1</v>
      </c>
      <c r="AD264">
        <v>1</v>
      </c>
      <c r="AE264">
        <v>1</v>
      </c>
      <c r="AF264">
        <v>1</v>
      </c>
      <c r="AG264">
        <v>0</v>
      </c>
      <c r="AH264">
        <v>1</v>
      </c>
      <c r="AI264">
        <v>1</v>
      </c>
      <c r="AJ264" t="s">
        <v>17</v>
      </c>
      <c r="AK264">
        <v>61.7</v>
      </c>
      <c r="AL264">
        <v>55.8</v>
      </c>
      <c r="AM264">
        <v>34.6</v>
      </c>
      <c r="AN264">
        <v>40.6</v>
      </c>
      <c r="AO264">
        <v>52</v>
      </c>
      <c r="AP264">
        <v>77</v>
      </c>
      <c r="AQ264">
        <v>1</v>
      </c>
    </row>
    <row r="265" spans="1:43" x14ac:dyDescent="0.3">
      <c r="A265" t="s">
        <v>19</v>
      </c>
      <c r="B265">
        <v>1</v>
      </c>
      <c r="C265">
        <v>0</v>
      </c>
      <c r="D265">
        <v>0</v>
      </c>
      <c r="E265">
        <v>0</v>
      </c>
      <c r="F265">
        <v>0</v>
      </c>
      <c r="G265">
        <v>0</v>
      </c>
      <c r="H265">
        <v>17324.18</v>
      </c>
      <c r="I265">
        <v>1.41</v>
      </c>
      <c r="J265" t="s">
        <v>13</v>
      </c>
      <c r="K265" t="s">
        <v>20</v>
      </c>
      <c r="L265" t="s">
        <v>31</v>
      </c>
      <c r="M265">
        <v>0</v>
      </c>
      <c r="N265">
        <v>0</v>
      </c>
      <c r="O265">
        <v>0</v>
      </c>
      <c r="P265">
        <v>1</v>
      </c>
      <c r="Q265">
        <v>0</v>
      </c>
      <c r="R265" t="s">
        <v>32</v>
      </c>
      <c r="S265">
        <v>0</v>
      </c>
      <c r="T265">
        <v>0</v>
      </c>
      <c r="U265">
        <v>0</v>
      </c>
      <c r="V265">
        <v>0</v>
      </c>
      <c r="W265">
        <v>1</v>
      </c>
      <c r="X265">
        <v>0</v>
      </c>
      <c r="Y265" t="s">
        <v>23</v>
      </c>
      <c r="Z265">
        <v>0</v>
      </c>
      <c r="AA265">
        <v>1</v>
      </c>
      <c r="AB265">
        <v>1</v>
      </c>
      <c r="AC265">
        <v>0</v>
      </c>
      <c r="AD265">
        <v>1</v>
      </c>
      <c r="AE265">
        <v>1</v>
      </c>
      <c r="AF265">
        <v>1</v>
      </c>
      <c r="AG265">
        <v>1</v>
      </c>
      <c r="AH265">
        <v>0</v>
      </c>
      <c r="AI265">
        <v>0</v>
      </c>
      <c r="AJ265" t="s">
        <v>22</v>
      </c>
      <c r="AK265">
        <v>61.7</v>
      </c>
      <c r="AL265">
        <v>55</v>
      </c>
      <c r="AM265">
        <v>35</v>
      </c>
      <c r="AN265">
        <v>40.799999999999997</v>
      </c>
      <c r="AO265">
        <v>50</v>
      </c>
      <c r="AP265">
        <v>80</v>
      </c>
      <c r="AQ265">
        <v>1</v>
      </c>
    </row>
    <row r="266" spans="1:43" x14ac:dyDescent="0.3">
      <c r="A266" t="s">
        <v>19</v>
      </c>
      <c r="B266">
        <v>1</v>
      </c>
      <c r="C266">
        <v>0</v>
      </c>
      <c r="D266">
        <v>0</v>
      </c>
      <c r="E266">
        <v>0</v>
      </c>
      <c r="F266">
        <v>0</v>
      </c>
      <c r="G266">
        <v>0</v>
      </c>
      <c r="H266">
        <v>17527.09</v>
      </c>
      <c r="I266">
        <v>1.28</v>
      </c>
      <c r="J266" t="s">
        <v>13</v>
      </c>
      <c r="K266" t="s">
        <v>20</v>
      </c>
      <c r="L266" t="s">
        <v>27</v>
      </c>
      <c r="M266">
        <v>1</v>
      </c>
      <c r="N266">
        <v>0</v>
      </c>
      <c r="O266">
        <v>0</v>
      </c>
      <c r="P266">
        <v>0</v>
      </c>
      <c r="Q266">
        <v>0</v>
      </c>
      <c r="R266" t="s">
        <v>24</v>
      </c>
      <c r="S266">
        <v>0</v>
      </c>
      <c r="T266">
        <v>0</v>
      </c>
      <c r="U266">
        <v>1</v>
      </c>
      <c r="V266">
        <v>0</v>
      </c>
      <c r="W266">
        <v>0</v>
      </c>
      <c r="X266">
        <v>0</v>
      </c>
      <c r="Y266" t="s">
        <v>28</v>
      </c>
      <c r="Z266">
        <v>0</v>
      </c>
      <c r="AA266">
        <v>0</v>
      </c>
      <c r="AB266">
        <v>1</v>
      </c>
      <c r="AC266">
        <v>0</v>
      </c>
      <c r="AD266">
        <v>1</v>
      </c>
      <c r="AE266">
        <v>1</v>
      </c>
      <c r="AF266">
        <v>1</v>
      </c>
      <c r="AG266">
        <v>1</v>
      </c>
      <c r="AH266">
        <v>0</v>
      </c>
      <c r="AI266">
        <v>0</v>
      </c>
      <c r="AJ266" t="s">
        <v>22</v>
      </c>
      <c r="AK266">
        <v>61.5</v>
      </c>
      <c r="AL266">
        <v>56</v>
      </c>
      <c r="AM266">
        <v>35</v>
      </c>
      <c r="AN266">
        <v>40.799999999999997</v>
      </c>
      <c r="AO266">
        <v>50</v>
      </c>
      <c r="AP266">
        <v>80</v>
      </c>
      <c r="AQ266">
        <v>1</v>
      </c>
    </row>
    <row r="267" spans="1:43" x14ac:dyDescent="0.3">
      <c r="A267" t="s">
        <v>19</v>
      </c>
      <c r="B267">
        <v>1</v>
      </c>
      <c r="C267">
        <v>0</v>
      </c>
      <c r="D267">
        <v>0</v>
      </c>
      <c r="E267">
        <v>0</v>
      </c>
      <c r="F267">
        <v>0</v>
      </c>
      <c r="G267">
        <v>0</v>
      </c>
      <c r="H267">
        <v>33313.684999999998</v>
      </c>
      <c r="I267">
        <v>1.92</v>
      </c>
      <c r="J267" t="s">
        <v>13</v>
      </c>
      <c r="K267" t="s">
        <v>20</v>
      </c>
      <c r="L267" t="s">
        <v>27</v>
      </c>
      <c r="M267">
        <v>1</v>
      </c>
      <c r="N267">
        <v>0</v>
      </c>
      <c r="O267">
        <v>0</v>
      </c>
      <c r="P267">
        <v>0</v>
      </c>
      <c r="Q267">
        <v>0</v>
      </c>
      <c r="R267" t="s">
        <v>16</v>
      </c>
      <c r="S267">
        <v>0</v>
      </c>
      <c r="T267">
        <v>0</v>
      </c>
      <c r="U267">
        <v>0</v>
      </c>
      <c r="V267">
        <v>1</v>
      </c>
      <c r="W267">
        <v>0</v>
      </c>
      <c r="X267">
        <v>0</v>
      </c>
      <c r="Y267" t="s">
        <v>23</v>
      </c>
      <c r="Z267">
        <v>1</v>
      </c>
      <c r="AA267">
        <v>1</v>
      </c>
      <c r="AB267">
        <v>0</v>
      </c>
      <c r="AC267">
        <v>0</v>
      </c>
      <c r="AD267">
        <v>1</v>
      </c>
      <c r="AE267">
        <v>1</v>
      </c>
      <c r="AF267">
        <v>1</v>
      </c>
      <c r="AG267">
        <v>0</v>
      </c>
      <c r="AH267">
        <v>0</v>
      </c>
      <c r="AI267">
        <v>0</v>
      </c>
      <c r="AJ267" t="s">
        <v>22</v>
      </c>
      <c r="AK267">
        <v>61.9</v>
      </c>
      <c r="AL267">
        <v>57</v>
      </c>
      <c r="AM267">
        <v>35.5</v>
      </c>
      <c r="AN267">
        <v>40.6</v>
      </c>
      <c r="AO267">
        <v>55</v>
      </c>
      <c r="AP267">
        <v>80</v>
      </c>
      <c r="AQ267">
        <v>1</v>
      </c>
    </row>
    <row r="268" spans="1:43" x14ac:dyDescent="0.3">
      <c r="A268" t="s">
        <v>19</v>
      </c>
      <c r="B268">
        <v>1</v>
      </c>
      <c r="C268">
        <v>0</v>
      </c>
      <c r="D268">
        <v>0</v>
      </c>
      <c r="E268">
        <v>0</v>
      </c>
      <c r="F268">
        <v>0</v>
      </c>
      <c r="G268">
        <v>0</v>
      </c>
      <c r="H268">
        <v>14594.744999999999</v>
      </c>
      <c r="I268">
        <v>1.52</v>
      </c>
      <c r="J268" t="s">
        <v>13</v>
      </c>
      <c r="K268" t="s">
        <v>20</v>
      </c>
      <c r="L268" t="s">
        <v>21</v>
      </c>
      <c r="M268">
        <v>0</v>
      </c>
      <c r="N268">
        <v>0</v>
      </c>
      <c r="O268">
        <v>0</v>
      </c>
      <c r="P268">
        <v>0</v>
      </c>
      <c r="Q268">
        <v>1</v>
      </c>
      <c r="R268" t="s">
        <v>24</v>
      </c>
      <c r="S268">
        <v>0</v>
      </c>
      <c r="T268">
        <v>0</v>
      </c>
      <c r="U268">
        <v>1</v>
      </c>
      <c r="V268">
        <v>0</v>
      </c>
      <c r="W268">
        <v>0</v>
      </c>
      <c r="X268">
        <v>0</v>
      </c>
      <c r="Y268" t="s">
        <v>33</v>
      </c>
      <c r="Z268">
        <v>1</v>
      </c>
      <c r="AA268">
        <v>1</v>
      </c>
      <c r="AB268">
        <v>0</v>
      </c>
      <c r="AC268">
        <v>1</v>
      </c>
      <c r="AD268">
        <v>0</v>
      </c>
      <c r="AE268">
        <v>1</v>
      </c>
      <c r="AF268">
        <v>1</v>
      </c>
      <c r="AG268">
        <v>1</v>
      </c>
      <c r="AH268">
        <v>0</v>
      </c>
      <c r="AI268">
        <v>0</v>
      </c>
      <c r="AJ268" t="s">
        <v>22</v>
      </c>
      <c r="AK268">
        <v>61.9</v>
      </c>
      <c r="AL268">
        <v>56</v>
      </c>
      <c r="AM268">
        <v>34.5</v>
      </c>
      <c r="AN268">
        <v>41</v>
      </c>
      <c r="AO268">
        <v>50</v>
      </c>
      <c r="AP268">
        <v>80</v>
      </c>
      <c r="AQ268">
        <v>1</v>
      </c>
    </row>
    <row r="269" spans="1:43" x14ac:dyDescent="0.3">
      <c r="A269" t="s">
        <v>12</v>
      </c>
      <c r="B269">
        <v>0</v>
      </c>
      <c r="C269">
        <v>0</v>
      </c>
      <c r="D269">
        <v>0</v>
      </c>
      <c r="E269">
        <v>0</v>
      </c>
      <c r="F269">
        <v>0</v>
      </c>
      <c r="G269">
        <v>1</v>
      </c>
      <c r="H269">
        <v>18188</v>
      </c>
      <c r="I269">
        <v>1.58</v>
      </c>
      <c r="J269" t="s">
        <v>13</v>
      </c>
      <c r="K269" t="s">
        <v>14</v>
      </c>
      <c r="L269" t="s">
        <v>31</v>
      </c>
      <c r="M269">
        <v>0</v>
      </c>
      <c r="N269">
        <v>0</v>
      </c>
      <c r="O269">
        <v>0</v>
      </c>
      <c r="P269">
        <v>1</v>
      </c>
      <c r="Q269">
        <v>0</v>
      </c>
      <c r="R269" t="s">
        <v>24</v>
      </c>
      <c r="S269">
        <v>0</v>
      </c>
      <c r="T269">
        <v>0</v>
      </c>
      <c r="U269">
        <v>1</v>
      </c>
      <c r="V269">
        <v>0</v>
      </c>
      <c r="W269">
        <v>0</v>
      </c>
      <c r="X269">
        <v>0</v>
      </c>
      <c r="Y269" t="s">
        <v>28</v>
      </c>
      <c r="Z269">
        <v>1</v>
      </c>
      <c r="AA269">
        <v>1</v>
      </c>
      <c r="AB269">
        <v>0</v>
      </c>
      <c r="AC269">
        <v>1</v>
      </c>
      <c r="AD269">
        <v>1</v>
      </c>
      <c r="AE269">
        <v>1</v>
      </c>
      <c r="AF269">
        <v>1</v>
      </c>
      <c r="AG269">
        <v>0</v>
      </c>
      <c r="AH269">
        <v>1</v>
      </c>
      <c r="AI269">
        <v>1</v>
      </c>
      <c r="AJ269" t="s">
        <v>17</v>
      </c>
      <c r="AK269">
        <v>61.3</v>
      </c>
      <c r="AL269">
        <v>55.7</v>
      </c>
      <c r="AM269">
        <v>34.200000000000003</v>
      </c>
      <c r="AN269">
        <v>40.700000000000003</v>
      </c>
      <c r="AO269">
        <v>51</v>
      </c>
      <c r="AP269">
        <v>77</v>
      </c>
      <c r="AQ269">
        <v>1</v>
      </c>
    </row>
    <row r="270" spans="1:43" x14ac:dyDescent="0.3">
      <c r="A270" t="s">
        <v>25</v>
      </c>
      <c r="B270">
        <v>0</v>
      </c>
      <c r="C270">
        <v>1</v>
      </c>
      <c r="D270">
        <v>0</v>
      </c>
      <c r="E270">
        <v>0</v>
      </c>
      <c r="F270">
        <v>0</v>
      </c>
      <c r="G270">
        <v>0</v>
      </c>
      <c r="H270">
        <v>10695</v>
      </c>
      <c r="I270">
        <v>1.052</v>
      </c>
      <c r="J270" t="s">
        <v>13</v>
      </c>
      <c r="K270" t="s">
        <v>26</v>
      </c>
      <c r="L270" t="s">
        <v>40</v>
      </c>
      <c r="M270">
        <v>0</v>
      </c>
      <c r="N270">
        <v>1</v>
      </c>
      <c r="O270">
        <v>0</v>
      </c>
      <c r="P270">
        <v>0</v>
      </c>
      <c r="Q270">
        <v>0</v>
      </c>
      <c r="R270" t="s">
        <v>16</v>
      </c>
      <c r="S270">
        <v>0</v>
      </c>
      <c r="T270">
        <v>0</v>
      </c>
      <c r="U270">
        <v>0</v>
      </c>
      <c r="V270">
        <v>1</v>
      </c>
      <c r="W270">
        <v>0</v>
      </c>
      <c r="X270">
        <v>0</v>
      </c>
      <c r="Y270" t="s">
        <v>28</v>
      </c>
      <c r="Z270">
        <v>1</v>
      </c>
      <c r="AA270">
        <v>1</v>
      </c>
      <c r="AB270">
        <v>1</v>
      </c>
      <c r="AC270">
        <v>1</v>
      </c>
      <c r="AD270">
        <v>1</v>
      </c>
      <c r="AE270">
        <v>1</v>
      </c>
      <c r="AF270">
        <v>0</v>
      </c>
      <c r="AG270">
        <v>0</v>
      </c>
      <c r="AH270">
        <v>0</v>
      </c>
      <c r="AI270">
        <v>1</v>
      </c>
      <c r="AJ270" t="s">
        <v>17</v>
      </c>
      <c r="AK270">
        <v>61.6</v>
      </c>
      <c r="AL270">
        <v>57.8</v>
      </c>
      <c r="AM270">
        <v>34.700000000000003</v>
      </c>
      <c r="AN270">
        <v>40.799999999999997</v>
      </c>
      <c r="AO270">
        <v>54</v>
      </c>
      <c r="AP270">
        <v>77</v>
      </c>
      <c r="AQ270">
        <v>1</v>
      </c>
    </row>
    <row r="271" spans="1:43" x14ac:dyDescent="0.3">
      <c r="A271" t="s">
        <v>29</v>
      </c>
      <c r="B271">
        <v>0</v>
      </c>
      <c r="C271">
        <v>0</v>
      </c>
      <c r="D271">
        <v>1</v>
      </c>
      <c r="E271">
        <v>0</v>
      </c>
      <c r="F271">
        <v>0</v>
      </c>
      <c r="G271">
        <v>0</v>
      </c>
      <c r="H271">
        <v>12807</v>
      </c>
      <c r="I271">
        <v>1.08</v>
      </c>
      <c r="J271" t="s">
        <v>30</v>
      </c>
      <c r="K271" t="s">
        <v>14</v>
      </c>
      <c r="L271" t="s">
        <v>15</v>
      </c>
      <c r="M271">
        <v>0</v>
      </c>
      <c r="N271">
        <v>0</v>
      </c>
      <c r="O271">
        <v>1</v>
      </c>
      <c r="P271">
        <v>0</v>
      </c>
      <c r="Q271">
        <v>0</v>
      </c>
      <c r="R271" t="s">
        <v>24</v>
      </c>
      <c r="S271">
        <v>0</v>
      </c>
      <c r="T271">
        <v>0</v>
      </c>
      <c r="U271">
        <v>1</v>
      </c>
      <c r="V271">
        <v>0</v>
      </c>
      <c r="W271">
        <v>0</v>
      </c>
      <c r="X271">
        <v>0</v>
      </c>
      <c r="Y271" t="s">
        <v>28</v>
      </c>
      <c r="Z271">
        <v>1</v>
      </c>
      <c r="AA271">
        <v>1</v>
      </c>
      <c r="AB271">
        <v>1</v>
      </c>
      <c r="AC271">
        <v>1</v>
      </c>
      <c r="AD271">
        <v>1</v>
      </c>
      <c r="AE271">
        <v>1</v>
      </c>
      <c r="AF271">
        <v>1</v>
      </c>
      <c r="AG271">
        <v>1</v>
      </c>
      <c r="AH271">
        <v>1</v>
      </c>
      <c r="AI271">
        <v>1</v>
      </c>
      <c r="AJ271" t="s">
        <v>17</v>
      </c>
      <c r="AK271">
        <v>61</v>
      </c>
      <c r="AL271">
        <v>56.1</v>
      </c>
      <c r="AM271">
        <v>34.200000000000003</v>
      </c>
      <c r="AN271">
        <v>40.700000000000003</v>
      </c>
      <c r="AO271">
        <v>50</v>
      </c>
      <c r="AP271">
        <v>77</v>
      </c>
      <c r="AQ271">
        <v>1</v>
      </c>
    </row>
    <row r="272" spans="1:43" x14ac:dyDescent="0.3">
      <c r="A272" t="s">
        <v>19</v>
      </c>
      <c r="B272">
        <v>1</v>
      </c>
      <c r="C272">
        <v>0</v>
      </c>
      <c r="D272">
        <v>0</v>
      </c>
      <c r="E272">
        <v>0</v>
      </c>
      <c r="F272">
        <v>0</v>
      </c>
      <c r="G272">
        <v>0</v>
      </c>
      <c r="H272">
        <v>12485.86</v>
      </c>
      <c r="I272">
        <v>1.32</v>
      </c>
      <c r="J272" t="s">
        <v>13</v>
      </c>
      <c r="K272" t="s">
        <v>20</v>
      </c>
      <c r="L272" t="s">
        <v>31</v>
      </c>
      <c r="M272">
        <v>0</v>
      </c>
      <c r="N272">
        <v>0</v>
      </c>
      <c r="O272">
        <v>0</v>
      </c>
      <c r="P272">
        <v>1</v>
      </c>
      <c r="Q272">
        <v>0</v>
      </c>
      <c r="R272" t="s">
        <v>16</v>
      </c>
      <c r="S272">
        <v>0</v>
      </c>
      <c r="T272">
        <v>0</v>
      </c>
      <c r="U272">
        <v>0</v>
      </c>
      <c r="V272">
        <v>1</v>
      </c>
      <c r="W272">
        <v>0</v>
      </c>
      <c r="X272">
        <v>0</v>
      </c>
      <c r="Y272" t="s">
        <v>33</v>
      </c>
      <c r="Z272">
        <v>0</v>
      </c>
      <c r="AA272">
        <v>0</v>
      </c>
      <c r="AB272">
        <v>0</v>
      </c>
      <c r="AC272">
        <v>1</v>
      </c>
      <c r="AD272">
        <v>0</v>
      </c>
      <c r="AE272">
        <v>1</v>
      </c>
      <c r="AF272">
        <v>1</v>
      </c>
      <c r="AG272">
        <v>0</v>
      </c>
      <c r="AH272">
        <v>0</v>
      </c>
      <c r="AI272">
        <v>0</v>
      </c>
      <c r="AJ272" t="s">
        <v>22</v>
      </c>
      <c r="AK272">
        <v>61.5</v>
      </c>
      <c r="AL272">
        <v>57</v>
      </c>
      <c r="AM272">
        <v>34.5</v>
      </c>
      <c r="AN272">
        <v>41</v>
      </c>
      <c r="AO272">
        <v>55</v>
      </c>
      <c r="AP272">
        <v>75</v>
      </c>
      <c r="AQ272">
        <v>1</v>
      </c>
    </row>
    <row r="273" spans="1:43" x14ac:dyDescent="0.3">
      <c r="A273" t="s">
        <v>25</v>
      </c>
      <c r="B273">
        <v>0</v>
      </c>
      <c r="C273">
        <v>1</v>
      </c>
      <c r="D273">
        <v>0</v>
      </c>
      <c r="E273">
        <v>0</v>
      </c>
      <c r="F273">
        <v>0</v>
      </c>
      <c r="G273">
        <v>0</v>
      </c>
      <c r="H273">
        <v>22165</v>
      </c>
      <c r="I273">
        <v>1.528</v>
      </c>
      <c r="J273" t="s">
        <v>13</v>
      </c>
      <c r="K273" t="s">
        <v>26</v>
      </c>
      <c r="L273" t="s">
        <v>40</v>
      </c>
      <c r="M273">
        <v>0</v>
      </c>
      <c r="N273">
        <v>1</v>
      </c>
      <c r="O273">
        <v>0</v>
      </c>
      <c r="P273">
        <v>0</v>
      </c>
      <c r="Q273">
        <v>0</v>
      </c>
      <c r="R273" t="s">
        <v>16</v>
      </c>
      <c r="S273">
        <v>0</v>
      </c>
      <c r="T273">
        <v>0</v>
      </c>
      <c r="U273">
        <v>0</v>
      </c>
      <c r="V273">
        <v>1</v>
      </c>
      <c r="W273">
        <v>0</v>
      </c>
      <c r="X273">
        <v>0</v>
      </c>
      <c r="Y273" t="s">
        <v>28</v>
      </c>
      <c r="Z273">
        <v>1</v>
      </c>
      <c r="AA273">
        <v>1</v>
      </c>
      <c r="AB273">
        <v>1</v>
      </c>
      <c r="AC273">
        <v>1</v>
      </c>
      <c r="AD273">
        <v>1</v>
      </c>
      <c r="AE273">
        <v>1</v>
      </c>
      <c r="AF273">
        <v>1</v>
      </c>
      <c r="AG273">
        <v>0</v>
      </c>
      <c r="AH273">
        <v>1</v>
      </c>
      <c r="AI273">
        <v>1</v>
      </c>
      <c r="AJ273" t="s">
        <v>17</v>
      </c>
      <c r="AK273">
        <v>61.9</v>
      </c>
      <c r="AL273">
        <v>56.5</v>
      </c>
      <c r="AM273">
        <v>34.799999999999997</v>
      </c>
      <c r="AN273">
        <v>40.799999999999997</v>
      </c>
      <c r="AO273">
        <v>52</v>
      </c>
      <c r="AP273">
        <v>77</v>
      </c>
      <c r="AQ273">
        <v>1</v>
      </c>
    </row>
    <row r="274" spans="1:43" x14ac:dyDescent="0.3">
      <c r="A274" t="s">
        <v>12</v>
      </c>
      <c r="B274">
        <v>0</v>
      </c>
      <c r="C274">
        <v>0</v>
      </c>
      <c r="D274">
        <v>0</v>
      </c>
      <c r="E274">
        <v>0</v>
      </c>
      <c r="F274">
        <v>0</v>
      </c>
      <c r="G274">
        <v>1</v>
      </c>
      <c r="H274">
        <v>11252</v>
      </c>
      <c r="I274">
        <v>1.107</v>
      </c>
      <c r="J274" t="s">
        <v>13</v>
      </c>
      <c r="K274" t="s">
        <v>14</v>
      </c>
      <c r="L274" t="s">
        <v>15</v>
      </c>
      <c r="M274">
        <v>0</v>
      </c>
      <c r="N274">
        <v>0</v>
      </c>
      <c r="O274">
        <v>1</v>
      </c>
      <c r="P274">
        <v>0</v>
      </c>
      <c r="Q274">
        <v>0</v>
      </c>
      <c r="R274" t="s">
        <v>24</v>
      </c>
      <c r="S274">
        <v>0</v>
      </c>
      <c r="T274">
        <v>0</v>
      </c>
      <c r="U274">
        <v>1</v>
      </c>
      <c r="V274">
        <v>0</v>
      </c>
      <c r="W274">
        <v>0</v>
      </c>
      <c r="X274">
        <v>0</v>
      </c>
      <c r="Y274" t="s">
        <v>18</v>
      </c>
      <c r="Z274">
        <v>1</v>
      </c>
      <c r="AA274">
        <v>1</v>
      </c>
      <c r="AB274">
        <v>0</v>
      </c>
      <c r="AC274">
        <v>1</v>
      </c>
      <c r="AD274">
        <v>1</v>
      </c>
      <c r="AE274">
        <v>1</v>
      </c>
      <c r="AF274">
        <v>1</v>
      </c>
      <c r="AG274">
        <v>0</v>
      </c>
      <c r="AH274">
        <v>1</v>
      </c>
      <c r="AI274">
        <v>0</v>
      </c>
      <c r="AJ274" t="s">
        <v>17</v>
      </c>
      <c r="AK274">
        <v>61.3</v>
      </c>
      <c r="AL274">
        <v>56.5</v>
      </c>
      <c r="AM274">
        <v>34.700000000000003</v>
      </c>
      <c r="AN274">
        <v>40.700000000000003</v>
      </c>
      <c r="AO274">
        <v>55</v>
      </c>
      <c r="AP274">
        <v>77</v>
      </c>
      <c r="AQ274">
        <v>1</v>
      </c>
    </row>
    <row r="275" spans="1:43" x14ac:dyDescent="0.3">
      <c r="A275" t="s">
        <v>35</v>
      </c>
      <c r="B275">
        <v>0</v>
      </c>
      <c r="C275">
        <v>0</v>
      </c>
      <c r="D275">
        <v>0</v>
      </c>
      <c r="E275">
        <v>1</v>
      </c>
      <c r="F275">
        <v>0</v>
      </c>
      <c r="G275">
        <v>0</v>
      </c>
      <c r="H275">
        <v>12900</v>
      </c>
      <c r="I275">
        <v>1.41</v>
      </c>
      <c r="J275" t="s">
        <v>13</v>
      </c>
      <c r="K275" t="s">
        <v>36</v>
      </c>
      <c r="L275" t="s">
        <v>31</v>
      </c>
      <c r="M275">
        <v>0</v>
      </c>
      <c r="N275">
        <v>0</v>
      </c>
      <c r="O275">
        <v>0</v>
      </c>
      <c r="P275">
        <v>1</v>
      </c>
      <c r="Q275">
        <v>0</v>
      </c>
      <c r="R275" t="s">
        <v>32</v>
      </c>
      <c r="S275">
        <v>0</v>
      </c>
      <c r="T275">
        <v>0</v>
      </c>
      <c r="U275">
        <v>0</v>
      </c>
      <c r="V275">
        <v>0</v>
      </c>
      <c r="W275">
        <v>1</v>
      </c>
      <c r="X275">
        <v>0</v>
      </c>
      <c r="Y275" t="s">
        <v>23</v>
      </c>
      <c r="Z275">
        <v>0</v>
      </c>
      <c r="AA275">
        <v>0</v>
      </c>
      <c r="AB275">
        <v>0</v>
      </c>
      <c r="AC275">
        <v>0</v>
      </c>
      <c r="AD275">
        <v>1</v>
      </c>
      <c r="AE275">
        <v>1</v>
      </c>
      <c r="AF275">
        <v>1</v>
      </c>
      <c r="AG275">
        <v>1</v>
      </c>
      <c r="AH275">
        <v>0</v>
      </c>
      <c r="AI275">
        <v>0</v>
      </c>
      <c r="AJ275" t="s">
        <v>22</v>
      </c>
      <c r="AK275">
        <v>62.5</v>
      </c>
      <c r="AL275">
        <v>56</v>
      </c>
      <c r="AM275">
        <v>35.5</v>
      </c>
      <c r="AN275">
        <v>40.799999999999997</v>
      </c>
      <c r="AO275">
        <v>50</v>
      </c>
      <c r="AP275">
        <v>80</v>
      </c>
      <c r="AQ275">
        <v>1</v>
      </c>
    </row>
    <row r="276" spans="1:43" x14ac:dyDescent="0.3">
      <c r="A276" t="s">
        <v>29</v>
      </c>
      <c r="B276">
        <v>0</v>
      </c>
      <c r="C276">
        <v>0</v>
      </c>
      <c r="D276">
        <v>1</v>
      </c>
      <c r="E276">
        <v>0</v>
      </c>
      <c r="F276">
        <v>0</v>
      </c>
      <c r="G276">
        <v>0</v>
      </c>
      <c r="H276">
        <v>18198</v>
      </c>
      <c r="I276">
        <v>1.6</v>
      </c>
      <c r="J276" t="s">
        <v>30</v>
      </c>
      <c r="K276" t="s">
        <v>14</v>
      </c>
      <c r="L276" t="s">
        <v>21</v>
      </c>
      <c r="M276">
        <v>0</v>
      </c>
      <c r="N276">
        <v>0</v>
      </c>
      <c r="O276">
        <v>0</v>
      </c>
      <c r="P276">
        <v>0</v>
      </c>
      <c r="Q276">
        <v>1</v>
      </c>
      <c r="R276" t="s">
        <v>16</v>
      </c>
      <c r="S276">
        <v>0</v>
      </c>
      <c r="T276">
        <v>0</v>
      </c>
      <c r="U276">
        <v>0</v>
      </c>
      <c r="V276">
        <v>1</v>
      </c>
      <c r="W276">
        <v>0</v>
      </c>
      <c r="X276">
        <v>0</v>
      </c>
      <c r="Y276" t="s">
        <v>28</v>
      </c>
      <c r="Z276">
        <v>1</v>
      </c>
      <c r="AA276">
        <v>1</v>
      </c>
      <c r="AB276">
        <v>0</v>
      </c>
      <c r="AC276">
        <v>1</v>
      </c>
      <c r="AD276">
        <v>1</v>
      </c>
      <c r="AE276">
        <v>1</v>
      </c>
      <c r="AF276">
        <v>1</v>
      </c>
      <c r="AG276">
        <v>0</v>
      </c>
      <c r="AH276">
        <v>1</v>
      </c>
      <c r="AI276">
        <v>1</v>
      </c>
      <c r="AJ276" t="s">
        <v>17</v>
      </c>
      <c r="AK276">
        <v>61.5</v>
      </c>
      <c r="AL276">
        <v>55.7</v>
      </c>
      <c r="AM276">
        <v>34.6</v>
      </c>
      <c r="AN276">
        <v>40.700000000000003</v>
      </c>
      <c r="AO276">
        <v>51</v>
      </c>
      <c r="AP276">
        <v>77</v>
      </c>
      <c r="AQ276">
        <v>1</v>
      </c>
    </row>
    <row r="277" spans="1:43" x14ac:dyDescent="0.3">
      <c r="A277" t="s">
        <v>35</v>
      </c>
      <c r="B277">
        <v>0</v>
      </c>
      <c r="C277">
        <v>0</v>
      </c>
      <c r="D277">
        <v>0</v>
      </c>
      <c r="E277">
        <v>1</v>
      </c>
      <c r="F277">
        <v>0</v>
      </c>
      <c r="G277">
        <v>0</v>
      </c>
      <c r="H277">
        <v>7410</v>
      </c>
      <c r="I277">
        <v>1.03</v>
      </c>
      <c r="J277" t="s">
        <v>13</v>
      </c>
      <c r="K277" t="s">
        <v>36</v>
      </c>
      <c r="L277" t="s">
        <v>31</v>
      </c>
      <c r="M277">
        <v>0</v>
      </c>
      <c r="N277">
        <v>0</v>
      </c>
      <c r="O277">
        <v>0</v>
      </c>
      <c r="P277">
        <v>1</v>
      </c>
      <c r="Q277">
        <v>0</v>
      </c>
      <c r="R277" t="s">
        <v>24</v>
      </c>
      <c r="S277">
        <v>0</v>
      </c>
      <c r="T277">
        <v>0</v>
      </c>
      <c r="U277">
        <v>1</v>
      </c>
      <c r="V277">
        <v>0</v>
      </c>
      <c r="W277">
        <v>0</v>
      </c>
      <c r="X277">
        <v>0</v>
      </c>
      <c r="Y277" t="s">
        <v>23</v>
      </c>
      <c r="Z277">
        <v>0</v>
      </c>
      <c r="AA277">
        <v>0</v>
      </c>
      <c r="AB277">
        <v>0</v>
      </c>
      <c r="AC277">
        <v>0</v>
      </c>
      <c r="AD277">
        <v>0</v>
      </c>
      <c r="AE277">
        <v>1</v>
      </c>
      <c r="AF277">
        <v>0</v>
      </c>
      <c r="AG277">
        <v>1</v>
      </c>
      <c r="AH277">
        <v>0</v>
      </c>
      <c r="AI277">
        <v>0</v>
      </c>
      <c r="AJ277" t="s">
        <v>22</v>
      </c>
      <c r="AK277">
        <v>62.1</v>
      </c>
      <c r="AL277">
        <v>58</v>
      </c>
      <c r="AM277">
        <v>35</v>
      </c>
      <c r="AN277">
        <v>41.2</v>
      </c>
      <c r="AO277">
        <v>50</v>
      </c>
      <c r="AP277">
        <v>80</v>
      </c>
      <c r="AQ277">
        <v>1</v>
      </c>
    </row>
    <row r="278" spans="1:43" x14ac:dyDescent="0.3">
      <c r="A278" t="s">
        <v>19</v>
      </c>
      <c r="B278">
        <v>1</v>
      </c>
      <c r="C278">
        <v>0</v>
      </c>
      <c r="D278">
        <v>0</v>
      </c>
      <c r="E278">
        <v>0</v>
      </c>
      <c r="F278">
        <v>0</v>
      </c>
      <c r="G278">
        <v>0</v>
      </c>
      <c r="H278">
        <v>10612.39</v>
      </c>
      <c r="I278">
        <v>1.24</v>
      </c>
      <c r="J278" t="s">
        <v>13</v>
      </c>
      <c r="K278" t="s">
        <v>20</v>
      </c>
      <c r="L278" t="s">
        <v>21</v>
      </c>
      <c r="M278">
        <v>0</v>
      </c>
      <c r="N278">
        <v>0</v>
      </c>
      <c r="O278">
        <v>0</v>
      </c>
      <c r="P278">
        <v>0</v>
      </c>
      <c r="Q278">
        <v>1</v>
      </c>
      <c r="R278" t="s">
        <v>16</v>
      </c>
      <c r="S278">
        <v>0</v>
      </c>
      <c r="T278">
        <v>0</v>
      </c>
      <c r="U278">
        <v>0</v>
      </c>
      <c r="V278">
        <v>1</v>
      </c>
      <c r="W278">
        <v>0</v>
      </c>
      <c r="X278">
        <v>0</v>
      </c>
      <c r="Y278" t="s">
        <v>23</v>
      </c>
      <c r="Z278">
        <v>1</v>
      </c>
      <c r="AA278">
        <v>1</v>
      </c>
      <c r="AB278">
        <v>0</v>
      </c>
      <c r="AC278">
        <v>1</v>
      </c>
      <c r="AD278">
        <v>1</v>
      </c>
      <c r="AE278">
        <v>1</v>
      </c>
      <c r="AF278">
        <v>1</v>
      </c>
      <c r="AG278">
        <v>0</v>
      </c>
      <c r="AH278">
        <v>1</v>
      </c>
      <c r="AI278">
        <v>0</v>
      </c>
      <c r="AJ278" t="s">
        <v>22</v>
      </c>
      <c r="AK278">
        <v>61.9</v>
      </c>
      <c r="AL278">
        <v>56</v>
      </c>
      <c r="AM278">
        <v>34.5</v>
      </c>
      <c r="AN278">
        <v>40.6</v>
      </c>
      <c r="AO278">
        <v>55</v>
      </c>
      <c r="AP278">
        <v>80</v>
      </c>
      <c r="AQ278">
        <v>1</v>
      </c>
    </row>
    <row r="279" spans="1:43" x14ac:dyDescent="0.3">
      <c r="A279" t="s">
        <v>29</v>
      </c>
      <c r="B279">
        <v>0</v>
      </c>
      <c r="C279">
        <v>0</v>
      </c>
      <c r="D279">
        <v>1</v>
      </c>
      <c r="E279">
        <v>0</v>
      </c>
      <c r="F279">
        <v>0</v>
      </c>
      <c r="G279">
        <v>0</v>
      </c>
      <c r="H279">
        <v>13081</v>
      </c>
      <c r="I279">
        <v>1.3</v>
      </c>
      <c r="J279" t="s">
        <v>30</v>
      </c>
      <c r="K279" t="s">
        <v>14</v>
      </c>
      <c r="L279" t="s">
        <v>31</v>
      </c>
      <c r="M279">
        <v>0</v>
      </c>
      <c r="N279">
        <v>0</v>
      </c>
      <c r="O279">
        <v>0</v>
      </c>
      <c r="P279">
        <v>1</v>
      </c>
      <c r="Q279">
        <v>0</v>
      </c>
      <c r="R279" t="s">
        <v>16</v>
      </c>
      <c r="S279">
        <v>0</v>
      </c>
      <c r="T279">
        <v>0</v>
      </c>
      <c r="U279">
        <v>0</v>
      </c>
      <c r="V279">
        <v>1</v>
      </c>
      <c r="W279">
        <v>0</v>
      </c>
      <c r="X279">
        <v>0</v>
      </c>
      <c r="Y279" t="s">
        <v>28</v>
      </c>
      <c r="Z279">
        <v>1</v>
      </c>
      <c r="AA279">
        <v>1</v>
      </c>
      <c r="AB279">
        <v>0</v>
      </c>
      <c r="AC279">
        <v>1</v>
      </c>
      <c r="AD279">
        <v>1</v>
      </c>
      <c r="AE279">
        <v>1</v>
      </c>
      <c r="AF279">
        <v>1</v>
      </c>
      <c r="AG279">
        <v>0</v>
      </c>
      <c r="AH279">
        <v>1</v>
      </c>
      <c r="AI279">
        <v>1</v>
      </c>
      <c r="AJ279" t="s">
        <v>17</v>
      </c>
      <c r="AK279">
        <v>61.5</v>
      </c>
      <c r="AL279">
        <v>56.6</v>
      </c>
      <c r="AM279">
        <v>34.4</v>
      </c>
      <c r="AN279">
        <v>40.799999999999997</v>
      </c>
      <c r="AO279">
        <v>52</v>
      </c>
      <c r="AP279">
        <v>77</v>
      </c>
      <c r="AQ279">
        <v>1</v>
      </c>
    </row>
    <row r="280" spans="1:43" x14ac:dyDescent="0.3">
      <c r="A280" t="s">
        <v>19</v>
      </c>
      <c r="B280">
        <v>1</v>
      </c>
      <c r="C280">
        <v>0</v>
      </c>
      <c r="D280">
        <v>0</v>
      </c>
      <c r="E280">
        <v>0</v>
      </c>
      <c r="F280">
        <v>0</v>
      </c>
      <c r="G280">
        <v>0</v>
      </c>
      <c r="H280">
        <v>11215.21</v>
      </c>
      <c r="I280">
        <v>1.1299999999999999</v>
      </c>
      <c r="J280" t="s">
        <v>13</v>
      </c>
      <c r="K280" t="s">
        <v>20</v>
      </c>
      <c r="L280" t="s">
        <v>15</v>
      </c>
      <c r="M280">
        <v>0</v>
      </c>
      <c r="N280">
        <v>0</v>
      </c>
      <c r="O280">
        <v>1</v>
      </c>
      <c r="P280">
        <v>0</v>
      </c>
      <c r="Q280">
        <v>0</v>
      </c>
      <c r="R280" t="s">
        <v>34</v>
      </c>
      <c r="S280">
        <v>0</v>
      </c>
      <c r="T280">
        <v>0</v>
      </c>
      <c r="U280">
        <v>0</v>
      </c>
      <c r="V280">
        <v>0</v>
      </c>
      <c r="W280">
        <v>0</v>
      </c>
      <c r="X280">
        <v>1</v>
      </c>
      <c r="Y280" t="s">
        <v>33</v>
      </c>
      <c r="Z280">
        <v>1</v>
      </c>
      <c r="AA280">
        <v>1</v>
      </c>
      <c r="AB280">
        <v>0</v>
      </c>
      <c r="AC280">
        <v>0</v>
      </c>
      <c r="AD280">
        <v>1</v>
      </c>
      <c r="AE280">
        <v>1</v>
      </c>
      <c r="AF280">
        <v>1</v>
      </c>
      <c r="AG280">
        <v>1</v>
      </c>
      <c r="AH280">
        <v>0</v>
      </c>
      <c r="AI280">
        <v>0</v>
      </c>
      <c r="AJ280" t="s">
        <v>22</v>
      </c>
      <c r="AK280">
        <v>61.3</v>
      </c>
      <c r="AL280">
        <v>57</v>
      </c>
      <c r="AM280">
        <v>35</v>
      </c>
      <c r="AN280">
        <v>40.799999999999997</v>
      </c>
      <c r="AO280">
        <v>50</v>
      </c>
      <c r="AP280">
        <v>80</v>
      </c>
      <c r="AQ280">
        <v>1</v>
      </c>
    </row>
    <row r="281" spans="1:43" x14ac:dyDescent="0.3">
      <c r="A281" t="s">
        <v>19</v>
      </c>
      <c r="B281">
        <v>1</v>
      </c>
      <c r="C281">
        <v>0</v>
      </c>
      <c r="D281">
        <v>0</v>
      </c>
      <c r="E281">
        <v>0</v>
      </c>
      <c r="F281">
        <v>0</v>
      </c>
      <c r="G281">
        <v>0</v>
      </c>
      <c r="H281">
        <v>19124.759999999998</v>
      </c>
      <c r="I281">
        <v>1.63</v>
      </c>
      <c r="J281" t="s">
        <v>13</v>
      </c>
      <c r="K281" t="s">
        <v>20</v>
      </c>
      <c r="L281" t="s">
        <v>15</v>
      </c>
      <c r="M281">
        <v>0</v>
      </c>
      <c r="N281">
        <v>0</v>
      </c>
      <c r="O281">
        <v>1</v>
      </c>
      <c r="P281">
        <v>0</v>
      </c>
      <c r="Q281">
        <v>0</v>
      </c>
      <c r="R281" t="s">
        <v>34</v>
      </c>
      <c r="S281">
        <v>0</v>
      </c>
      <c r="T281">
        <v>0</v>
      </c>
      <c r="U281">
        <v>0</v>
      </c>
      <c r="V281">
        <v>0</v>
      </c>
      <c r="W281">
        <v>0</v>
      </c>
      <c r="X281">
        <v>1</v>
      </c>
      <c r="Y281" t="s">
        <v>33</v>
      </c>
      <c r="Z281">
        <v>1</v>
      </c>
      <c r="AA281">
        <v>1</v>
      </c>
      <c r="AB281">
        <v>0</v>
      </c>
      <c r="AC281">
        <v>0</v>
      </c>
      <c r="AD281">
        <v>1</v>
      </c>
      <c r="AE281">
        <v>1</v>
      </c>
      <c r="AF281">
        <v>1</v>
      </c>
      <c r="AG281">
        <v>0</v>
      </c>
      <c r="AH281">
        <v>0</v>
      </c>
      <c r="AI281">
        <v>0</v>
      </c>
      <c r="AJ281" t="s">
        <v>22</v>
      </c>
      <c r="AK281">
        <v>61.5</v>
      </c>
      <c r="AL281">
        <v>56</v>
      </c>
      <c r="AM281">
        <v>34</v>
      </c>
      <c r="AN281">
        <v>40.799999999999997</v>
      </c>
      <c r="AO281">
        <v>55</v>
      </c>
      <c r="AP281">
        <v>80</v>
      </c>
      <c r="AQ281">
        <v>1</v>
      </c>
    </row>
    <row r="282" spans="1:43" x14ac:dyDescent="0.3">
      <c r="A282" t="s">
        <v>25</v>
      </c>
      <c r="B282">
        <v>0</v>
      </c>
      <c r="C282">
        <v>1</v>
      </c>
      <c r="D282">
        <v>0</v>
      </c>
      <c r="E282">
        <v>0</v>
      </c>
      <c r="F282">
        <v>0</v>
      </c>
      <c r="G282">
        <v>0</v>
      </c>
      <c r="H282">
        <v>8064</v>
      </c>
      <c r="I282">
        <v>1.077</v>
      </c>
      <c r="J282" t="s">
        <v>13</v>
      </c>
      <c r="K282" t="s">
        <v>26</v>
      </c>
      <c r="L282" t="s">
        <v>21</v>
      </c>
      <c r="M282">
        <v>0</v>
      </c>
      <c r="N282">
        <v>0</v>
      </c>
      <c r="O282">
        <v>0</v>
      </c>
      <c r="P282">
        <v>0</v>
      </c>
      <c r="Q282">
        <v>1</v>
      </c>
      <c r="R282" t="s">
        <v>16</v>
      </c>
      <c r="S282">
        <v>0</v>
      </c>
      <c r="T282">
        <v>0</v>
      </c>
      <c r="U282">
        <v>0</v>
      </c>
      <c r="V282">
        <v>1</v>
      </c>
      <c r="W282">
        <v>0</v>
      </c>
      <c r="X282">
        <v>0</v>
      </c>
      <c r="Y282" t="s">
        <v>28</v>
      </c>
      <c r="Z282">
        <v>1</v>
      </c>
      <c r="AA282">
        <v>1</v>
      </c>
      <c r="AB282">
        <v>0</v>
      </c>
      <c r="AC282">
        <v>1</v>
      </c>
      <c r="AD282">
        <v>1</v>
      </c>
      <c r="AE282">
        <v>1</v>
      </c>
      <c r="AF282">
        <v>1</v>
      </c>
      <c r="AG282">
        <v>0</v>
      </c>
      <c r="AH282">
        <v>1</v>
      </c>
      <c r="AI282">
        <v>0</v>
      </c>
      <c r="AJ282" t="s">
        <v>17</v>
      </c>
      <c r="AK282">
        <v>61</v>
      </c>
      <c r="AL282">
        <v>56.8</v>
      </c>
      <c r="AM282">
        <v>34.9</v>
      </c>
      <c r="AN282">
        <v>40.799999999999997</v>
      </c>
      <c r="AO282">
        <v>54</v>
      </c>
      <c r="AP282">
        <v>76</v>
      </c>
      <c r="AQ282">
        <v>1</v>
      </c>
    </row>
    <row r="283" spans="1:43" x14ac:dyDescent="0.3">
      <c r="A283" t="s">
        <v>38</v>
      </c>
      <c r="B283">
        <v>0</v>
      </c>
      <c r="C283">
        <v>0</v>
      </c>
      <c r="D283">
        <v>0</v>
      </c>
      <c r="E283">
        <v>0</v>
      </c>
      <c r="F283">
        <v>1</v>
      </c>
      <c r="G283">
        <v>0</v>
      </c>
      <c r="H283">
        <v>8940</v>
      </c>
      <c r="I283">
        <v>1.1399999999999999</v>
      </c>
      <c r="J283" t="s">
        <v>13</v>
      </c>
      <c r="K283" t="s">
        <v>39</v>
      </c>
      <c r="L283" t="s">
        <v>15</v>
      </c>
      <c r="M283">
        <v>0</v>
      </c>
      <c r="N283">
        <v>0</v>
      </c>
      <c r="O283">
        <v>1</v>
      </c>
      <c r="P283">
        <v>0</v>
      </c>
      <c r="Q283">
        <v>0</v>
      </c>
      <c r="R283" t="s">
        <v>16</v>
      </c>
      <c r="S283">
        <v>0</v>
      </c>
      <c r="T283">
        <v>0</v>
      </c>
      <c r="U283">
        <v>0</v>
      </c>
      <c r="V283">
        <v>1</v>
      </c>
      <c r="W283">
        <v>0</v>
      </c>
      <c r="X283">
        <v>0</v>
      </c>
      <c r="Y283" t="s">
        <v>33</v>
      </c>
      <c r="Z283">
        <v>1</v>
      </c>
      <c r="AA283">
        <v>1</v>
      </c>
      <c r="AB283">
        <v>1</v>
      </c>
      <c r="AC283">
        <v>1</v>
      </c>
      <c r="AD283">
        <v>1</v>
      </c>
      <c r="AE283">
        <v>1</v>
      </c>
      <c r="AF283">
        <v>1</v>
      </c>
      <c r="AG283">
        <v>0</v>
      </c>
      <c r="AH283">
        <v>1</v>
      </c>
      <c r="AI283">
        <v>0</v>
      </c>
      <c r="AJ283" t="s">
        <v>17</v>
      </c>
      <c r="AK283">
        <v>62.1</v>
      </c>
      <c r="AL283">
        <v>55.3</v>
      </c>
      <c r="AM283">
        <v>34.6</v>
      </c>
      <c r="AN283">
        <v>40.9</v>
      </c>
      <c r="AO283">
        <v>52</v>
      </c>
      <c r="AP283">
        <v>79</v>
      </c>
      <c r="AQ283">
        <v>1</v>
      </c>
    </row>
    <row r="284" spans="1:43" x14ac:dyDescent="0.3">
      <c r="A284" t="s">
        <v>35</v>
      </c>
      <c r="B284">
        <v>0</v>
      </c>
      <c r="C284">
        <v>0</v>
      </c>
      <c r="D284">
        <v>0</v>
      </c>
      <c r="E284">
        <v>1</v>
      </c>
      <c r="F284">
        <v>0</v>
      </c>
      <c r="G284">
        <v>0</v>
      </c>
      <c r="H284">
        <v>13120</v>
      </c>
      <c r="I284">
        <v>1.34</v>
      </c>
      <c r="J284" t="s">
        <v>13</v>
      </c>
      <c r="K284" t="s">
        <v>36</v>
      </c>
      <c r="L284" t="s">
        <v>27</v>
      </c>
      <c r="M284">
        <v>1</v>
      </c>
      <c r="N284">
        <v>0</v>
      </c>
      <c r="O284">
        <v>0</v>
      </c>
      <c r="P284">
        <v>0</v>
      </c>
      <c r="Q284">
        <v>0</v>
      </c>
      <c r="R284" t="s">
        <v>16</v>
      </c>
      <c r="S284">
        <v>0</v>
      </c>
      <c r="T284">
        <v>0</v>
      </c>
      <c r="U284">
        <v>0</v>
      </c>
      <c r="V284">
        <v>1</v>
      </c>
      <c r="W284">
        <v>0</v>
      </c>
      <c r="X284">
        <v>0</v>
      </c>
      <c r="Y284" t="s">
        <v>23</v>
      </c>
      <c r="Z284">
        <v>0</v>
      </c>
      <c r="AA284">
        <v>0</v>
      </c>
      <c r="AB284">
        <v>0</v>
      </c>
      <c r="AC284">
        <v>0</v>
      </c>
      <c r="AD284">
        <v>1</v>
      </c>
      <c r="AE284">
        <v>1</v>
      </c>
      <c r="AF284">
        <v>0</v>
      </c>
      <c r="AG284">
        <v>0</v>
      </c>
      <c r="AH284">
        <v>0</v>
      </c>
      <c r="AI284">
        <v>0</v>
      </c>
      <c r="AJ284" t="s">
        <v>22</v>
      </c>
      <c r="AK284">
        <v>62.4</v>
      </c>
      <c r="AL284">
        <v>58</v>
      </c>
      <c r="AM284">
        <v>36</v>
      </c>
      <c r="AN284">
        <v>40.799999999999997</v>
      </c>
      <c r="AO284">
        <v>55</v>
      </c>
      <c r="AP284">
        <v>80</v>
      </c>
      <c r="AQ284">
        <v>1</v>
      </c>
    </row>
    <row r="285" spans="1:43" x14ac:dyDescent="0.3">
      <c r="A285" t="s">
        <v>19</v>
      </c>
      <c r="B285">
        <v>1</v>
      </c>
      <c r="C285">
        <v>0</v>
      </c>
      <c r="D285">
        <v>0</v>
      </c>
      <c r="E285">
        <v>0</v>
      </c>
      <c r="F285">
        <v>0</v>
      </c>
      <c r="G285">
        <v>0</v>
      </c>
      <c r="H285">
        <v>13022.684999999999</v>
      </c>
      <c r="I285">
        <v>1.01</v>
      </c>
      <c r="J285" t="s">
        <v>13</v>
      </c>
      <c r="K285" t="s">
        <v>20</v>
      </c>
      <c r="L285" t="s">
        <v>40</v>
      </c>
      <c r="M285">
        <v>0</v>
      </c>
      <c r="N285">
        <v>1</v>
      </c>
      <c r="O285">
        <v>0</v>
      </c>
      <c r="P285">
        <v>0</v>
      </c>
      <c r="Q285">
        <v>0</v>
      </c>
      <c r="R285" t="s">
        <v>32</v>
      </c>
      <c r="S285">
        <v>0</v>
      </c>
      <c r="T285">
        <v>0</v>
      </c>
      <c r="U285">
        <v>0</v>
      </c>
      <c r="V285">
        <v>0</v>
      </c>
      <c r="W285">
        <v>1</v>
      </c>
      <c r="X285">
        <v>0</v>
      </c>
      <c r="Y285" t="s">
        <v>23</v>
      </c>
      <c r="Z285">
        <v>0</v>
      </c>
      <c r="AA285">
        <v>1</v>
      </c>
      <c r="AB285">
        <v>1</v>
      </c>
      <c r="AC285">
        <v>0</v>
      </c>
      <c r="AD285">
        <v>1</v>
      </c>
      <c r="AE285">
        <v>1</v>
      </c>
      <c r="AF285">
        <v>1</v>
      </c>
      <c r="AG285">
        <v>0</v>
      </c>
      <c r="AH285">
        <v>0</v>
      </c>
      <c r="AI285">
        <v>0</v>
      </c>
      <c r="AJ285" t="s">
        <v>22</v>
      </c>
      <c r="AK285">
        <v>61.9</v>
      </c>
      <c r="AL285">
        <v>57</v>
      </c>
      <c r="AM285">
        <v>35.5</v>
      </c>
      <c r="AN285">
        <v>40.6</v>
      </c>
      <c r="AO285">
        <v>55</v>
      </c>
      <c r="AP285">
        <v>80</v>
      </c>
      <c r="AQ285">
        <v>1</v>
      </c>
    </row>
    <row r="286" spans="1:43" x14ac:dyDescent="0.3">
      <c r="A286" t="s">
        <v>19</v>
      </c>
      <c r="B286">
        <v>1</v>
      </c>
      <c r="C286">
        <v>0</v>
      </c>
      <c r="D286">
        <v>0</v>
      </c>
      <c r="E286">
        <v>0</v>
      </c>
      <c r="F286">
        <v>0</v>
      </c>
      <c r="G286">
        <v>0</v>
      </c>
      <c r="H286">
        <v>20993.305</v>
      </c>
      <c r="I286">
        <v>1.57</v>
      </c>
      <c r="J286" t="s">
        <v>13</v>
      </c>
      <c r="K286" t="s">
        <v>20</v>
      </c>
      <c r="L286" t="s">
        <v>15</v>
      </c>
      <c r="M286">
        <v>0</v>
      </c>
      <c r="N286">
        <v>0</v>
      </c>
      <c r="O286">
        <v>1</v>
      </c>
      <c r="P286">
        <v>0</v>
      </c>
      <c r="Q286">
        <v>0</v>
      </c>
      <c r="R286" t="s">
        <v>34</v>
      </c>
      <c r="S286">
        <v>0</v>
      </c>
      <c r="T286">
        <v>0</v>
      </c>
      <c r="U286">
        <v>0</v>
      </c>
      <c r="V286">
        <v>0</v>
      </c>
      <c r="W286">
        <v>0</v>
      </c>
      <c r="X286">
        <v>1</v>
      </c>
      <c r="Y286" t="s">
        <v>28</v>
      </c>
      <c r="Z286">
        <v>1</v>
      </c>
      <c r="AA286">
        <v>1</v>
      </c>
      <c r="AB286">
        <v>1</v>
      </c>
      <c r="AC286">
        <v>0</v>
      </c>
      <c r="AD286">
        <v>1</v>
      </c>
      <c r="AE286">
        <v>1</v>
      </c>
      <c r="AF286">
        <v>1</v>
      </c>
      <c r="AG286">
        <v>0</v>
      </c>
      <c r="AH286">
        <v>0</v>
      </c>
      <c r="AI286">
        <v>0</v>
      </c>
      <c r="AJ286" t="s">
        <v>22</v>
      </c>
      <c r="AK286">
        <v>61.7</v>
      </c>
      <c r="AL286">
        <v>55</v>
      </c>
      <c r="AM286">
        <v>35</v>
      </c>
      <c r="AN286">
        <v>40.6</v>
      </c>
      <c r="AO286">
        <v>55</v>
      </c>
      <c r="AP286">
        <v>80</v>
      </c>
      <c r="AQ286">
        <v>1</v>
      </c>
    </row>
    <row r="287" spans="1:43" x14ac:dyDescent="0.3">
      <c r="A287" t="s">
        <v>12</v>
      </c>
      <c r="B287">
        <v>0</v>
      </c>
      <c r="C287">
        <v>0</v>
      </c>
      <c r="D287">
        <v>0</v>
      </c>
      <c r="E287">
        <v>0</v>
      </c>
      <c r="F287">
        <v>0</v>
      </c>
      <c r="G287">
        <v>1</v>
      </c>
      <c r="H287">
        <v>10469</v>
      </c>
      <c r="I287">
        <v>1.3420000000000001</v>
      </c>
      <c r="J287" t="s">
        <v>13</v>
      </c>
      <c r="K287" t="s">
        <v>14</v>
      </c>
      <c r="L287" t="s">
        <v>21</v>
      </c>
      <c r="M287">
        <v>0</v>
      </c>
      <c r="N287">
        <v>0</v>
      </c>
      <c r="O287">
        <v>0</v>
      </c>
      <c r="P287">
        <v>0</v>
      </c>
      <c r="Q287">
        <v>1</v>
      </c>
      <c r="R287" t="s">
        <v>16</v>
      </c>
      <c r="S287">
        <v>0</v>
      </c>
      <c r="T287">
        <v>0</v>
      </c>
      <c r="U287">
        <v>0</v>
      </c>
      <c r="V287">
        <v>1</v>
      </c>
      <c r="W287">
        <v>0</v>
      </c>
      <c r="X287">
        <v>0</v>
      </c>
      <c r="Y287" t="s">
        <v>18</v>
      </c>
      <c r="Z287">
        <v>1</v>
      </c>
      <c r="AA287">
        <v>1</v>
      </c>
      <c r="AB287">
        <v>1</v>
      </c>
      <c r="AC287">
        <v>1</v>
      </c>
      <c r="AD287">
        <v>1</v>
      </c>
      <c r="AE287">
        <v>1</v>
      </c>
      <c r="AF287">
        <v>1</v>
      </c>
      <c r="AG287">
        <v>0</v>
      </c>
      <c r="AH287">
        <v>1</v>
      </c>
      <c r="AI287">
        <v>0</v>
      </c>
      <c r="AJ287" t="s">
        <v>17</v>
      </c>
      <c r="AK287">
        <v>61.8</v>
      </c>
      <c r="AL287">
        <v>56.1</v>
      </c>
      <c r="AM287">
        <v>34.200000000000003</v>
      </c>
      <c r="AN287">
        <v>40.700000000000003</v>
      </c>
      <c r="AO287">
        <v>52</v>
      </c>
      <c r="AP287">
        <v>76</v>
      </c>
      <c r="AQ287">
        <v>1</v>
      </c>
    </row>
    <row r="288" spans="1:43" x14ac:dyDescent="0.3">
      <c r="A288" t="s">
        <v>29</v>
      </c>
      <c r="B288">
        <v>0</v>
      </c>
      <c r="C288">
        <v>0</v>
      </c>
      <c r="D288">
        <v>1</v>
      </c>
      <c r="E288">
        <v>0</v>
      </c>
      <c r="F288">
        <v>0</v>
      </c>
      <c r="G288">
        <v>0</v>
      </c>
      <c r="H288">
        <v>28446</v>
      </c>
      <c r="I288">
        <v>1.88</v>
      </c>
      <c r="J288" t="s">
        <v>30</v>
      </c>
      <c r="K288" t="s">
        <v>14</v>
      </c>
      <c r="L288" t="s">
        <v>31</v>
      </c>
      <c r="M288">
        <v>0</v>
      </c>
      <c r="N288">
        <v>0</v>
      </c>
      <c r="O288">
        <v>0</v>
      </c>
      <c r="P288">
        <v>1</v>
      </c>
      <c r="Q288">
        <v>0</v>
      </c>
      <c r="R288" t="s">
        <v>16</v>
      </c>
      <c r="S288">
        <v>0</v>
      </c>
      <c r="T288">
        <v>0</v>
      </c>
      <c r="U288">
        <v>0</v>
      </c>
      <c r="V288">
        <v>1</v>
      </c>
      <c r="W288">
        <v>0</v>
      </c>
      <c r="X288">
        <v>0</v>
      </c>
      <c r="Y288" t="s">
        <v>28</v>
      </c>
      <c r="Z288">
        <v>1</v>
      </c>
      <c r="AA288">
        <v>1</v>
      </c>
      <c r="AB288">
        <v>0</v>
      </c>
      <c r="AC288">
        <v>1</v>
      </c>
      <c r="AD288">
        <v>1</v>
      </c>
      <c r="AE288">
        <v>1</v>
      </c>
      <c r="AF288">
        <v>1</v>
      </c>
      <c r="AG288">
        <v>0</v>
      </c>
      <c r="AH288">
        <v>1</v>
      </c>
      <c r="AI288">
        <v>0</v>
      </c>
      <c r="AJ288" t="s">
        <v>17</v>
      </c>
      <c r="AK288">
        <v>61.7</v>
      </c>
      <c r="AL288">
        <v>56.3</v>
      </c>
      <c r="AM288">
        <v>34.5</v>
      </c>
      <c r="AN288">
        <v>40.9</v>
      </c>
      <c r="AO288">
        <v>51</v>
      </c>
      <c r="AP288">
        <v>78</v>
      </c>
      <c r="AQ288">
        <v>1</v>
      </c>
    </row>
    <row r="289" spans="1:43" x14ac:dyDescent="0.3">
      <c r="A289" t="s">
        <v>12</v>
      </c>
      <c r="B289">
        <v>0</v>
      </c>
      <c r="C289">
        <v>0</v>
      </c>
      <c r="D289">
        <v>0</v>
      </c>
      <c r="E289">
        <v>0</v>
      </c>
      <c r="F289">
        <v>0</v>
      </c>
      <c r="G289">
        <v>1</v>
      </c>
      <c r="H289">
        <v>8068</v>
      </c>
      <c r="I289">
        <v>1.107</v>
      </c>
      <c r="J289" t="s">
        <v>13</v>
      </c>
      <c r="K289" t="s">
        <v>14</v>
      </c>
      <c r="L289" t="s">
        <v>21</v>
      </c>
      <c r="M289">
        <v>0</v>
      </c>
      <c r="N289">
        <v>0</v>
      </c>
      <c r="O289">
        <v>0</v>
      </c>
      <c r="P289">
        <v>0</v>
      </c>
      <c r="Q289">
        <v>1</v>
      </c>
      <c r="R289" t="s">
        <v>16</v>
      </c>
      <c r="S289">
        <v>0</v>
      </c>
      <c r="T289">
        <v>0</v>
      </c>
      <c r="U289">
        <v>0</v>
      </c>
      <c r="V289">
        <v>1</v>
      </c>
      <c r="W289">
        <v>0</v>
      </c>
      <c r="X289">
        <v>0</v>
      </c>
      <c r="Y289" t="s">
        <v>28</v>
      </c>
      <c r="Z289">
        <v>1</v>
      </c>
      <c r="AA289">
        <v>1</v>
      </c>
      <c r="AB289">
        <v>0</v>
      </c>
      <c r="AC289">
        <v>1</v>
      </c>
      <c r="AD289">
        <v>1</v>
      </c>
      <c r="AE289">
        <v>1</v>
      </c>
      <c r="AF289">
        <v>0</v>
      </c>
      <c r="AG289">
        <v>0</v>
      </c>
      <c r="AH289">
        <v>0</v>
      </c>
      <c r="AI289">
        <v>0</v>
      </c>
      <c r="AJ289" t="s">
        <v>17</v>
      </c>
      <c r="AK289">
        <v>61.5</v>
      </c>
      <c r="AL289">
        <v>57.1</v>
      </c>
      <c r="AM289">
        <v>34.799999999999997</v>
      </c>
      <c r="AN289">
        <v>40.6</v>
      </c>
      <c r="AO289">
        <v>55</v>
      </c>
      <c r="AP289">
        <v>76</v>
      </c>
      <c r="AQ289">
        <v>1</v>
      </c>
    </row>
    <row r="290" spans="1:43" x14ac:dyDescent="0.3">
      <c r="A290" t="s">
        <v>29</v>
      </c>
      <c r="B290">
        <v>0</v>
      </c>
      <c r="C290">
        <v>0</v>
      </c>
      <c r="D290">
        <v>1</v>
      </c>
      <c r="E290">
        <v>0</v>
      </c>
      <c r="F290">
        <v>0</v>
      </c>
      <c r="G290">
        <v>0</v>
      </c>
      <c r="H290">
        <v>10852</v>
      </c>
      <c r="I290">
        <v>1.18</v>
      </c>
      <c r="J290" t="s">
        <v>30</v>
      </c>
      <c r="K290" t="s">
        <v>14</v>
      </c>
      <c r="L290" t="s">
        <v>21</v>
      </c>
      <c r="M290">
        <v>0</v>
      </c>
      <c r="N290">
        <v>0</v>
      </c>
      <c r="O290">
        <v>0</v>
      </c>
      <c r="P290">
        <v>0</v>
      </c>
      <c r="Q290">
        <v>1</v>
      </c>
      <c r="R290" t="s">
        <v>24</v>
      </c>
      <c r="S290">
        <v>0</v>
      </c>
      <c r="T290">
        <v>0</v>
      </c>
      <c r="U290">
        <v>1</v>
      </c>
      <c r="V290">
        <v>0</v>
      </c>
      <c r="W290">
        <v>0</v>
      </c>
      <c r="X290">
        <v>0</v>
      </c>
      <c r="Y290" t="s">
        <v>28</v>
      </c>
      <c r="Z290">
        <v>1</v>
      </c>
      <c r="AA290">
        <v>1</v>
      </c>
      <c r="AB290">
        <v>1</v>
      </c>
      <c r="AC290">
        <v>1</v>
      </c>
      <c r="AD290">
        <v>1</v>
      </c>
      <c r="AE290">
        <v>1</v>
      </c>
      <c r="AF290">
        <v>1</v>
      </c>
      <c r="AG290">
        <v>0</v>
      </c>
      <c r="AH290">
        <v>1</v>
      </c>
      <c r="AI290">
        <v>0</v>
      </c>
      <c r="AJ290" t="s">
        <v>17</v>
      </c>
      <c r="AK290">
        <v>61.6</v>
      </c>
      <c r="AL290">
        <v>55.5</v>
      </c>
      <c r="AM290">
        <v>34.299999999999997</v>
      </c>
      <c r="AN290">
        <v>40.700000000000003</v>
      </c>
      <c r="AO290">
        <v>51</v>
      </c>
      <c r="AP290">
        <v>75</v>
      </c>
      <c r="AQ290">
        <v>1</v>
      </c>
    </row>
    <row r="291" spans="1:43" x14ac:dyDescent="0.3">
      <c r="A291" t="s">
        <v>12</v>
      </c>
      <c r="B291">
        <v>0</v>
      </c>
      <c r="C291">
        <v>0</v>
      </c>
      <c r="D291">
        <v>0</v>
      </c>
      <c r="E291">
        <v>0</v>
      </c>
      <c r="F291">
        <v>0</v>
      </c>
      <c r="G291">
        <v>1</v>
      </c>
      <c r="H291">
        <v>17863</v>
      </c>
      <c r="I291">
        <v>1.5580000000000001</v>
      </c>
      <c r="J291" t="s">
        <v>13</v>
      </c>
      <c r="K291" t="s">
        <v>14</v>
      </c>
      <c r="L291" t="s">
        <v>31</v>
      </c>
      <c r="M291">
        <v>0</v>
      </c>
      <c r="N291">
        <v>0</v>
      </c>
      <c r="O291">
        <v>0</v>
      </c>
      <c r="P291">
        <v>1</v>
      </c>
      <c r="Q291">
        <v>0</v>
      </c>
      <c r="R291" t="s">
        <v>24</v>
      </c>
      <c r="S291">
        <v>0</v>
      </c>
      <c r="T291">
        <v>0</v>
      </c>
      <c r="U291">
        <v>1</v>
      </c>
      <c r="V291">
        <v>0</v>
      </c>
      <c r="W291">
        <v>0</v>
      </c>
      <c r="X291">
        <v>0</v>
      </c>
      <c r="Y291" t="s">
        <v>28</v>
      </c>
      <c r="Z291">
        <v>1</v>
      </c>
      <c r="AA291">
        <v>1</v>
      </c>
      <c r="AB291">
        <v>0</v>
      </c>
      <c r="AC291">
        <v>1</v>
      </c>
      <c r="AD291">
        <v>1</v>
      </c>
      <c r="AE291">
        <v>1</v>
      </c>
      <c r="AF291">
        <v>1</v>
      </c>
      <c r="AG291">
        <v>0</v>
      </c>
      <c r="AH291">
        <v>1</v>
      </c>
      <c r="AI291">
        <v>1</v>
      </c>
      <c r="AJ291" t="s">
        <v>17</v>
      </c>
      <c r="AK291">
        <v>61.6</v>
      </c>
      <c r="AL291">
        <v>55.8</v>
      </c>
      <c r="AM291">
        <v>34.5</v>
      </c>
      <c r="AN291">
        <v>40.700000000000003</v>
      </c>
      <c r="AO291">
        <v>54</v>
      </c>
      <c r="AP291">
        <v>77</v>
      </c>
      <c r="AQ291">
        <v>1</v>
      </c>
    </row>
    <row r="292" spans="1:43" x14ac:dyDescent="0.3">
      <c r="A292" t="s">
        <v>19</v>
      </c>
      <c r="B292">
        <v>1</v>
      </c>
      <c r="C292">
        <v>0</v>
      </c>
      <c r="D292">
        <v>0</v>
      </c>
      <c r="E292">
        <v>0</v>
      </c>
      <c r="F292">
        <v>0</v>
      </c>
      <c r="G292">
        <v>0</v>
      </c>
      <c r="H292">
        <v>39203</v>
      </c>
      <c r="I292">
        <v>1.71</v>
      </c>
      <c r="J292" t="s">
        <v>13</v>
      </c>
      <c r="K292" t="s">
        <v>20</v>
      </c>
      <c r="L292" t="s">
        <v>27</v>
      </c>
      <c r="M292">
        <v>1</v>
      </c>
      <c r="N292">
        <v>0</v>
      </c>
      <c r="O292">
        <v>0</v>
      </c>
      <c r="P292">
        <v>0</v>
      </c>
      <c r="Q292">
        <v>0</v>
      </c>
      <c r="R292" t="s">
        <v>32</v>
      </c>
      <c r="S292">
        <v>0</v>
      </c>
      <c r="T292">
        <v>0</v>
      </c>
      <c r="U292">
        <v>0</v>
      </c>
      <c r="V292">
        <v>0</v>
      </c>
      <c r="W292">
        <v>1</v>
      </c>
      <c r="X292">
        <v>0</v>
      </c>
      <c r="Y292" t="s">
        <v>23</v>
      </c>
      <c r="Z292">
        <v>0</v>
      </c>
      <c r="AA292">
        <v>1</v>
      </c>
      <c r="AB292">
        <v>1</v>
      </c>
      <c r="AC292">
        <v>0</v>
      </c>
      <c r="AD292">
        <v>1</v>
      </c>
      <c r="AE292">
        <v>1</v>
      </c>
      <c r="AF292">
        <v>1</v>
      </c>
      <c r="AG292">
        <v>1</v>
      </c>
      <c r="AH292">
        <v>0</v>
      </c>
      <c r="AI292">
        <v>0</v>
      </c>
      <c r="AJ292" t="s">
        <v>22</v>
      </c>
      <c r="AK292">
        <v>61.9</v>
      </c>
      <c r="AL292">
        <v>55</v>
      </c>
      <c r="AM292">
        <v>34</v>
      </c>
      <c r="AN292">
        <v>40.6</v>
      </c>
      <c r="AO292">
        <v>50</v>
      </c>
      <c r="AP292">
        <v>80</v>
      </c>
      <c r="AQ292">
        <v>1</v>
      </c>
    </row>
    <row r="293" spans="1:43" x14ac:dyDescent="0.3">
      <c r="A293" t="s">
        <v>19</v>
      </c>
      <c r="B293">
        <v>1</v>
      </c>
      <c r="C293">
        <v>0</v>
      </c>
      <c r="D293">
        <v>0</v>
      </c>
      <c r="E293">
        <v>0</v>
      </c>
      <c r="F293">
        <v>0</v>
      </c>
      <c r="G293">
        <v>0</v>
      </c>
      <c r="H293">
        <v>8818.7049999999999</v>
      </c>
      <c r="I293">
        <v>1.06</v>
      </c>
      <c r="J293" t="s">
        <v>13</v>
      </c>
      <c r="K293" t="s">
        <v>20</v>
      </c>
      <c r="L293" t="s">
        <v>21</v>
      </c>
      <c r="M293">
        <v>0</v>
      </c>
      <c r="N293">
        <v>0</v>
      </c>
      <c r="O293">
        <v>0</v>
      </c>
      <c r="P293">
        <v>0</v>
      </c>
      <c r="Q293">
        <v>1</v>
      </c>
      <c r="R293" t="s">
        <v>32</v>
      </c>
      <c r="S293">
        <v>0</v>
      </c>
      <c r="T293">
        <v>0</v>
      </c>
      <c r="U293">
        <v>0</v>
      </c>
      <c r="V293">
        <v>0</v>
      </c>
      <c r="W293">
        <v>1</v>
      </c>
      <c r="X293">
        <v>0</v>
      </c>
      <c r="Y293" t="s">
        <v>33</v>
      </c>
      <c r="Z293">
        <v>0</v>
      </c>
      <c r="AA293">
        <v>1</v>
      </c>
      <c r="AB293">
        <v>1</v>
      </c>
      <c r="AC293">
        <v>0</v>
      </c>
      <c r="AD293">
        <v>1</v>
      </c>
      <c r="AE293">
        <v>1</v>
      </c>
      <c r="AF293">
        <v>1</v>
      </c>
      <c r="AG293">
        <v>0</v>
      </c>
      <c r="AH293">
        <v>0</v>
      </c>
      <c r="AI293">
        <v>0</v>
      </c>
      <c r="AJ293" t="s">
        <v>22</v>
      </c>
      <c r="AK293">
        <v>61.8</v>
      </c>
      <c r="AL293">
        <v>56</v>
      </c>
      <c r="AM293">
        <v>35.5</v>
      </c>
      <c r="AN293">
        <v>40.6</v>
      </c>
      <c r="AO293">
        <v>55</v>
      </c>
      <c r="AP293">
        <v>80</v>
      </c>
      <c r="AQ293">
        <v>1</v>
      </c>
    </row>
    <row r="294" spans="1:43" x14ac:dyDescent="0.3">
      <c r="A294" t="s">
        <v>19</v>
      </c>
      <c r="B294">
        <v>1</v>
      </c>
      <c r="C294">
        <v>0</v>
      </c>
      <c r="D294">
        <v>0</v>
      </c>
      <c r="E294">
        <v>0</v>
      </c>
      <c r="F294">
        <v>0</v>
      </c>
      <c r="G294">
        <v>0</v>
      </c>
      <c r="H294">
        <v>7889.8499999999995</v>
      </c>
      <c r="I294">
        <v>1</v>
      </c>
      <c r="J294" t="s">
        <v>13</v>
      </c>
      <c r="K294" t="s">
        <v>20</v>
      </c>
      <c r="L294" t="s">
        <v>31</v>
      </c>
      <c r="M294">
        <v>0</v>
      </c>
      <c r="N294">
        <v>0</v>
      </c>
      <c r="O294">
        <v>0</v>
      </c>
      <c r="P294">
        <v>1</v>
      </c>
      <c r="Q294">
        <v>0</v>
      </c>
      <c r="R294" t="s">
        <v>24</v>
      </c>
      <c r="S294">
        <v>0</v>
      </c>
      <c r="T294">
        <v>0</v>
      </c>
      <c r="U294">
        <v>1</v>
      </c>
      <c r="V294">
        <v>0</v>
      </c>
      <c r="W294">
        <v>0</v>
      </c>
      <c r="X294">
        <v>0</v>
      </c>
      <c r="Y294" t="s">
        <v>33</v>
      </c>
      <c r="Z294">
        <v>1</v>
      </c>
      <c r="AA294">
        <v>1</v>
      </c>
      <c r="AB294">
        <v>0</v>
      </c>
      <c r="AC294">
        <v>0</v>
      </c>
      <c r="AD294">
        <v>1</v>
      </c>
      <c r="AE294">
        <v>1</v>
      </c>
      <c r="AF294">
        <v>1</v>
      </c>
      <c r="AG294">
        <v>0</v>
      </c>
      <c r="AH294">
        <v>0</v>
      </c>
      <c r="AI294">
        <v>0</v>
      </c>
      <c r="AJ294" t="s">
        <v>22</v>
      </c>
      <c r="AK294">
        <v>61.9</v>
      </c>
      <c r="AL294">
        <v>56</v>
      </c>
      <c r="AM294">
        <v>35.5</v>
      </c>
      <c r="AN294">
        <v>40.799999999999997</v>
      </c>
      <c r="AO294">
        <v>55</v>
      </c>
      <c r="AP294">
        <v>75</v>
      </c>
      <c r="AQ294">
        <v>1</v>
      </c>
    </row>
    <row r="295" spans="1:43" x14ac:dyDescent="0.3">
      <c r="A295" t="s">
        <v>19</v>
      </c>
      <c r="B295">
        <v>1</v>
      </c>
      <c r="C295">
        <v>0</v>
      </c>
      <c r="D295">
        <v>0</v>
      </c>
      <c r="E295">
        <v>0</v>
      </c>
      <c r="F295">
        <v>0</v>
      </c>
      <c r="G295">
        <v>0</v>
      </c>
      <c r="H295">
        <v>17062.169999999998</v>
      </c>
      <c r="I295">
        <v>1.4</v>
      </c>
      <c r="J295" t="s">
        <v>13</v>
      </c>
      <c r="K295" t="s">
        <v>20</v>
      </c>
      <c r="L295" t="s">
        <v>31</v>
      </c>
      <c r="M295">
        <v>0</v>
      </c>
      <c r="N295">
        <v>0</v>
      </c>
      <c r="O295">
        <v>0</v>
      </c>
      <c r="P295">
        <v>1</v>
      </c>
      <c r="Q295">
        <v>0</v>
      </c>
      <c r="R295" t="s">
        <v>32</v>
      </c>
      <c r="S295">
        <v>0</v>
      </c>
      <c r="T295">
        <v>0</v>
      </c>
      <c r="U295">
        <v>0</v>
      </c>
      <c r="V295">
        <v>0</v>
      </c>
      <c r="W295">
        <v>1</v>
      </c>
      <c r="X295">
        <v>0</v>
      </c>
      <c r="Y295" t="s">
        <v>28</v>
      </c>
      <c r="Z295">
        <v>0</v>
      </c>
      <c r="AA295">
        <v>1</v>
      </c>
      <c r="AB295">
        <v>1</v>
      </c>
      <c r="AC295">
        <v>0</v>
      </c>
      <c r="AD295">
        <v>1</v>
      </c>
      <c r="AE295">
        <v>1</v>
      </c>
      <c r="AF295">
        <v>1</v>
      </c>
      <c r="AG295">
        <v>1</v>
      </c>
      <c r="AH295">
        <v>0</v>
      </c>
      <c r="AI295">
        <v>0</v>
      </c>
      <c r="AJ295" t="s">
        <v>22</v>
      </c>
      <c r="AK295">
        <v>61.4</v>
      </c>
      <c r="AL295">
        <v>56</v>
      </c>
      <c r="AM295">
        <v>35</v>
      </c>
      <c r="AN295">
        <v>40.799999999999997</v>
      </c>
      <c r="AO295">
        <v>50</v>
      </c>
      <c r="AP295">
        <v>80</v>
      </c>
      <c r="AQ295">
        <v>1</v>
      </c>
    </row>
    <row r="296" spans="1:43" x14ac:dyDescent="0.3">
      <c r="A296" t="s">
        <v>29</v>
      </c>
      <c r="B296">
        <v>0</v>
      </c>
      <c r="C296">
        <v>0</v>
      </c>
      <c r="D296">
        <v>1</v>
      </c>
      <c r="E296">
        <v>0</v>
      </c>
      <c r="F296">
        <v>0</v>
      </c>
      <c r="G296">
        <v>0</v>
      </c>
      <c r="H296">
        <v>9244</v>
      </c>
      <c r="I296">
        <v>1.1200000000000001</v>
      </c>
      <c r="J296" t="s">
        <v>30</v>
      </c>
      <c r="K296" t="s">
        <v>14</v>
      </c>
      <c r="L296" t="s">
        <v>21</v>
      </c>
      <c r="M296">
        <v>0</v>
      </c>
      <c r="N296">
        <v>0</v>
      </c>
      <c r="O296">
        <v>0</v>
      </c>
      <c r="P296">
        <v>0</v>
      </c>
      <c r="Q296">
        <v>1</v>
      </c>
      <c r="R296" t="s">
        <v>16</v>
      </c>
      <c r="S296">
        <v>0</v>
      </c>
      <c r="T296">
        <v>0</v>
      </c>
      <c r="U296">
        <v>0</v>
      </c>
      <c r="V296">
        <v>1</v>
      </c>
      <c r="W296">
        <v>0</v>
      </c>
      <c r="X296">
        <v>0</v>
      </c>
      <c r="Y296" t="s">
        <v>28</v>
      </c>
      <c r="Z296">
        <v>1</v>
      </c>
      <c r="AA296">
        <v>1</v>
      </c>
      <c r="AB296">
        <v>1</v>
      </c>
      <c r="AC296">
        <v>1</v>
      </c>
      <c r="AD296">
        <v>1</v>
      </c>
      <c r="AE296">
        <v>1</v>
      </c>
      <c r="AF296">
        <v>1</v>
      </c>
      <c r="AG296">
        <v>1</v>
      </c>
      <c r="AH296">
        <v>1</v>
      </c>
      <c r="AI296">
        <v>0</v>
      </c>
      <c r="AJ296" t="s">
        <v>17</v>
      </c>
      <c r="AK296">
        <v>61</v>
      </c>
      <c r="AL296">
        <v>55.1</v>
      </c>
      <c r="AM296">
        <v>34.1</v>
      </c>
      <c r="AN296">
        <v>40.700000000000003</v>
      </c>
      <c r="AO296">
        <v>50</v>
      </c>
      <c r="AP296">
        <v>76</v>
      </c>
      <c r="AQ296">
        <v>1</v>
      </c>
    </row>
    <row r="297" spans="1:43" x14ac:dyDescent="0.3">
      <c r="A297" t="s">
        <v>12</v>
      </c>
      <c r="B297">
        <v>0</v>
      </c>
      <c r="C297">
        <v>0</v>
      </c>
      <c r="D297">
        <v>0</v>
      </c>
      <c r="E297">
        <v>0</v>
      </c>
      <c r="F297">
        <v>0</v>
      </c>
      <c r="G297">
        <v>1</v>
      </c>
      <c r="H297">
        <v>19775</v>
      </c>
      <c r="I297">
        <v>1.8029999999999999</v>
      </c>
      <c r="J297" t="s">
        <v>13</v>
      </c>
      <c r="K297" t="s">
        <v>14</v>
      </c>
      <c r="L297" t="s">
        <v>21</v>
      </c>
      <c r="M297">
        <v>0</v>
      </c>
      <c r="N297">
        <v>0</v>
      </c>
      <c r="O297">
        <v>0</v>
      </c>
      <c r="P297">
        <v>0</v>
      </c>
      <c r="Q297">
        <v>1</v>
      </c>
      <c r="R297" t="s">
        <v>16</v>
      </c>
      <c r="S297">
        <v>0</v>
      </c>
      <c r="T297">
        <v>0</v>
      </c>
      <c r="U297">
        <v>0</v>
      </c>
      <c r="V297">
        <v>1</v>
      </c>
      <c r="W297">
        <v>0</v>
      </c>
      <c r="X297">
        <v>0</v>
      </c>
      <c r="Y297" t="s">
        <v>18</v>
      </c>
      <c r="Z297">
        <v>1</v>
      </c>
      <c r="AA297">
        <v>1</v>
      </c>
      <c r="AB297">
        <v>0</v>
      </c>
      <c r="AC297">
        <v>1</v>
      </c>
      <c r="AD297">
        <v>1</v>
      </c>
      <c r="AE297">
        <v>1</v>
      </c>
      <c r="AF297">
        <v>1</v>
      </c>
      <c r="AG297">
        <v>0</v>
      </c>
      <c r="AH297">
        <v>1</v>
      </c>
      <c r="AI297">
        <v>0</v>
      </c>
      <c r="AJ297" t="s">
        <v>17</v>
      </c>
      <c r="AK297">
        <v>61.7</v>
      </c>
      <c r="AL297">
        <v>56.7</v>
      </c>
      <c r="AM297">
        <v>34.799999999999997</v>
      </c>
      <c r="AN297">
        <v>40.6</v>
      </c>
      <c r="AO297">
        <v>53</v>
      </c>
      <c r="AP297">
        <v>77</v>
      </c>
      <c r="AQ297">
        <v>1</v>
      </c>
    </row>
    <row r="298" spans="1:43" x14ac:dyDescent="0.3">
      <c r="A298" t="s">
        <v>35</v>
      </c>
      <c r="B298">
        <v>0</v>
      </c>
      <c r="C298">
        <v>0</v>
      </c>
      <c r="D298">
        <v>0</v>
      </c>
      <c r="E298">
        <v>1</v>
      </c>
      <c r="F298">
        <v>0</v>
      </c>
      <c r="G298">
        <v>0</v>
      </c>
      <c r="H298">
        <v>9000</v>
      </c>
      <c r="I298">
        <v>1</v>
      </c>
      <c r="J298" t="s">
        <v>13</v>
      </c>
      <c r="K298" t="s">
        <v>36</v>
      </c>
      <c r="L298" t="s">
        <v>27</v>
      </c>
      <c r="M298">
        <v>1</v>
      </c>
      <c r="N298">
        <v>0</v>
      </c>
      <c r="O298">
        <v>0</v>
      </c>
      <c r="P298">
        <v>0</v>
      </c>
      <c r="Q298">
        <v>0</v>
      </c>
      <c r="R298" t="s">
        <v>16</v>
      </c>
      <c r="S298">
        <v>0</v>
      </c>
      <c r="T298">
        <v>0</v>
      </c>
      <c r="U298">
        <v>0</v>
      </c>
      <c r="V298">
        <v>1</v>
      </c>
      <c r="W298">
        <v>0</v>
      </c>
      <c r="X298">
        <v>0</v>
      </c>
      <c r="Y298" t="s">
        <v>23</v>
      </c>
      <c r="Z298">
        <v>0</v>
      </c>
      <c r="AA298">
        <v>0</v>
      </c>
      <c r="AB298">
        <v>0</v>
      </c>
      <c r="AC298">
        <v>0</v>
      </c>
      <c r="AD298">
        <v>1</v>
      </c>
      <c r="AE298">
        <v>1</v>
      </c>
      <c r="AF298">
        <v>1</v>
      </c>
      <c r="AG298">
        <v>1</v>
      </c>
      <c r="AH298">
        <v>0</v>
      </c>
      <c r="AI298">
        <v>0</v>
      </c>
      <c r="AJ298" t="s">
        <v>22</v>
      </c>
      <c r="AK298">
        <v>62.9</v>
      </c>
      <c r="AL298">
        <v>56</v>
      </c>
      <c r="AM298">
        <v>35.5</v>
      </c>
      <c r="AN298">
        <v>40.799999999999997</v>
      </c>
      <c r="AO298">
        <v>45</v>
      </c>
      <c r="AP298">
        <v>80</v>
      </c>
      <c r="AQ298">
        <v>1</v>
      </c>
    </row>
    <row r="299" spans="1:43" x14ac:dyDescent="0.3">
      <c r="A299" t="s">
        <v>19</v>
      </c>
      <c r="B299">
        <v>1</v>
      </c>
      <c r="C299">
        <v>0</v>
      </c>
      <c r="D299">
        <v>0</v>
      </c>
      <c r="E299">
        <v>0</v>
      </c>
      <c r="F299">
        <v>0</v>
      </c>
      <c r="G299">
        <v>0</v>
      </c>
      <c r="H299">
        <v>7793.32</v>
      </c>
      <c r="I299">
        <v>1</v>
      </c>
      <c r="J299" t="s">
        <v>13</v>
      </c>
      <c r="K299" t="s">
        <v>20</v>
      </c>
      <c r="L299" t="s">
        <v>31</v>
      </c>
      <c r="M299">
        <v>0</v>
      </c>
      <c r="N299">
        <v>0</v>
      </c>
      <c r="O299">
        <v>0</v>
      </c>
      <c r="P299">
        <v>1</v>
      </c>
      <c r="Q299">
        <v>0</v>
      </c>
      <c r="R299" t="s">
        <v>24</v>
      </c>
      <c r="S299">
        <v>0</v>
      </c>
      <c r="T299">
        <v>0</v>
      </c>
      <c r="U299">
        <v>1</v>
      </c>
      <c r="V299">
        <v>0</v>
      </c>
      <c r="W299">
        <v>0</v>
      </c>
      <c r="X299">
        <v>0</v>
      </c>
      <c r="Y299" t="s">
        <v>33</v>
      </c>
      <c r="Z299">
        <v>1</v>
      </c>
      <c r="AA299">
        <v>1</v>
      </c>
      <c r="AB299">
        <v>0</v>
      </c>
      <c r="AC299">
        <v>0</v>
      </c>
      <c r="AD299">
        <v>1</v>
      </c>
      <c r="AE299">
        <v>1</v>
      </c>
      <c r="AF299">
        <v>1</v>
      </c>
      <c r="AG299">
        <v>0</v>
      </c>
      <c r="AH299">
        <v>0</v>
      </c>
      <c r="AI299">
        <v>0</v>
      </c>
      <c r="AJ299" t="s">
        <v>22</v>
      </c>
      <c r="AK299">
        <v>61.9</v>
      </c>
      <c r="AL299">
        <v>56</v>
      </c>
      <c r="AM299">
        <v>35.5</v>
      </c>
      <c r="AN299">
        <v>40.6</v>
      </c>
      <c r="AO299">
        <v>55</v>
      </c>
      <c r="AP299">
        <v>80</v>
      </c>
      <c r="AQ299">
        <v>1</v>
      </c>
    </row>
    <row r="300" spans="1:43" x14ac:dyDescent="0.3">
      <c r="A300" t="s">
        <v>19</v>
      </c>
      <c r="B300">
        <v>1</v>
      </c>
      <c r="C300">
        <v>0</v>
      </c>
      <c r="D300">
        <v>0</v>
      </c>
      <c r="E300">
        <v>0</v>
      </c>
      <c r="F300">
        <v>0</v>
      </c>
      <c r="G300">
        <v>0</v>
      </c>
      <c r="H300">
        <v>8390.23</v>
      </c>
      <c r="I300">
        <v>1.07</v>
      </c>
      <c r="J300" t="s">
        <v>13</v>
      </c>
      <c r="K300" t="s">
        <v>20</v>
      </c>
      <c r="L300" t="s">
        <v>21</v>
      </c>
      <c r="M300">
        <v>0</v>
      </c>
      <c r="N300">
        <v>0</v>
      </c>
      <c r="O300">
        <v>0</v>
      </c>
      <c r="P300">
        <v>0</v>
      </c>
      <c r="Q300">
        <v>1</v>
      </c>
      <c r="R300" t="s">
        <v>16</v>
      </c>
      <c r="S300">
        <v>0</v>
      </c>
      <c r="T300">
        <v>0</v>
      </c>
      <c r="U300">
        <v>0</v>
      </c>
      <c r="V300">
        <v>1</v>
      </c>
      <c r="W300">
        <v>0</v>
      </c>
      <c r="X300">
        <v>0</v>
      </c>
      <c r="Y300" t="s">
        <v>23</v>
      </c>
      <c r="Z300">
        <v>1</v>
      </c>
      <c r="AA300">
        <v>1</v>
      </c>
      <c r="AB300">
        <v>0</v>
      </c>
      <c r="AC300">
        <v>1</v>
      </c>
      <c r="AD300">
        <v>1</v>
      </c>
      <c r="AE300">
        <v>1</v>
      </c>
      <c r="AF300">
        <v>1</v>
      </c>
      <c r="AG300">
        <v>1</v>
      </c>
      <c r="AH300">
        <v>1</v>
      </c>
      <c r="AI300">
        <v>0</v>
      </c>
      <c r="AJ300" t="s">
        <v>22</v>
      </c>
      <c r="AK300">
        <v>61.6</v>
      </c>
      <c r="AL300">
        <v>55</v>
      </c>
      <c r="AM300">
        <v>34.5</v>
      </c>
      <c r="AN300">
        <v>40.6</v>
      </c>
      <c r="AO300">
        <v>50</v>
      </c>
      <c r="AP300">
        <v>75</v>
      </c>
      <c r="AQ300">
        <v>1</v>
      </c>
    </row>
    <row r="301" spans="1:43" x14ac:dyDescent="0.3">
      <c r="A301" t="s">
        <v>19</v>
      </c>
      <c r="B301">
        <v>1</v>
      </c>
      <c r="C301">
        <v>0</v>
      </c>
      <c r="D301">
        <v>0</v>
      </c>
      <c r="E301">
        <v>0</v>
      </c>
      <c r="F301">
        <v>0</v>
      </c>
      <c r="G301">
        <v>0</v>
      </c>
      <c r="H301">
        <v>16411.084999999999</v>
      </c>
      <c r="I301">
        <v>1.52</v>
      </c>
      <c r="J301" t="s">
        <v>13</v>
      </c>
      <c r="K301" t="s">
        <v>20</v>
      </c>
      <c r="L301" t="s">
        <v>31</v>
      </c>
      <c r="M301">
        <v>0</v>
      </c>
      <c r="N301">
        <v>0</v>
      </c>
      <c r="O301">
        <v>0</v>
      </c>
      <c r="P301">
        <v>1</v>
      </c>
      <c r="Q301">
        <v>0</v>
      </c>
      <c r="R301" t="s">
        <v>16</v>
      </c>
      <c r="S301">
        <v>0</v>
      </c>
      <c r="T301">
        <v>0</v>
      </c>
      <c r="U301">
        <v>0</v>
      </c>
      <c r="V301">
        <v>1</v>
      </c>
      <c r="W301">
        <v>0</v>
      </c>
      <c r="X301">
        <v>0</v>
      </c>
      <c r="Y301" t="s">
        <v>23</v>
      </c>
      <c r="Z301">
        <v>1</v>
      </c>
      <c r="AA301">
        <v>1</v>
      </c>
      <c r="AB301">
        <v>0</v>
      </c>
      <c r="AC301">
        <v>1</v>
      </c>
      <c r="AD301">
        <v>1</v>
      </c>
      <c r="AE301">
        <v>1</v>
      </c>
      <c r="AF301">
        <v>1</v>
      </c>
      <c r="AG301">
        <v>1</v>
      </c>
      <c r="AH301">
        <v>1</v>
      </c>
      <c r="AI301">
        <v>0</v>
      </c>
      <c r="AJ301" t="s">
        <v>22</v>
      </c>
      <c r="AK301">
        <v>61.9</v>
      </c>
      <c r="AL301">
        <v>56</v>
      </c>
      <c r="AM301">
        <v>34.5</v>
      </c>
      <c r="AN301">
        <v>40.6</v>
      </c>
      <c r="AO301">
        <v>50</v>
      </c>
      <c r="AP301">
        <v>75</v>
      </c>
      <c r="AQ301">
        <v>1</v>
      </c>
    </row>
    <row r="302" spans="1:43" x14ac:dyDescent="0.3">
      <c r="A302" t="s">
        <v>19</v>
      </c>
      <c r="B302">
        <v>1</v>
      </c>
      <c r="C302">
        <v>0</v>
      </c>
      <c r="D302">
        <v>0</v>
      </c>
      <c r="E302">
        <v>0</v>
      </c>
      <c r="F302">
        <v>0</v>
      </c>
      <c r="G302">
        <v>0</v>
      </c>
      <c r="H302">
        <v>11429.94</v>
      </c>
      <c r="I302">
        <v>1.33</v>
      </c>
      <c r="J302" t="s">
        <v>13</v>
      </c>
      <c r="K302" t="s">
        <v>20</v>
      </c>
      <c r="L302" t="s">
        <v>21</v>
      </c>
      <c r="M302">
        <v>0</v>
      </c>
      <c r="N302">
        <v>0</v>
      </c>
      <c r="O302">
        <v>0</v>
      </c>
      <c r="P302">
        <v>0</v>
      </c>
      <c r="Q302">
        <v>1</v>
      </c>
      <c r="R302" t="s">
        <v>24</v>
      </c>
      <c r="S302">
        <v>0</v>
      </c>
      <c r="T302">
        <v>0</v>
      </c>
      <c r="U302">
        <v>1</v>
      </c>
      <c r="V302">
        <v>0</v>
      </c>
      <c r="W302">
        <v>0</v>
      </c>
      <c r="X302">
        <v>0</v>
      </c>
      <c r="Y302" t="s">
        <v>28</v>
      </c>
      <c r="Z302">
        <v>0</v>
      </c>
      <c r="AA302">
        <v>1</v>
      </c>
      <c r="AB302">
        <v>0</v>
      </c>
      <c r="AC302">
        <v>0</v>
      </c>
      <c r="AD302">
        <v>1</v>
      </c>
      <c r="AE302">
        <v>1</v>
      </c>
      <c r="AF302">
        <v>1</v>
      </c>
      <c r="AG302">
        <v>0</v>
      </c>
      <c r="AH302">
        <v>0</v>
      </c>
      <c r="AI302">
        <v>0</v>
      </c>
      <c r="AJ302" t="s">
        <v>22</v>
      </c>
      <c r="AK302">
        <v>60.4</v>
      </c>
      <c r="AL302">
        <v>57</v>
      </c>
      <c r="AM302">
        <v>34</v>
      </c>
      <c r="AN302">
        <v>40.6</v>
      </c>
      <c r="AO302">
        <v>55</v>
      </c>
      <c r="AP302">
        <v>80</v>
      </c>
      <c r="AQ302">
        <v>1</v>
      </c>
    </row>
    <row r="303" spans="1:43" x14ac:dyDescent="0.3">
      <c r="A303" t="s">
        <v>19</v>
      </c>
      <c r="B303">
        <v>1</v>
      </c>
      <c r="C303">
        <v>0</v>
      </c>
      <c r="D303">
        <v>0</v>
      </c>
      <c r="E303">
        <v>0</v>
      </c>
      <c r="F303">
        <v>0</v>
      </c>
      <c r="G303">
        <v>0</v>
      </c>
      <c r="H303">
        <v>10172.094999999999</v>
      </c>
      <c r="I303">
        <v>1.23</v>
      </c>
      <c r="J303" t="s">
        <v>13</v>
      </c>
      <c r="K303" t="s">
        <v>20</v>
      </c>
      <c r="L303" t="s">
        <v>21</v>
      </c>
      <c r="M303">
        <v>0</v>
      </c>
      <c r="N303">
        <v>0</v>
      </c>
      <c r="O303">
        <v>0</v>
      </c>
      <c r="P303">
        <v>0</v>
      </c>
      <c r="Q303">
        <v>1</v>
      </c>
      <c r="R303" t="s">
        <v>24</v>
      </c>
      <c r="S303">
        <v>0</v>
      </c>
      <c r="T303">
        <v>0</v>
      </c>
      <c r="U303">
        <v>1</v>
      </c>
      <c r="V303">
        <v>0</v>
      </c>
      <c r="W303">
        <v>0</v>
      </c>
      <c r="X303">
        <v>0</v>
      </c>
      <c r="Y303" t="s">
        <v>33</v>
      </c>
      <c r="Z303">
        <v>0</v>
      </c>
      <c r="AA303">
        <v>0</v>
      </c>
      <c r="AB303">
        <v>1</v>
      </c>
      <c r="AC303">
        <v>0</v>
      </c>
      <c r="AD303">
        <v>0</v>
      </c>
      <c r="AE303">
        <v>1</v>
      </c>
      <c r="AF303">
        <v>1</v>
      </c>
      <c r="AG303">
        <v>1</v>
      </c>
      <c r="AH303">
        <v>0</v>
      </c>
      <c r="AI303">
        <v>0</v>
      </c>
      <c r="AJ303" t="s">
        <v>22</v>
      </c>
      <c r="AK303">
        <v>61.9</v>
      </c>
      <c r="AL303">
        <v>57</v>
      </c>
      <c r="AM303">
        <v>35</v>
      </c>
      <c r="AN303">
        <v>41.2</v>
      </c>
      <c r="AO303">
        <v>50</v>
      </c>
      <c r="AP303">
        <v>80</v>
      </c>
      <c r="AQ303">
        <v>1</v>
      </c>
    </row>
    <row r="304" spans="1:43" x14ac:dyDescent="0.3">
      <c r="A304" t="s">
        <v>12</v>
      </c>
      <c r="B304">
        <v>0</v>
      </c>
      <c r="C304">
        <v>0</v>
      </c>
      <c r="D304">
        <v>0</v>
      </c>
      <c r="E304">
        <v>0</v>
      </c>
      <c r="F304">
        <v>0</v>
      </c>
      <c r="G304">
        <v>1</v>
      </c>
      <c r="H304">
        <v>24876</v>
      </c>
      <c r="I304">
        <v>1.704</v>
      </c>
      <c r="J304" t="s">
        <v>13</v>
      </c>
      <c r="K304" t="s">
        <v>14</v>
      </c>
      <c r="L304" t="s">
        <v>15</v>
      </c>
      <c r="M304">
        <v>0</v>
      </c>
      <c r="N304">
        <v>0</v>
      </c>
      <c r="O304">
        <v>1</v>
      </c>
      <c r="P304">
        <v>0</v>
      </c>
      <c r="Q304">
        <v>0</v>
      </c>
      <c r="R304" t="s">
        <v>24</v>
      </c>
      <c r="S304">
        <v>0</v>
      </c>
      <c r="T304">
        <v>0</v>
      </c>
      <c r="U304">
        <v>1</v>
      </c>
      <c r="V304">
        <v>0</v>
      </c>
      <c r="W304">
        <v>0</v>
      </c>
      <c r="X304">
        <v>0</v>
      </c>
      <c r="Y304" t="s">
        <v>28</v>
      </c>
      <c r="Z304">
        <v>1</v>
      </c>
      <c r="AA304">
        <v>1</v>
      </c>
      <c r="AB304">
        <v>0</v>
      </c>
      <c r="AC304">
        <v>1</v>
      </c>
      <c r="AD304">
        <v>1</v>
      </c>
      <c r="AE304">
        <v>1</v>
      </c>
      <c r="AF304">
        <v>1</v>
      </c>
      <c r="AG304">
        <v>1</v>
      </c>
      <c r="AH304">
        <v>1</v>
      </c>
      <c r="AI304">
        <v>0</v>
      </c>
      <c r="AJ304" t="s">
        <v>17</v>
      </c>
      <c r="AK304">
        <v>61.9</v>
      </c>
      <c r="AL304">
        <v>55.9</v>
      </c>
      <c r="AM304">
        <v>34.700000000000003</v>
      </c>
      <c r="AN304">
        <v>40.799999999999997</v>
      </c>
      <c r="AO304">
        <v>50</v>
      </c>
      <c r="AP304">
        <v>76</v>
      </c>
      <c r="AQ304">
        <v>1</v>
      </c>
    </row>
    <row r="305" spans="1:43" x14ac:dyDescent="0.3">
      <c r="A305" t="s">
        <v>29</v>
      </c>
      <c r="B305">
        <v>0</v>
      </c>
      <c r="C305">
        <v>0</v>
      </c>
      <c r="D305">
        <v>1</v>
      </c>
      <c r="E305">
        <v>0</v>
      </c>
      <c r="F305">
        <v>0</v>
      </c>
      <c r="G305">
        <v>0</v>
      </c>
      <c r="H305">
        <v>22844</v>
      </c>
      <c r="I305">
        <v>1.8</v>
      </c>
      <c r="J305" t="s">
        <v>30</v>
      </c>
      <c r="K305" t="s">
        <v>14</v>
      </c>
      <c r="L305" t="s">
        <v>21</v>
      </c>
      <c r="M305">
        <v>0</v>
      </c>
      <c r="N305">
        <v>0</v>
      </c>
      <c r="O305">
        <v>0</v>
      </c>
      <c r="P305">
        <v>0</v>
      </c>
      <c r="Q305">
        <v>1</v>
      </c>
      <c r="R305" t="s">
        <v>16</v>
      </c>
      <c r="S305">
        <v>0</v>
      </c>
      <c r="T305">
        <v>0</v>
      </c>
      <c r="U305">
        <v>0</v>
      </c>
      <c r="V305">
        <v>1</v>
      </c>
      <c r="W305">
        <v>0</v>
      </c>
      <c r="X305">
        <v>0</v>
      </c>
      <c r="Y305" t="s">
        <v>28</v>
      </c>
      <c r="Z305">
        <v>1</v>
      </c>
      <c r="AA305">
        <v>1</v>
      </c>
      <c r="AB305">
        <v>0</v>
      </c>
      <c r="AC305">
        <v>1</v>
      </c>
      <c r="AD305">
        <v>1</v>
      </c>
      <c r="AE305">
        <v>1</v>
      </c>
      <c r="AF305">
        <v>1</v>
      </c>
      <c r="AG305">
        <v>0</v>
      </c>
      <c r="AH305">
        <v>1</v>
      </c>
      <c r="AI305">
        <v>1</v>
      </c>
      <c r="AJ305" t="s">
        <v>17</v>
      </c>
      <c r="AK305">
        <v>61.2</v>
      </c>
      <c r="AL305">
        <v>56.8</v>
      </c>
      <c r="AM305">
        <v>34.4</v>
      </c>
      <c r="AN305">
        <v>40.799999999999997</v>
      </c>
      <c r="AO305">
        <v>51</v>
      </c>
      <c r="AP305">
        <v>77</v>
      </c>
      <c r="AQ305">
        <v>1</v>
      </c>
    </row>
    <row r="306" spans="1:43" x14ac:dyDescent="0.3">
      <c r="A306" t="s">
        <v>38</v>
      </c>
      <c r="B306">
        <v>0</v>
      </c>
      <c r="C306">
        <v>0</v>
      </c>
      <c r="D306">
        <v>0</v>
      </c>
      <c r="E306">
        <v>0</v>
      </c>
      <c r="F306">
        <v>1</v>
      </c>
      <c r="G306">
        <v>0</v>
      </c>
      <c r="H306">
        <v>15400</v>
      </c>
      <c r="I306">
        <v>1.32</v>
      </c>
      <c r="J306" t="s">
        <v>13</v>
      </c>
      <c r="K306" t="s">
        <v>39</v>
      </c>
      <c r="L306" t="s">
        <v>27</v>
      </c>
      <c r="M306">
        <v>1</v>
      </c>
      <c r="N306">
        <v>0</v>
      </c>
      <c r="O306">
        <v>0</v>
      </c>
      <c r="P306">
        <v>0</v>
      </c>
      <c r="Q306">
        <v>0</v>
      </c>
      <c r="R306" t="s">
        <v>24</v>
      </c>
      <c r="S306">
        <v>0</v>
      </c>
      <c r="T306">
        <v>0</v>
      </c>
      <c r="U306">
        <v>1</v>
      </c>
      <c r="V306">
        <v>0</v>
      </c>
      <c r="W306">
        <v>0</v>
      </c>
      <c r="X306">
        <v>0</v>
      </c>
      <c r="Y306" t="s">
        <v>33</v>
      </c>
      <c r="Z306">
        <v>1</v>
      </c>
      <c r="AA306">
        <v>1</v>
      </c>
      <c r="AB306">
        <v>0</v>
      </c>
      <c r="AC306">
        <v>1</v>
      </c>
      <c r="AD306">
        <v>0</v>
      </c>
      <c r="AE306">
        <v>1</v>
      </c>
      <c r="AF306">
        <v>1</v>
      </c>
      <c r="AG306">
        <v>0</v>
      </c>
      <c r="AH306">
        <v>0</v>
      </c>
      <c r="AI306">
        <v>0</v>
      </c>
      <c r="AJ306" t="s">
        <v>17</v>
      </c>
      <c r="AK306">
        <v>61.5</v>
      </c>
      <c r="AL306">
        <v>56</v>
      </c>
      <c r="AM306">
        <v>34.700000000000003</v>
      </c>
      <c r="AN306">
        <v>40.5</v>
      </c>
      <c r="AO306">
        <v>53</v>
      </c>
      <c r="AP306">
        <v>77</v>
      </c>
      <c r="AQ306">
        <v>1</v>
      </c>
    </row>
    <row r="307" spans="1:43" x14ac:dyDescent="0.3">
      <c r="A307" t="s">
        <v>12</v>
      </c>
      <c r="B307">
        <v>0</v>
      </c>
      <c r="C307">
        <v>0</v>
      </c>
      <c r="D307">
        <v>0</v>
      </c>
      <c r="E307">
        <v>0</v>
      </c>
      <c r="F307">
        <v>0</v>
      </c>
      <c r="G307">
        <v>1</v>
      </c>
      <c r="H307">
        <v>20665</v>
      </c>
      <c r="I307">
        <v>1.5269999999999999</v>
      </c>
      <c r="J307" t="s">
        <v>13</v>
      </c>
      <c r="K307" t="s">
        <v>14</v>
      </c>
      <c r="L307" t="s">
        <v>40</v>
      </c>
      <c r="M307">
        <v>0</v>
      </c>
      <c r="N307">
        <v>1</v>
      </c>
      <c r="O307">
        <v>0</v>
      </c>
      <c r="P307">
        <v>0</v>
      </c>
      <c r="Q307">
        <v>0</v>
      </c>
      <c r="R307" t="s">
        <v>16</v>
      </c>
      <c r="S307">
        <v>0</v>
      </c>
      <c r="T307">
        <v>0</v>
      </c>
      <c r="U307">
        <v>0</v>
      </c>
      <c r="V307">
        <v>1</v>
      </c>
      <c r="W307">
        <v>0</v>
      </c>
      <c r="X307">
        <v>0</v>
      </c>
      <c r="Y307" t="s">
        <v>18</v>
      </c>
      <c r="Z307">
        <v>1</v>
      </c>
      <c r="AA307">
        <v>1</v>
      </c>
      <c r="AB307">
        <v>0</v>
      </c>
      <c r="AC307">
        <v>1</v>
      </c>
      <c r="AD307">
        <v>0</v>
      </c>
      <c r="AE307">
        <v>1</v>
      </c>
      <c r="AF307">
        <v>1</v>
      </c>
      <c r="AG307">
        <v>1</v>
      </c>
      <c r="AH307">
        <v>0</v>
      </c>
      <c r="AI307">
        <v>0</v>
      </c>
      <c r="AJ307" t="s">
        <v>17</v>
      </c>
      <c r="AK307">
        <v>61.9</v>
      </c>
      <c r="AL307">
        <v>56.7</v>
      </c>
      <c r="AM307">
        <v>34.799999999999997</v>
      </c>
      <c r="AN307">
        <v>34.799999999999997</v>
      </c>
      <c r="AO307">
        <v>50</v>
      </c>
      <c r="AP307">
        <v>76</v>
      </c>
      <c r="AQ307">
        <v>1</v>
      </c>
    </row>
    <row r="308" spans="1:43" x14ac:dyDescent="0.3">
      <c r="A308" t="s">
        <v>19</v>
      </c>
      <c r="B308">
        <v>1</v>
      </c>
      <c r="C308">
        <v>0</v>
      </c>
      <c r="D308">
        <v>0</v>
      </c>
      <c r="E308">
        <v>0</v>
      </c>
      <c r="F308">
        <v>0</v>
      </c>
      <c r="G308">
        <v>0</v>
      </c>
      <c r="H308">
        <v>8571.4699999999993</v>
      </c>
      <c r="I308">
        <v>1.02</v>
      </c>
      <c r="J308" t="s">
        <v>13</v>
      </c>
      <c r="K308" t="s">
        <v>20</v>
      </c>
      <c r="L308" t="s">
        <v>21</v>
      </c>
      <c r="M308">
        <v>0</v>
      </c>
      <c r="N308">
        <v>0</v>
      </c>
      <c r="O308">
        <v>0</v>
      </c>
      <c r="P308">
        <v>0</v>
      </c>
      <c r="Q308">
        <v>1</v>
      </c>
      <c r="R308" t="s">
        <v>32</v>
      </c>
      <c r="S308">
        <v>0</v>
      </c>
      <c r="T308">
        <v>0</v>
      </c>
      <c r="U308">
        <v>0</v>
      </c>
      <c r="V308">
        <v>0</v>
      </c>
      <c r="W308">
        <v>1</v>
      </c>
      <c r="X308">
        <v>0</v>
      </c>
      <c r="Y308" t="s">
        <v>28</v>
      </c>
      <c r="Z308">
        <v>1</v>
      </c>
      <c r="AA308">
        <v>0</v>
      </c>
      <c r="AB308">
        <v>1</v>
      </c>
      <c r="AC308">
        <v>0</v>
      </c>
      <c r="AD308">
        <v>1</v>
      </c>
      <c r="AE308">
        <v>1</v>
      </c>
      <c r="AF308">
        <v>1</v>
      </c>
      <c r="AG308">
        <v>1</v>
      </c>
      <c r="AH308">
        <v>0</v>
      </c>
      <c r="AI308">
        <v>0</v>
      </c>
      <c r="AJ308" t="s">
        <v>22</v>
      </c>
      <c r="AK308">
        <v>61.7</v>
      </c>
      <c r="AL308">
        <v>55</v>
      </c>
      <c r="AM308">
        <v>35</v>
      </c>
      <c r="AN308">
        <v>40.799999999999997</v>
      </c>
      <c r="AO308">
        <v>45</v>
      </c>
      <c r="AP308">
        <v>80</v>
      </c>
      <c r="AQ308">
        <v>1</v>
      </c>
    </row>
    <row r="309" spans="1:43" x14ac:dyDescent="0.3">
      <c r="A309" t="s">
        <v>19</v>
      </c>
      <c r="B309">
        <v>1</v>
      </c>
      <c r="C309">
        <v>0</v>
      </c>
      <c r="D309">
        <v>0</v>
      </c>
      <c r="E309">
        <v>0</v>
      </c>
      <c r="F309">
        <v>0</v>
      </c>
      <c r="G309">
        <v>0</v>
      </c>
      <c r="H309">
        <v>10906.905000000001</v>
      </c>
      <c r="I309">
        <v>1.03</v>
      </c>
      <c r="J309" t="s">
        <v>13</v>
      </c>
      <c r="K309" t="s">
        <v>20</v>
      </c>
      <c r="L309" t="s">
        <v>27</v>
      </c>
      <c r="M309">
        <v>1</v>
      </c>
      <c r="N309">
        <v>0</v>
      </c>
      <c r="O309">
        <v>0</v>
      </c>
      <c r="P309">
        <v>0</v>
      </c>
      <c r="Q309">
        <v>0</v>
      </c>
      <c r="R309" t="s">
        <v>16</v>
      </c>
      <c r="S309">
        <v>0</v>
      </c>
      <c r="T309">
        <v>0</v>
      </c>
      <c r="U309">
        <v>0</v>
      </c>
      <c r="V309">
        <v>1</v>
      </c>
      <c r="W309">
        <v>0</v>
      </c>
      <c r="X309">
        <v>0</v>
      </c>
      <c r="Y309" t="s">
        <v>33</v>
      </c>
      <c r="Z309">
        <v>1</v>
      </c>
      <c r="AA309">
        <v>1</v>
      </c>
      <c r="AB309">
        <v>0</v>
      </c>
      <c r="AC309">
        <v>0</v>
      </c>
      <c r="AD309">
        <v>1</v>
      </c>
      <c r="AE309">
        <v>1</v>
      </c>
      <c r="AF309">
        <v>1</v>
      </c>
      <c r="AG309">
        <v>1</v>
      </c>
      <c r="AH309">
        <v>0</v>
      </c>
      <c r="AI309">
        <v>0</v>
      </c>
      <c r="AJ309" t="s">
        <v>22</v>
      </c>
      <c r="AK309">
        <v>61</v>
      </c>
      <c r="AL309">
        <v>57</v>
      </c>
      <c r="AM309">
        <v>35</v>
      </c>
      <c r="AN309">
        <v>40.6</v>
      </c>
      <c r="AO309">
        <v>50</v>
      </c>
      <c r="AP309">
        <v>80</v>
      </c>
      <c r="AQ309">
        <v>1</v>
      </c>
    </row>
    <row r="310" spans="1:43" x14ac:dyDescent="0.3">
      <c r="A310" t="s">
        <v>19</v>
      </c>
      <c r="B310">
        <v>1</v>
      </c>
      <c r="C310">
        <v>0</v>
      </c>
      <c r="D310">
        <v>0</v>
      </c>
      <c r="E310">
        <v>0</v>
      </c>
      <c r="F310">
        <v>0</v>
      </c>
      <c r="G310">
        <v>0</v>
      </c>
      <c r="H310">
        <v>7730.28</v>
      </c>
      <c r="I310">
        <v>1.06</v>
      </c>
      <c r="J310" t="s">
        <v>13</v>
      </c>
      <c r="K310" t="s">
        <v>20</v>
      </c>
      <c r="L310" t="s">
        <v>21</v>
      </c>
      <c r="M310">
        <v>0</v>
      </c>
      <c r="N310">
        <v>0</v>
      </c>
      <c r="O310">
        <v>0</v>
      </c>
      <c r="P310">
        <v>0</v>
      </c>
      <c r="Q310">
        <v>1</v>
      </c>
      <c r="R310" t="s">
        <v>24</v>
      </c>
      <c r="S310">
        <v>0</v>
      </c>
      <c r="T310">
        <v>0</v>
      </c>
      <c r="U310">
        <v>1</v>
      </c>
      <c r="V310">
        <v>0</v>
      </c>
      <c r="W310">
        <v>0</v>
      </c>
      <c r="X310">
        <v>0</v>
      </c>
      <c r="Y310" t="s">
        <v>33</v>
      </c>
      <c r="Z310">
        <v>1</v>
      </c>
      <c r="AA310">
        <v>1</v>
      </c>
      <c r="AB310">
        <v>0</v>
      </c>
      <c r="AC310">
        <v>0</v>
      </c>
      <c r="AD310">
        <v>1</v>
      </c>
      <c r="AE310">
        <v>1</v>
      </c>
      <c r="AF310">
        <v>1</v>
      </c>
      <c r="AG310">
        <v>1</v>
      </c>
      <c r="AH310">
        <v>0</v>
      </c>
      <c r="AI310">
        <v>0</v>
      </c>
      <c r="AJ310" t="s">
        <v>22</v>
      </c>
      <c r="AK310">
        <v>61.8</v>
      </c>
      <c r="AL310">
        <v>55</v>
      </c>
      <c r="AM310">
        <v>35</v>
      </c>
      <c r="AN310">
        <v>40.6</v>
      </c>
      <c r="AO310">
        <v>50</v>
      </c>
      <c r="AP310">
        <v>80</v>
      </c>
      <c r="AQ310">
        <v>1</v>
      </c>
    </row>
    <row r="311" spans="1:43" x14ac:dyDescent="0.3">
      <c r="A311" t="s">
        <v>19</v>
      </c>
      <c r="B311">
        <v>1</v>
      </c>
      <c r="C311">
        <v>0</v>
      </c>
      <c r="D311">
        <v>0</v>
      </c>
      <c r="E311">
        <v>0</v>
      </c>
      <c r="F311">
        <v>0</v>
      </c>
      <c r="G311">
        <v>0</v>
      </c>
      <c r="H311">
        <v>17548.759999999998</v>
      </c>
      <c r="I311">
        <v>1.57</v>
      </c>
      <c r="J311" t="s">
        <v>13</v>
      </c>
      <c r="K311" t="s">
        <v>20</v>
      </c>
      <c r="L311" t="s">
        <v>21</v>
      </c>
      <c r="M311">
        <v>0</v>
      </c>
      <c r="N311">
        <v>0</v>
      </c>
      <c r="O311">
        <v>0</v>
      </c>
      <c r="P311">
        <v>0</v>
      </c>
      <c r="Q311">
        <v>1</v>
      </c>
      <c r="R311" t="s">
        <v>32</v>
      </c>
      <c r="S311">
        <v>0</v>
      </c>
      <c r="T311">
        <v>0</v>
      </c>
      <c r="U311">
        <v>0</v>
      </c>
      <c r="V311">
        <v>0</v>
      </c>
      <c r="W311">
        <v>1</v>
      </c>
      <c r="X311">
        <v>0</v>
      </c>
      <c r="Y311" t="s">
        <v>23</v>
      </c>
      <c r="Z311">
        <v>1</v>
      </c>
      <c r="AA311">
        <v>1</v>
      </c>
      <c r="AB311">
        <v>1</v>
      </c>
      <c r="AC311">
        <v>0</v>
      </c>
      <c r="AD311">
        <v>1</v>
      </c>
      <c r="AE311">
        <v>1</v>
      </c>
      <c r="AF311">
        <v>1</v>
      </c>
      <c r="AG311">
        <v>1</v>
      </c>
      <c r="AH311">
        <v>0</v>
      </c>
      <c r="AI311">
        <v>0</v>
      </c>
      <c r="AJ311" t="s">
        <v>22</v>
      </c>
      <c r="AK311">
        <v>61.7</v>
      </c>
      <c r="AL311">
        <v>56</v>
      </c>
      <c r="AM311">
        <v>35</v>
      </c>
      <c r="AN311">
        <v>40.799999999999997</v>
      </c>
      <c r="AO311">
        <v>50</v>
      </c>
      <c r="AP311">
        <v>80</v>
      </c>
      <c r="AQ311">
        <v>1</v>
      </c>
    </row>
    <row r="312" spans="1:43" x14ac:dyDescent="0.3">
      <c r="A312" t="s">
        <v>19</v>
      </c>
      <c r="B312">
        <v>1</v>
      </c>
      <c r="C312">
        <v>0</v>
      </c>
      <c r="D312">
        <v>0</v>
      </c>
      <c r="E312">
        <v>0</v>
      </c>
      <c r="F312">
        <v>0</v>
      </c>
      <c r="G312">
        <v>0</v>
      </c>
      <c r="H312">
        <v>22059.075000000001</v>
      </c>
      <c r="I312">
        <v>1.8</v>
      </c>
      <c r="J312" t="s">
        <v>13</v>
      </c>
      <c r="K312" t="s">
        <v>20</v>
      </c>
      <c r="L312" t="s">
        <v>31</v>
      </c>
      <c r="M312">
        <v>0</v>
      </c>
      <c r="N312">
        <v>0</v>
      </c>
      <c r="O312">
        <v>0</v>
      </c>
      <c r="P312">
        <v>1</v>
      </c>
      <c r="Q312">
        <v>0</v>
      </c>
      <c r="R312" t="s">
        <v>16</v>
      </c>
      <c r="S312">
        <v>0</v>
      </c>
      <c r="T312">
        <v>0</v>
      </c>
      <c r="U312">
        <v>0</v>
      </c>
      <c r="V312">
        <v>1</v>
      </c>
      <c r="W312">
        <v>0</v>
      </c>
      <c r="X312">
        <v>0</v>
      </c>
      <c r="Y312" t="s">
        <v>23</v>
      </c>
      <c r="Z312">
        <v>0</v>
      </c>
      <c r="AA312">
        <v>1</v>
      </c>
      <c r="AB312">
        <v>0</v>
      </c>
      <c r="AC312">
        <v>1</v>
      </c>
      <c r="AD312">
        <v>1</v>
      </c>
      <c r="AE312">
        <v>1</v>
      </c>
      <c r="AF312">
        <v>1</v>
      </c>
      <c r="AG312">
        <v>0</v>
      </c>
      <c r="AH312">
        <v>1</v>
      </c>
      <c r="AI312">
        <v>0</v>
      </c>
      <c r="AJ312" t="s">
        <v>22</v>
      </c>
      <c r="AK312">
        <v>61.7</v>
      </c>
      <c r="AL312">
        <v>56</v>
      </c>
      <c r="AM312">
        <v>34.5</v>
      </c>
      <c r="AN312">
        <v>40.6</v>
      </c>
      <c r="AO312">
        <v>55</v>
      </c>
      <c r="AP312">
        <v>80</v>
      </c>
      <c r="AQ312">
        <v>1</v>
      </c>
    </row>
    <row r="313" spans="1:43" x14ac:dyDescent="0.3">
      <c r="A313" t="s">
        <v>29</v>
      </c>
      <c r="B313">
        <v>0</v>
      </c>
      <c r="C313">
        <v>0</v>
      </c>
      <c r="D313">
        <v>1</v>
      </c>
      <c r="E313">
        <v>0</v>
      </c>
      <c r="F313">
        <v>0</v>
      </c>
      <c r="G313">
        <v>0</v>
      </c>
      <c r="H313">
        <v>11411</v>
      </c>
      <c r="I313">
        <v>1.26</v>
      </c>
      <c r="J313" t="s">
        <v>30</v>
      </c>
      <c r="K313" t="s">
        <v>14</v>
      </c>
      <c r="L313" t="s">
        <v>31</v>
      </c>
      <c r="M313">
        <v>0</v>
      </c>
      <c r="N313">
        <v>0</v>
      </c>
      <c r="O313">
        <v>0</v>
      </c>
      <c r="P313">
        <v>1</v>
      </c>
      <c r="Q313">
        <v>0</v>
      </c>
      <c r="R313" t="s">
        <v>16</v>
      </c>
      <c r="S313">
        <v>0</v>
      </c>
      <c r="T313">
        <v>0</v>
      </c>
      <c r="U313">
        <v>0</v>
      </c>
      <c r="V313">
        <v>1</v>
      </c>
      <c r="W313">
        <v>0</v>
      </c>
      <c r="X313">
        <v>0</v>
      </c>
      <c r="Y313" t="s">
        <v>18</v>
      </c>
      <c r="Z313">
        <v>1</v>
      </c>
      <c r="AA313">
        <v>1</v>
      </c>
      <c r="AB313">
        <v>1</v>
      </c>
      <c r="AC313">
        <v>1</v>
      </c>
      <c r="AD313">
        <v>1</v>
      </c>
      <c r="AE313">
        <v>1</v>
      </c>
      <c r="AF313">
        <v>0</v>
      </c>
      <c r="AG313">
        <v>1</v>
      </c>
      <c r="AH313">
        <v>0</v>
      </c>
      <c r="AI313">
        <v>0</v>
      </c>
      <c r="AJ313" t="s">
        <v>17</v>
      </c>
      <c r="AK313">
        <v>61.4</v>
      </c>
      <c r="AL313">
        <v>57.3</v>
      </c>
      <c r="AM313">
        <v>34.4</v>
      </c>
      <c r="AN313">
        <v>40.799999999999997</v>
      </c>
      <c r="AO313">
        <v>48</v>
      </c>
      <c r="AP313">
        <v>76</v>
      </c>
      <c r="AQ313">
        <v>1</v>
      </c>
    </row>
    <row r="314" spans="1:43" x14ac:dyDescent="0.3">
      <c r="A314" t="s">
        <v>29</v>
      </c>
      <c r="B314">
        <v>0</v>
      </c>
      <c r="C314">
        <v>0</v>
      </c>
      <c r="D314">
        <v>1</v>
      </c>
      <c r="E314">
        <v>0</v>
      </c>
      <c r="F314">
        <v>0</v>
      </c>
      <c r="G314">
        <v>0</v>
      </c>
      <c r="H314">
        <v>34819</v>
      </c>
      <c r="I314">
        <v>1.88</v>
      </c>
      <c r="J314" t="s">
        <v>30</v>
      </c>
      <c r="K314" t="s">
        <v>14</v>
      </c>
      <c r="L314" t="s">
        <v>40</v>
      </c>
      <c r="M314">
        <v>0</v>
      </c>
      <c r="N314">
        <v>1</v>
      </c>
      <c r="O314">
        <v>0</v>
      </c>
      <c r="P314">
        <v>0</v>
      </c>
      <c r="Q314">
        <v>0</v>
      </c>
      <c r="R314" t="s">
        <v>16</v>
      </c>
      <c r="S314">
        <v>0</v>
      </c>
      <c r="T314">
        <v>0</v>
      </c>
      <c r="U314">
        <v>0</v>
      </c>
      <c r="V314">
        <v>1</v>
      </c>
      <c r="W314">
        <v>0</v>
      </c>
      <c r="X314">
        <v>0</v>
      </c>
      <c r="Y314" t="s">
        <v>18</v>
      </c>
      <c r="Z314">
        <v>1</v>
      </c>
      <c r="AA314">
        <v>1</v>
      </c>
      <c r="AB314">
        <v>1</v>
      </c>
      <c r="AC314">
        <v>1</v>
      </c>
      <c r="AD314">
        <v>1</v>
      </c>
      <c r="AE314">
        <v>1</v>
      </c>
      <c r="AF314">
        <v>1</v>
      </c>
      <c r="AG314">
        <v>0</v>
      </c>
      <c r="AH314">
        <v>1</v>
      </c>
      <c r="AI314">
        <v>0</v>
      </c>
      <c r="AJ314" t="s">
        <v>17</v>
      </c>
      <c r="AK314">
        <v>61.5</v>
      </c>
      <c r="AL314">
        <v>56.9</v>
      </c>
      <c r="AM314">
        <v>34.4</v>
      </c>
      <c r="AN314">
        <v>40.799999999999997</v>
      </c>
      <c r="AO314">
        <v>51</v>
      </c>
      <c r="AP314">
        <v>77</v>
      </c>
      <c r="AQ314">
        <v>1</v>
      </c>
    </row>
    <row r="315" spans="1:43" x14ac:dyDescent="0.3">
      <c r="A315" t="s">
        <v>25</v>
      </c>
      <c r="B315">
        <v>0</v>
      </c>
      <c r="C315">
        <v>1</v>
      </c>
      <c r="D315">
        <v>0</v>
      </c>
      <c r="E315">
        <v>0</v>
      </c>
      <c r="F315">
        <v>0</v>
      </c>
      <c r="G315">
        <v>0</v>
      </c>
      <c r="H315">
        <v>11456</v>
      </c>
      <c r="I315">
        <v>1.073</v>
      </c>
      <c r="J315" t="s">
        <v>13</v>
      </c>
      <c r="K315" t="s">
        <v>26</v>
      </c>
      <c r="L315" t="s">
        <v>40</v>
      </c>
      <c r="M315">
        <v>0</v>
      </c>
      <c r="N315">
        <v>1</v>
      </c>
      <c r="O315">
        <v>0</v>
      </c>
      <c r="P315">
        <v>0</v>
      </c>
      <c r="Q315">
        <v>0</v>
      </c>
      <c r="R315" t="s">
        <v>16</v>
      </c>
      <c r="S315">
        <v>0</v>
      </c>
      <c r="T315">
        <v>0</v>
      </c>
      <c r="U315">
        <v>0</v>
      </c>
      <c r="V315">
        <v>1</v>
      </c>
      <c r="W315">
        <v>0</v>
      </c>
      <c r="X315">
        <v>0</v>
      </c>
      <c r="Y315" t="s">
        <v>28</v>
      </c>
      <c r="Z315">
        <v>1</v>
      </c>
      <c r="AA315">
        <v>1</v>
      </c>
      <c r="AB315">
        <v>0</v>
      </c>
      <c r="AC315">
        <v>1</v>
      </c>
      <c r="AD315">
        <v>1</v>
      </c>
      <c r="AE315">
        <v>1</v>
      </c>
      <c r="AF315">
        <v>1</v>
      </c>
      <c r="AG315">
        <v>0</v>
      </c>
      <c r="AH315">
        <v>1</v>
      </c>
      <c r="AI315">
        <v>0</v>
      </c>
      <c r="AJ315" t="s">
        <v>17</v>
      </c>
      <c r="AK315">
        <v>61.9</v>
      </c>
      <c r="AL315">
        <v>55.5</v>
      </c>
      <c r="AM315">
        <v>34.299999999999997</v>
      </c>
      <c r="AN315">
        <v>40.9</v>
      </c>
      <c r="AO315">
        <v>55</v>
      </c>
      <c r="AP315">
        <v>76</v>
      </c>
      <c r="AQ315">
        <v>1</v>
      </c>
    </row>
    <row r="316" spans="1:43" x14ac:dyDescent="0.3">
      <c r="A316" t="s">
        <v>25</v>
      </c>
      <c r="B316">
        <v>0</v>
      </c>
      <c r="C316">
        <v>1</v>
      </c>
      <c r="D316">
        <v>0</v>
      </c>
      <c r="E316">
        <v>0</v>
      </c>
      <c r="F316">
        <v>0</v>
      </c>
      <c r="G316">
        <v>0</v>
      </c>
      <c r="H316">
        <v>7673</v>
      </c>
      <c r="I316">
        <v>1.01</v>
      </c>
      <c r="J316" t="s">
        <v>13</v>
      </c>
      <c r="K316" t="s">
        <v>26</v>
      </c>
      <c r="L316" t="s">
        <v>21</v>
      </c>
      <c r="M316">
        <v>0</v>
      </c>
      <c r="N316">
        <v>0</v>
      </c>
      <c r="O316">
        <v>0</v>
      </c>
      <c r="P316">
        <v>0</v>
      </c>
      <c r="Q316">
        <v>1</v>
      </c>
      <c r="R316" t="s">
        <v>16</v>
      </c>
      <c r="S316">
        <v>0</v>
      </c>
      <c r="T316">
        <v>0</v>
      </c>
      <c r="U316">
        <v>0</v>
      </c>
      <c r="V316">
        <v>1</v>
      </c>
      <c r="W316">
        <v>0</v>
      </c>
      <c r="X316">
        <v>0</v>
      </c>
      <c r="Y316" t="s">
        <v>28</v>
      </c>
      <c r="Z316">
        <v>1</v>
      </c>
      <c r="AA316">
        <v>1</v>
      </c>
      <c r="AB316">
        <v>0</v>
      </c>
      <c r="AC316">
        <v>1</v>
      </c>
      <c r="AD316">
        <v>1</v>
      </c>
      <c r="AE316">
        <v>1</v>
      </c>
      <c r="AF316">
        <v>0</v>
      </c>
      <c r="AG316">
        <v>0</v>
      </c>
      <c r="AH316">
        <v>0</v>
      </c>
      <c r="AI316">
        <v>0</v>
      </c>
      <c r="AJ316" t="s">
        <v>17</v>
      </c>
      <c r="AK316">
        <v>61.6</v>
      </c>
      <c r="AL316">
        <v>57.2</v>
      </c>
      <c r="AM316">
        <v>34.799999999999997</v>
      </c>
      <c r="AN316">
        <v>40.9</v>
      </c>
      <c r="AO316">
        <v>54</v>
      </c>
      <c r="AP316">
        <v>76</v>
      </c>
      <c r="AQ316">
        <v>1</v>
      </c>
    </row>
    <row r="317" spans="1:43" x14ac:dyDescent="0.3">
      <c r="A317" t="s">
        <v>19</v>
      </c>
      <c r="B317">
        <v>1</v>
      </c>
      <c r="C317">
        <v>0</v>
      </c>
      <c r="D317">
        <v>0</v>
      </c>
      <c r="E317">
        <v>0</v>
      </c>
      <c r="F317">
        <v>0</v>
      </c>
      <c r="G317">
        <v>0</v>
      </c>
      <c r="H317">
        <v>11245.744999999999</v>
      </c>
      <c r="I317">
        <v>1.23</v>
      </c>
      <c r="J317" t="s">
        <v>13</v>
      </c>
      <c r="K317" t="s">
        <v>20</v>
      </c>
      <c r="L317" t="s">
        <v>21</v>
      </c>
      <c r="M317">
        <v>0</v>
      </c>
      <c r="N317">
        <v>0</v>
      </c>
      <c r="O317">
        <v>0</v>
      </c>
      <c r="P317">
        <v>0</v>
      </c>
      <c r="Q317">
        <v>1</v>
      </c>
      <c r="R317" t="s">
        <v>32</v>
      </c>
      <c r="S317">
        <v>0</v>
      </c>
      <c r="T317">
        <v>0</v>
      </c>
      <c r="U317">
        <v>0</v>
      </c>
      <c r="V317">
        <v>0</v>
      </c>
      <c r="W317">
        <v>1</v>
      </c>
      <c r="X317">
        <v>0</v>
      </c>
      <c r="Y317" t="s">
        <v>23</v>
      </c>
      <c r="Z317">
        <v>0</v>
      </c>
      <c r="AA317">
        <v>0</v>
      </c>
      <c r="AB317">
        <v>1</v>
      </c>
      <c r="AC317">
        <v>0</v>
      </c>
      <c r="AD317">
        <v>1</v>
      </c>
      <c r="AE317">
        <v>1</v>
      </c>
      <c r="AF317">
        <v>1</v>
      </c>
      <c r="AG317">
        <v>0</v>
      </c>
      <c r="AH317">
        <v>0</v>
      </c>
      <c r="AI317">
        <v>0</v>
      </c>
      <c r="AJ317" t="s">
        <v>22</v>
      </c>
      <c r="AK317">
        <v>61.6</v>
      </c>
      <c r="AL317">
        <v>57</v>
      </c>
      <c r="AM317">
        <v>35</v>
      </c>
      <c r="AN317">
        <v>40.799999999999997</v>
      </c>
      <c r="AO317">
        <v>55</v>
      </c>
      <c r="AP317">
        <v>80</v>
      </c>
      <c r="AQ317">
        <v>1</v>
      </c>
    </row>
    <row r="318" spans="1:43" x14ac:dyDescent="0.3">
      <c r="A318" t="s">
        <v>19</v>
      </c>
      <c r="B318">
        <v>1</v>
      </c>
      <c r="C318">
        <v>0</v>
      </c>
      <c r="D318">
        <v>0</v>
      </c>
      <c r="E318">
        <v>0</v>
      </c>
      <c r="F318">
        <v>0</v>
      </c>
      <c r="G318">
        <v>0</v>
      </c>
      <c r="H318">
        <v>9677.625</v>
      </c>
      <c r="I318">
        <v>1.03</v>
      </c>
      <c r="J318" t="s">
        <v>13</v>
      </c>
      <c r="K318" t="s">
        <v>20</v>
      </c>
      <c r="L318" t="s">
        <v>31</v>
      </c>
      <c r="M318">
        <v>0</v>
      </c>
      <c r="N318">
        <v>0</v>
      </c>
      <c r="O318">
        <v>0</v>
      </c>
      <c r="P318">
        <v>1</v>
      </c>
      <c r="Q318">
        <v>0</v>
      </c>
      <c r="R318" t="s">
        <v>34</v>
      </c>
      <c r="S318">
        <v>0</v>
      </c>
      <c r="T318">
        <v>0</v>
      </c>
      <c r="U318">
        <v>0</v>
      </c>
      <c r="V318">
        <v>0</v>
      </c>
      <c r="W318">
        <v>0</v>
      </c>
      <c r="X318">
        <v>1</v>
      </c>
      <c r="Y318" t="s">
        <v>33</v>
      </c>
      <c r="Z318">
        <v>1</v>
      </c>
      <c r="AA318">
        <v>1</v>
      </c>
      <c r="AB318">
        <v>1</v>
      </c>
      <c r="AC318">
        <v>0</v>
      </c>
      <c r="AD318">
        <v>1</v>
      </c>
      <c r="AE318">
        <v>1</v>
      </c>
      <c r="AF318">
        <v>1</v>
      </c>
      <c r="AG318">
        <v>1</v>
      </c>
      <c r="AH318">
        <v>0</v>
      </c>
      <c r="AI318">
        <v>0</v>
      </c>
      <c r="AJ318" t="s">
        <v>22</v>
      </c>
      <c r="AK318">
        <v>61.9</v>
      </c>
      <c r="AL318">
        <v>57</v>
      </c>
      <c r="AM318">
        <v>35.5</v>
      </c>
      <c r="AN318">
        <v>40.799999999999997</v>
      </c>
      <c r="AO318">
        <v>50</v>
      </c>
      <c r="AP318">
        <v>80</v>
      </c>
      <c r="AQ318">
        <v>1</v>
      </c>
    </row>
    <row r="319" spans="1:43" x14ac:dyDescent="0.3">
      <c r="A319" t="s">
        <v>25</v>
      </c>
      <c r="B319">
        <v>0</v>
      </c>
      <c r="C319">
        <v>1</v>
      </c>
      <c r="D319">
        <v>0</v>
      </c>
      <c r="E319">
        <v>0</v>
      </c>
      <c r="F319">
        <v>0</v>
      </c>
      <c r="G319">
        <v>0</v>
      </c>
      <c r="H319">
        <v>29328</v>
      </c>
      <c r="I319">
        <v>1.65</v>
      </c>
      <c r="J319" t="s">
        <v>13</v>
      </c>
      <c r="K319" t="s">
        <v>26</v>
      </c>
      <c r="L319" t="s">
        <v>27</v>
      </c>
      <c r="M319">
        <v>1</v>
      </c>
      <c r="N319">
        <v>0</v>
      </c>
      <c r="O319">
        <v>0</v>
      </c>
      <c r="P319">
        <v>0</v>
      </c>
      <c r="Q319">
        <v>0</v>
      </c>
      <c r="R319" t="s">
        <v>24</v>
      </c>
      <c r="S319">
        <v>0</v>
      </c>
      <c r="T319">
        <v>0</v>
      </c>
      <c r="U319">
        <v>1</v>
      </c>
      <c r="V319">
        <v>0</v>
      </c>
      <c r="W319">
        <v>0</v>
      </c>
      <c r="X319">
        <v>0</v>
      </c>
      <c r="Y319" t="s">
        <v>28</v>
      </c>
      <c r="Z319">
        <v>1</v>
      </c>
      <c r="AA319">
        <v>1</v>
      </c>
      <c r="AB319">
        <v>1</v>
      </c>
      <c r="AC319">
        <v>1</v>
      </c>
      <c r="AD319">
        <v>1</v>
      </c>
      <c r="AE319">
        <v>1</v>
      </c>
      <c r="AF319">
        <v>1</v>
      </c>
      <c r="AG319">
        <v>0</v>
      </c>
      <c r="AH319">
        <v>1</v>
      </c>
      <c r="AI319">
        <v>1</v>
      </c>
      <c r="AJ319" t="s">
        <v>17</v>
      </c>
      <c r="AK319">
        <v>61.8</v>
      </c>
      <c r="AL319">
        <v>55.2</v>
      </c>
      <c r="AM319">
        <v>34.799999999999997</v>
      </c>
      <c r="AN319">
        <v>40.9</v>
      </c>
      <c r="AO319">
        <v>51</v>
      </c>
      <c r="AP319">
        <v>77</v>
      </c>
      <c r="AQ319">
        <v>1</v>
      </c>
    </row>
    <row r="320" spans="1:43" x14ac:dyDescent="0.3">
      <c r="A320" t="s">
        <v>25</v>
      </c>
      <c r="B320">
        <v>0</v>
      </c>
      <c r="C320">
        <v>1</v>
      </c>
      <c r="D320">
        <v>0</v>
      </c>
      <c r="E320">
        <v>0</v>
      </c>
      <c r="F320">
        <v>0</v>
      </c>
      <c r="G320">
        <v>0</v>
      </c>
      <c r="H320">
        <v>22019</v>
      </c>
      <c r="I320">
        <v>1.516</v>
      </c>
      <c r="J320" t="s">
        <v>13</v>
      </c>
      <c r="K320" t="s">
        <v>26</v>
      </c>
      <c r="L320" t="s">
        <v>40</v>
      </c>
      <c r="M320">
        <v>0</v>
      </c>
      <c r="N320">
        <v>1</v>
      </c>
      <c r="O320">
        <v>0</v>
      </c>
      <c r="P320">
        <v>0</v>
      </c>
      <c r="Q320">
        <v>0</v>
      </c>
      <c r="R320" t="s">
        <v>16</v>
      </c>
      <c r="S320">
        <v>0</v>
      </c>
      <c r="T320">
        <v>0</v>
      </c>
      <c r="U320">
        <v>0</v>
      </c>
      <c r="V320">
        <v>1</v>
      </c>
      <c r="W320">
        <v>0</v>
      </c>
      <c r="X320">
        <v>0</v>
      </c>
      <c r="Y320" t="s">
        <v>28</v>
      </c>
      <c r="Z320">
        <v>1</v>
      </c>
      <c r="AA320">
        <v>1</v>
      </c>
      <c r="AB320">
        <v>1</v>
      </c>
      <c r="AC320">
        <v>1</v>
      </c>
      <c r="AD320">
        <v>1</v>
      </c>
      <c r="AE320">
        <v>1</v>
      </c>
      <c r="AF320">
        <v>0</v>
      </c>
      <c r="AG320">
        <v>1</v>
      </c>
      <c r="AH320">
        <v>0</v>
      </c>
      <c r="AI320">
        <v>1</v>
      </c>
      <c r="AJ320" t="s">
        <v>17</v>
      </c>
      <c r="AK320">
        <v>61.6</v>
      </c>
      <c r="AL320">
        <v>57.4</v>
      </c>
      <c r="AM320">
        <v>34.6</v>
      </c>
      <c r="AN320">
        <v>40.700000000000003</v>
      </c>
      <c r="AO320">
        <v>49</v>
      </c>
      <c r="AP320">
        <v>77</v>
      </c>
      <c r="AQ320">
        <v>1</v>
      </c>
    </row>
    <row r="321" spans="1:43" x14ac:dyDescent="0.3">
      <c r="A321" t="s">
        <v>19</v>
      </c>
      <c r="B321">
        <v>1</v>
      </c>
      <c r="C321">
        <v>0</v>
      </c>
      <c r="D321">
        <v>0</v>
      </c>
      <c r="E321">
        <v>0</v>
      </c>
      <c r="F321">
        <v>0</v>
      </c>
      <c r="G321">
        <v>0</v>
      </c>
      <c r="H321">
        <v>13115.275</v>
      </c>
      <c r="I321">
        <v>1.1100000000000001</v>
      </c>
      <c r="J321" t="s">
        <v>13</v>
      </c>
      <c r="K321" t="s">
        <v>20</v>
      </c>
      <c r="L321" t="s">
        <v>27</v>
      </c>
      <c r="M321">
        <v>1</v>
      </c>
      <c r="N321">
        <v>0</v>
      </c>
      <c r="O321">
        <v>0</v>
      </c>
      <c r="P321">
        <v>0</v>
      </c>
      <c r="Q321">
        <v>0</v>
      </c>
      <c r="R321" t="s">
        <v>24</v>
      </c>
      <c r="S321">
        <v>0</v>
      </c>
      <c r="T321">
        <v>0</v>
      </c>
      <c r="U321">
        <v>1</v>
      </c>
      <c r="V321">
        <v>0</v>
      </c>
      <c r="W321">
        <v>0</v>
      </c>
      <c r="X321">
        <v>0</v>
      </c>
      <c r="Y321" t="s">
        <v>33</v>
      </c>
      <c r="Z321">
        <v>1</v>
      </c>
      <c r="AA321">
        <v>0</v>
      </c>
      <c r="AB321">
        <v>1</v>
      </c>
      <c r="AC321">
        <v>0</v>
      </c>
      <c r="AD321">
        <v>1</v>
      </c>
      <c r="AE321">
        <v>1</v>
      </c>
      <c r="AF321">
        <v>1</v>
      </c>
      <c r="AG321">
        <v>0</v>
      </c>
      <c r="AH321">
        <v>0</v>
      </c>
      <c r="AI321">
        <v>0</v>
      </c>
      <c r="AJ321" t="s">
        <v>22</v>
      </c>
      <c r="AK321">
        <v>61.9</v>
      </c>
      <c r="AL321">
        <v>56</v>
      </c>
      <c r="AM321">
        <v>35.5</v>
      </c>
      <c r="AN321">
        <v>40.6</v>
      </c>
      <c r="AO321">
        <v>55</v>
      </c>
      <c r="AP321">
        <v>80</v>
      </c>
      <c r="AQ321">
        <v>1</v>
      </c>
    </row>
    <row r="322" spans="1:43" x14ac:dyDescent="0.3">
      <c r="A322" t="s">
        <v>12</v>
      </c>
      <c r="B322">
        <v>0</v>
      </c>
      <c r="C322">
        <v>0</v>
      </c>
      <c r="D322">
        <v>0</v>
      </c>
      <c r="E322">
        <v>0</v>
      </c>
      <c r="F322">
        <v>0</v>
      </c>
      <c r="G322">
        <v>1</v>
      </c>
      <c r="H322">
        <v>12661</v>
      </c>
      <c r="I322">
        <v>1.2210000000000001</v>
      </c>
      <c r="J322" t="s">
        <v>13</v>
      </c>
      <c r="K322" t="s">
        <v>14</v>
      </c>
      <c r="L322" t="s">
        <v>15</v>
      </c>
      <c r="M322">
        <v>0</v>
      </c>
      <c r="N322">
        <v>0</v>
      </c>
      <c r="O322">
        <v>1</v>
      </c>
      <c r="P322">
        <v>0</v>
      </c>
      <c r="Q322">
        <v>0</v>
      </c>
      <c r="R322" t="s">
        <v>24</v>
      </c>
      <c r="S322">
        <v>0</v>
      </c>
      <c r="T322">
        <v>0</v>
      </c>
      <c r="U322">
        <v>1</v>
      </c>
      <c r="V322">
        <v>0</v>
      </c>
      <c r="W322">
        <v>0</v>
      </c>
      <c r="X322">
        <v>0</v>
      </c>
      <c r="Y322" t="s">
        <v>18</v>
      </c>
      <c r="Z322">
        <v>1</v>
      </c>
      <c r="AA322">
        <v>1</v>
      </c>
      <c r="AB322">
        <v>0</v>
      </c>
      <c r="AC322">
        <v>1</v>
      </c>
      <c r="AD322">
        <v>1</v>
      </c>
      <c r="AE322">
        <v>1</v>
      </c>
      <c r="AF322">
        <v>1</v>
      </c>
      <c r="AG322">
        <v>0</v>
      </c>
      <c r="AH322">
        <v>1</v>
      </c>
      <c r="AI322">
        <v>0</v>
      </c>
      <c r="AJ322" t="s">
        <v>17</v>
      </c>
      <c r="AK322">
        <v>61.9</v>
      </c>
      <c r="AL322">
        <v>56.7</v>
      </c>
      <c r="AM322">
        <v>34.700000000000003</v>
      </c>
      <c r="AN322">
        <v>40.700000000000003</v>
      </c>
      <c r="AO322">
        <v>54</v>
      </c>
      <c r="AP322">
        <v>77</v>
      </c>
      <c r="AQ322">
        <v>1</v>
      </c>
    </row>
    <row r="323" spans="1:43" x14ac:dyDescent="0.3">
      <c r="A323" t="s">
        <v>19</v>
      </c>
      <c r="B323">
        <v>1</v>
      </c>
      <c r="C323">
        <v>0</v>
      </c>
      <c r="D323">
        <v>0</v>
      </c>
      <c r="E323">
        <v>0</v>
      </c>
      <c r="F323">
        <v>0</v>
      </c>
      <c r="G323">
        <v>0</v>
      </c>
      <c r="H323">
        <v>14352.434999999999</v>
      </c>
      <c r="I323">
        <v>1.39</v>
      </c>
      <c r="J323" t="s">
        <v>13</v>
      </c>
      <c r="K323" t="s">
        <v>20</v>
      </c>
      <c r="L323" t="s">
        <v>15</v>
      </c>
      <c r="M323">
        <v>0</v>
      </c>
      <c r="N323">
        <v>0</v>
      </c>
      <c r="O323">
        <v>1</v>
      </c>
      <c r="P323">
        <v>0</v>
      </c>
      <c r="Q323">
        <v>0</v>
      </c>
      <c r="R323" t="s">
        <v>16</v>
      </c>
      <c r="S323">
        <v>0</v>
      </c>
      <c r="T323">
        <v>0</v>
      </c>
      <c r="U323">
        <v>0</v>
      </c>
      <c r="V323">
        <v>1</v>
      </c>
      <c r="W323">
        <v>0</v>
      </c>
      <c r="X323">
        <v>0</v>
      </c>
      <c r="Y323" t="s">
        <v>23</v>
      </c>
      <c r="Z323">
        <v>0</v>
      </c>
      <c r="AA323">
        <v>1</v>
      </c>
      <c r="AB323">
        <v>0</v>
      </c>
      <c r="AC323">
        <v>1</v>
      </c>
      <c r="AD323">
        <v>1</v>
      </c>
      <c r="AE323">
        <v>1</v>
      </c>
      <c r="AF323">
        <v>1</v>
      </c>
      <c r="AG323">
        <v>0</v>
      </c>
      <c r="AH323">
        <v>1</v>
      </c>
      <c r="AI323">
        <v>0</v>
      </c>
      <c r="AJ323" t="s">
        <v>22</v>
      </c>
      <c r="AK323">
        <v>61.9</v>
      </c>
      <c r="AL323">
        <v>56</v>
      </c>
      <c r="AM323">
        <v>34.5</v>
      </c>
      <c r="AN323">
        <v>40.6</v>
      </c>
      <c r="AO323">
        <v>55</v>
      </c>
      <c r="AP323">
        <v>80</v>
      </c>
      <c r="AQ323">
        <v>1</v>
      </c>
    </row>
    <row r="324" spans="1:43" x14ac:dyDescent="0.3">
      <c r="A324" t="s">
        <v>29</v>
      </c>
      <c r="B324">
        <v>0</v>
      </c>
      <c r="C324">
        <v>0</v>
      </c>
      <c r="D324">
        <v>1</v>
      </c>
      <c r="E324">
        <v>0</v>
      </c>
      <c r="F324">
        <v>0</v>
      </c>
      <c r="G324">
        <v>0</v>
      </c>
      <c r="H324">
        <v>9509</v>
      </c>
      <c r="I324">
        <v>1.05</v>
      </c>
      <c r="J324" t="s">
        <v>30</v>
      </c>
      <c r="K324" t="s">
        <v>14</v>
      </c>
      <c r="L324" t="s">
        <v>31</v>
      </c>
      <c r="M324">
        <v>0</v>
      </c>
      <c r="N324">
        <v>0</v>
      </c>
      <c r="O324">
        <v>0</v>
      </c>
      <c r="P324">
        <v>1</v>
      </c>
      <c r="Q324">
        <v>0</v>
      </c>
      <c r="R324" t="s">
        <v>16</v>
      </c>
      <c r="S324">
        <v>0</v>
      </c>
      <c r="T324">
        <v>0</v>
      </c>
      <c r="U324">
        <v>0</v>
      </c>
      <c r="V324">
        <v>1</v>
      </c>
      <c r="W324">
        <v>0</v>
      </c>
      <c r="X324">
        <v>0</v>
      </c>
      <c r="Y324" t="s">
        <v>28</v>
      </c>
      <c r="Z324">
        <v>1</v>
      </c>
      <c r="AA324">
        <v>1</v>
      </c>
      <c r="AB324">
        <v>0</v>
      </c>
      <c r="AC324">
        <v>1</v>
      </c>
      <c r="AD324">
        <v>1</v>
      </c>
      <c r="AE324">
        <v>1</v>
      </c>
      <c r="AF324">
        <v>1</v>
      </c>
      <c r="AG324">
        <v>0</v>
      </c>
      <c r="AH324">
        <v>1</v>
      </c>
      <c r="AI324">
        <v>0</v>
      </c>
      <c r="AJ324" t="s">
        <v>17</v>
      </c>
      <c r="AK324">
        <v>61.4</v>
      </c>
      <c r="AL324">
        <v>56.7</v>
      </c>
      <c r="AM324">
        <v>34.4</v>
      </c>
      <c r="AN324">
        <v>40.6</v>
      </c>
      <c r="AO324">
        <v>55</v>
      </c>
      <c r="AP324">
        <v>78</v>
      </c>
      <c r="AQ324">
        <v>1</v>
      </c>
    </row>
    <row r="325" spans="1:43" x14ac:dyDescent="0.3">
      <c r="A325" t="s">
        <v>25</v>
      </c>
      <c r="B325">
        <v>0</v>
      </c>
      <c r="C325">
        <v>1</v>
      </c>
      <c r="D325">
        <v>0</v>
      </c>
      <c r="E325">
        <v>0</v>
      </c>
      <c r="F325">
        <v>0</v>
      </c>
      <c r="G325">
        <v>0</v>
      </c>
      <c r="H325">
        <v>21108</v>
      </c>
      <c r="I325">
        <v>1.702</v>
      </c>
      <c r="J325" t="s">
        <v>13</v>
      </c>
      <c r="K325" t="s">
        <v>26</v>
      </c>
      <c r="L325" t="s">
        <v>31</v>
      </c>
      <c r="M325">
        <v>0</v>
      </c>
      <c r="N325">
        <v>0</v>
      </c>
      <c r="O325">
        <v>0</v>
      </c>
      <c r="P325">
        <v>1</v>
      </c>
      <c r="Q325">
        <v>0</v>
      </c>
      <c r="R325" t="s">
        <v>16</v>
      </c>
      <c r="S325">
        <v>0</v>
      </c>
      <c r="T325">
        <v>0</v>
      </c>
      <c r="U325">
        <v>0</v>
      </c>
      <c r="V325">
        <v>1</v>
      </c>
      <c r="W325">
        <v>0</v>
      </c>
      <c r="X325">
        <v>0</v>
      </c>
      <c r="Y325" t="s">
        <v>18</v>
      </c>
      <c r="Z325">
        <v>1</v>
      </c>
      <c r="AA325">
        <v>1</v>
      </c>
      <c r="AB325">
        <v>0</v>
      </c>
      <c r="AC325">
        <v>1</v>
      </c>
      <c r="AD325">
        <v>1</v>
      </c>
      <c r="AE325">
        <v>1</v>
      </c>
      <c r="AF325">
        <v>1</v>
      </c>
      <c r="AG325">
        <v>0</v>
      </c>
      <c r="AH325">
        <v>1</v>
      </c>
      <c r="AI325">
        <v>0</v>
      </c>
      <c r="AJ325" t="s">
        <v>17</v>
      </c>
      <c r="AK325">
        <v>61.9</v>
      </c>
      <c r="AL325">
        <v>57</v>
      </c>
      <c r="AM325">
        <v>34.5</v>
      </c>
      <c r="AN325">
        <v>40.799999999999997</v>
      </c>
      <c r="AO325">
        <v>55</v>
      </c>
      <c r="AP325">
        <v>77</v>
      </c>
      <c r="AQ325">
        <v>1</v>
      </c>
    </row>
    <row r="326" spans="1:43" x14ac:dyDescent="0.3">
      <c r="A326" t="s">
        <v>29</v>
      </c>
      <c r="B326">
        <v>0</v>
      </c>
      <c r="C326">
        <v>0</v>
      </c>
      <c r="D326">
        <v>1</v>
      </c>
      <c r="E326">
        <v>0</v>
      </c>
      <c r="F326">
        <v>0</v>
      </c>
      <c r="G326">
        <v>0</v>
      </c>
      <c r="H326">
        <v>39166</v>
      </c>
      <c r="I326">
        <v>2.5</v>
      </c>
      <c r="J326" t="s">
        <v>30</v>
      </c>
      <c r="K326" t="s">
        <v>14</v>
      </c>
      <c r="L326" t="s">
        <v>21</v>
      </c>
      <c r="M326">
        <v>0</v>
      </c>
      <c r="N326">
        <v>0</v>
      </c>
      <c r="O326">
        <v>0</v>
      </c>
      <c r="P326">
        <v>0</v>
      </c>
      <c r="Q326">
        <v>1</v>
      </c>
      <c r="R326" t="s">
        <v>16</v>
      </c>
      <c r="S326">
        <v>0</v>
      </c>
      <c r="T326">
        <v>0</v>
      </c>
      <c r="U326">
        <v>0</v>
      </c>
      <c r="V326">
        <v>1</v>
      </c>
      <c r="W326">
        <v>0</v>
      </c>
      <c r="X326">
        <v>0</v>
      </c>
      <c r="Y326" t="s">
        <v>28</v>
      </c>
      <c r="Z326">
        <v>1</v>
      </c>
      <c r="AA326">
        <v>1</v>
      </c>
      <c r="AB326">
        <v>0</v>
      </c>
      <c r="AC326">
        <v>1</v>
      </c>
      <c r="AD326">
        <v>1</v>
      </c>
      <c r="AE326">
        <v>1</v>
      </c>
      <c r="AF326">
        <v>1</v>
      </c>
      <c r="AG326">
        <v>0</v>
      </c>
      <c r="AH326">
        <v>1</v>
      </c>
      <c r="AI326">
        <v>1</v>
      </c>
      <c r="AJ326" t="s">
        <v>17</v>
      </c>
      <c r="AK326">
        <v>61.2</v>
      </c>
      <c r="AL326">
        <v>55.3</v>
      </c>
      <c r="AM326">
        <v>34.4</v>
      </c>
      <c r="AN326">
        <v>40.700000000000003</v>
      </c>
      <c r="AO326">
        <v>51</v>
      </c>
      <c r="AP326">
        <v>77</v>
      </c>
      <c r="AQ326">
        <v>1</v>
      </c>
    </row>
    <row r="327" spans="1:43" x14ac:dyDescent="0.3">
      <c r="A327" t="s">
        <v>35</v>
      </c>
      <c r="B327">
        <v>0</v>
      </c>
      <c r="C327">
        <v>0</v>
      </c>
      <c r="D327">
        <v>0</v>
      </c>
      <c r="E327">
        <v>1</v>
      </c>
      <c r="F327">
        <v>0</v>
      </c>
      <c r="G327">
        <v>0</v>
      </c>
      <c r="H327">
        <v>15570</v>
      </c>
      <c r="I327">
        <v>1.32</v>
      </c>
      <c r="J327" t="s">
        <v>13</v>
      </c>
      <c r="K327" t="s">
        <v>36</v>
      </c>
      <c r="L327" t="s">
        <v>27</v>
      </c>
      <c r="M327">
        <v>1</v>
      </c>
      <c r="N327">
        <v>0</v>
      </c>
      <c r="O327">
        <v>0</v>
      </c>
      <c r="P327">
        <v>0</v>
      </c>
      <c r="Q327">
        <v>0</v>
      </c>
      <c r="R327" t="s">
        <v>34</v>
      </c>
      <c r="S327">
        <v>0</v>
      </c>
      <c r="T327">
        <v>0</v>
      </c>
      <c r="U327">
        <v>0</v>
      </c>
      <c r="V327">
        <v>0</v>
      </c>
      <c r="W327">
        <v>0</v>
      </c>
      <c r="X327">
        <v>1</v>
      </c>
      <c r="Y327" t="s">
        <v>23</v>
      </c>
      <c r="Z327">
        <v>0</v>
      </c>
      <c r="AA327">
        <v>0</v>
      </c>
      <c r="AB327">
        <v>0</v>
      </c>
      <c r="AC327">
        <v>0</v>
      </c>
      <c r="AD327">
        <v>1</v>
      </c>
      <c r="AE327">
        <v>1</v>
      </c>
      <c r="AF327">
        <v>0</v>
      </c>
      <c r="AG327">
        <v>1</v>
      </c>
      <c r="AH327">
        <v>0</v>
      </c>
      <c r="AI327">
        <v>0</v>
      </c>
      <c r="AJ327" t="s">
        <v>22</v>
      </c>
      <c r="AK327">
        <v>62.6</v>
      </c>
      <c r="AL327">
        <v>58</v>
      </c>
      <c r="AM327">
        <v>36</v>
      </c>
      <c r="AN327">
        <v>40.799999999999997</v>
      </c>
      <c r="AO327">
        <v>50</v>
      </c>
      <c r="AP327">
        <v>80</v>
      </c>
      <c r="AQ327">
        <v>1</v>
      </c>
    </row>
    <row r="328" spans="1:43" x14ac:dyDescent="0.3">
      <c r="A328" t="s">
        <v>19</v>
      </c>
      <c r="B328">
        <v>1</v>
      </c>
      <c r="C328">
        <v>0</v>
      </c>
      <c r="D328">
        <v>0</v>
      </c>
      <c r="E328">
        <v>0</v>
      </c>
      <c r="F328">
        <v>0</v>
      </c>
      <c r="G328">
        <v>0</v>
      </c>
      <c r="H328">
        <v>8670.9549999999999</v>
      </c>
      <c r="I328">
        <v>1.19</v>
      </c>
      <c r="J328" t="s">
        <v>13</v>
      </c>
      <c r="K328" t="s">
        <v>20</v>
      </c>
      <c r="L328" t="s">
        <v>21</v>
      </c>
      <c r="M328">
        <v>0</v>
      </c>
      <c r="N328">
        <v>0</v>
      </c>
      <c r="O328">
        <v>0</v>
      </c>
      <c r="P328">
        <v>0</v>
      </c>
      <c r="Q328">
        <v>1</v>
      </c>
      <c r="R328" t="s">
        <v>16</v>
      </c>
      <c r="S328">
        <v>0</v>
      </c>
      <c r="T328">
        <v>0</v>
      </c>
      <c r="U328">
        <v>0</v>
      </c>
      <c r="V328">
        <v>1</v>
      </c>
      <c r="W328">
        <v>0</v>
      </c>
      <c r="X328">
        <v>0</v>
      </c>
      <c r="Y328" t="s">
        <v>23</v>
      </c>
      <c r="Z328">
        <v>1</v>
      </c>
      <c r="AA328">
        <v>1</v>
      </c>
      <c r="AB328">
        <v>0</v>
      </c>
      <c r="AC328">
        <v>0</v>
      </c>
      <c r="AD328">
        <v>1</v>
      </c>
      <c r="AE328">
        <v>1</v>
      </c>
      <c r="AF328">
        <v>1</v>
      </c>
      <c r="AG328">
        <v>0</v>
      </c>
      <c r="AH328">
        <v>0</v>
      </c>
      <c r="AI328">
        <v>0</v>
      </c>
      <c r="AJ328" t="s">
        <v>22</v>
      </c>
      <c r="AK328">
        <v>61.8</v>
      </c>
      <c r="AL328">
        <v>57</v>
      </c>
      <c r="AM328">
        <v>35</v>
      </c>
      <c r="AN328">
        <v>40.6</v>
      </c>
      <c r="AO328">
        <v>55</v>
      </c>
      <c r="AP328">
        <v>80</v>
      </c>
      <c r="AQ328">
        <v>1</v>
      </c>
    </row>
    <row r="329" spans="1:43" x14ac:dyDescent="0.3">
      <c r="A329" t="s">
        <v>35</v>
      </c>
      <c r="B329">
        <v>0</v>
      </c>
      <c r="C329">
        <v>0</v>
      </c>
      <c r="D329">
        <v>0</v>
      </c>
      <c r="E329">
        <v>1</v>
      </c>
      <c r="F329">
        <v>0</v>
      </c>
      <c r="G329">
        <v>0</v>
      </c>
      <c r="H329">
        <v>9360</v>
      </c>
      <c r="I329">
        <v>1.36</v>
      </c>
      <c r="J329" t="s">
        <v>13</v>
      </c>
      <c r="K329" t="s">
        <v>36</v>
      </c>
      <c r="L329" t="s">
        <v>21</v>
      </c>
      <c r="M329">
        <v>0</v>
      </c>
      <c r="N329">
        <v>0</v>
      </c>
      <c r="O329">
        <v>0</v>
      </c>
      <c r="P329">
        <v>0</v>
      </c>
      <c r="Q329">
        <v>1</v>
      </c>
      <c r="R329" t="s">
        <v>24</v>
      </c>
      <c r="S329">
        <v>0</v>
      </c>
      <c r="T329">
        <v>0</v>
      </c>
      <c r="U329">
        <v>1</v>
      </c>
      <c r="V329">
        <v>0</v>
      </c>
      <c r="W329">
        <v>0</v>
      </c>
      <c r="X329">
        <v>0</v>
      </c>
      <c r="Y329" t="s">
        <v>23</v>
      </c>
      <c r="Z329">
        <v>0</v>
      </c>
      <c r="AA329">
        <v>0</v>
      </c>
      <c r="AB329">
        <v>1</v>
      </c>
      <c r="AC329">
        <v>0</v>
      </c>
      <c r="AD329">
        <v>1</v>
      </c>
      <c r="AE329">
        <v>1</v>
      </c>
      <c r="AF329">
        <v>1</v>
      </c>
      <c r="AG329">
        <v>1</v>
      </c>
      <c r="AH329">
        <v>0</v>
      </c>
      <c r="AI329">
        <v>0</v>
      </c>
      <c r="AJ329" t="s">
        <v>22</v>
      </c>
      <c r="AK329">
        <v>61.9</v>
      </c>
      <c r="AL329">
        <v>57</v>
      </c>
      <c r="AM329">
        <v>35.5</v>
      </c>
      <c r="AN329">
        <v>40.6</v>
      </c>
      <c r="AO329">
        <v>45</v>
      </c>
      <c r="AP329">
        <v>75</v>
      </c>
      <c r="AQ329">
        <v>1</v>
      </c>
    </row>
    <row r="330" spans="1:43" x14ac:dyDescent="0.3">
      <c r="A330" t="s">
        <v>12</v>
      </c>
      <c r="B330">
        <v>0</v>
      </c>
      <c r="C330">
        <v>0</v>
      </c>
      <c r="D330">
        <v>0</v>
      </c>
      <c r="E330">
        <v>0</v>
      </c>
      <c r="F330">
        <v>0</v>
      </c>
      <c r="G330">
        <v>1</v>
      </c>
      <c r="H330">
        <v>16968</v>
      </c>
      <c r="I330">
        <v>1.5049999999999999</v>
      </c>
      <c r="J330" t="s">
        <v>13</v>
      </c>
      <c r="K330" t="s">
        <v>14</v>
      </c>
      <c r="L330" t="s">
        <v>15</v>
      </c>
      <c r="M330">
        <v>0</v>
      </c>
      <c r="N330">
        <v>0</v>
      </c>
      <c r="O330">
        <v>1</v>
      </c>
      <c r="P330">
        <v>0</v>
      </c>
      <c r="Q330">
        <v>0</v>
      </c>
      <c r="R330" t="s">
        <v>16</v>
      </c>
      <c r="S330">
        <v>0</v>
      </c>
      <c r="T330">
        <v>0</v>
      </c>
      <c r="U330">
        <v>0</v>
      </c>
      <c r="V330">
        <v>1</v>
      </c>
      <c r="W330">
        <v>0</v>
      </c>
      <c r="X330">
        <v>0</v>
      </c>
      <c r="Y330" t="s">
        <v>18</v>
      </c>
      <c r="Z330">
        <v>1</v>
      </c>
      <c r="AA330">
        <v>1</v>
      </c>
      <c r="AB330">
        <v>0</v>
      </c>
      <c r="AC330">
        <v>1</v>
      </c>
      <c r="AD330">
        <v>1</v>
      </c>
      <c r="AE330">
        <v>1</v>
      </c>
      <c r="AF330">
        <v>0</v>
      </c>
      <c r="AG330">
        <v>0</v>
      </c>
      <c r="AH330">
        <v>0</v>
      </c>
      <c r="AI330">
        <v>0</v>
      </c>
      <c r="AJ330" t="s">
        <v>17</v>
      </c>
      <c r="AK330">
        <v>61.8</v>
      </c>
      <c r="AL330">
        <v>57.2</v>
      </c>
      <c r="AM330">
        <v>34.799999999999997</v>
      </c>
      <c r="AN330">
        <v>40.700000000000003</v>
      </c>
      <c r="AO330">
        <v>54</v>
      </c>
      <c r="AP330">
        <v>76</v>
      </c>
      <c r="AQ330">
        <v>1</v>
      </c>
    </row>
    <row r="331" spans="1:43" x14ac:dyDescent="0.3">
      <c r="A331" t="s">
        <v>19</v>
      </c>
      <c r="B331">
        <v>1</v>
      </c>
      <c r="C331">
        <v>0</v>
      </c>
      <c r="D331">
        <v>0</v>
      </c>
      <c r="E331">
        <v>0</v>
      </c>
      <c r="F331">
        <v>0</v>
      </c>
      <c r="G331">
        <v>0</v>
      </c>
      <c r="H331">
        <v>9513.1299999999992</v>
      </c>
      <c r="I331">
        <v>1.02</v>
      </c>
      <c r="J331" t="s">
        <v>13</v>
      </c>
      <c r="K331" t="s">
        <v>20</v>
      </c>
      <c r="L331" t="s">
        <v>15</v>
      </c>
      <c r="M331">
        <v>0</v>
      </c>
      <c r="N331">
        <v>0</v>
      </c>
      <c r="O331">
        <v>1</v>
      </c>
      <c r="P331">
        <v>0</v>
      </c>
      <c r="Q331">
        <v>0</v>
      </c>
      <c r="R331" t="s">
        <v>24</v>
      </c>
      <c r="S331">
        <v>0</v>
      </c>
      <c r="T331">
        <v>0</v>
      </c>
      <c r="U331">
        <v>1</v>
      </c>
      <c r="V331">
        <v>0</v>
      </c>
      <c r="W331">
        <v>0</v>
      </c>
      <c r="X331">
        <v>0</v>
      </c>
      <c r="Y331" t="s">
        <v>28</v>
      </c>
      <c r="Z331">
        <v>1</v>
      </c>
      <c r="AA331">
        <v>1</v>
      </c>
      <c r="AB331">
        <v>0</v>
      </c>
      <c r="AC331">
        <v>1</v>
      </c>
      <c r="AD331">
        <v>1</v>
      </c>
      <c r="AE331">
        <v>1</v>
      </c>
      <c r="AF331">
        <v>1</v>
      </c>
      <c r="AG331">
        <v>1</v>
      </c>
      <c r="AH331">
        <v>1</v>
      </c>
      <c r="AI331">
        <v>0</v>
      </c>
      <c r="AJ331" t="s">
        <v>22</v>
      </c>
      <c r="AK331">
        <v>61</v>
      </c>
      <c r="AL331">
        <v>55</v>
      </c>
      <c r="AM331">
        <v>34.5</v>
      </c>
      <c r="AN331">
        <v>40.799999999999997</v>
      </c>
      <c r="AO331">
        <v>50</v>
      </c>
      <c r="AP331">
        <v>75</v>
      </c>
      <c r="AQ331">
        <v>1</v>
      </c>
    </row>
    <row r="332" spans="1:43" x14ac:dyDescent="0.3">
      <c r="A332" t="s">
        <v>29</v>
      </c>
      <c r="B332">
        <v>0</v>
      </c>
      <c r="C332">
        <v>0</v>
      </c>
      <c r="D332">
        <v>1</v>
      </c>
      <c r="E332">
        <v>0</v>
      </c>
      <c r="F332">
        <v>0</v>
      </c>
      <c r="G332">
        <v>0</v>
      </c>
      <c r="H332">
        <v>34039</v>
      </c>
      <c r="I332">
        <v>2.02</v>
      </c>
      <c r="J332" t="s">
        <v>30</v>
      </c>
      <c r="K332" t="s">
        <v>14</v>
      </c>
      <c r="L332" t="s">
        <v>31</v>
      </c>
      <c r="M332">
        <v>0</v>
      </c>
      <c r="N332">
        <v>0</v>
      </c>
      <c r="O332">
        <v>0</v>
      </c>
      <c r="P332">
        <v>1</v>
      </c>
      <c r="Q332">
        <v>0</v>
      </c>
      <c r="R332" t="s">
        <v>16</v>
      </c>
      <c r="S332">
        <v>0</v>
      </c>
      <c r="T332">
        <v>0</v>
      </c>
      <c r="U332">
        <v>0</v>
      </c>
      <c r="V332">
        <v>1</v>
      </c>
      <c r="W332">
        <v>0</v>
      </c>
      <c r="X332">
        <v>0</v>
      </c>
      <c r="Y332" t="s">
        <v>28</v>
      </c>
      <c r="Z332">
        <v>1</v>
      </c>
      <c r="AA332">
        <v>1</v>
      </c>
      <c r="AB332">
        <v>0</v>
      </c>
      <c r="AC332">
        <v>1</v>
      </c>
      <c r="AD332">
        <v>1</v>
      </c>
      <c r="AE332">
        <v>1</v>
      </c>
      <c r="AF332">
        <v>1</v>
      </c>
      <c r="AG332">
        <v>0</v>
      </c>
      <c r="AH332">
        <v>1</v>
      </c>
      <c r="AI332">
        <v>1</v>
      </c>
      <c r="AJ332" t="s">
        <v>17</v>
      </c>
      <c r="AK332">
        <v>61.2</v>
      </c>
      <c r="AL332">
        <v>55.9</v>
      </c>
      <c r="AM332">
        <v>34.299999999999997</v>
      </c>
      <c r="AN332">
        <v>40.700000000000003</v>
      </c>
      <c r="AO332">
        <v>51</v>
      </c>
      <c r="AP332">
        <v>77</v>
      </c>
      <c r="AQ332">
        <v>1</v>
      </c>
    </row>
    <row r="333" spans="1:43" x14ac:dyDescent="0.3">
      <c r="A333" t="s">
        <v>19</v>
      </c>
      <c r="B333">
        <v>1</v>
      </c>
      <c r="C333">
        <v>0</v>
      </c>
      <c r="D333">
        <v>0</v>
      </c>
      <c r="E333">
        <v>0</v>
      </c>
      <c r="F333">
        <v>0</v>
      </c>
      <c r="G333">
        <v>0</v>
      </c>
      <c r="H333">
        <v>11406.3</v>
      </c>
      <c r="I333">
        <v>1.04</v>
      </c>
      <c r="J333" t="s">
        <v>13</v>
      </c>
      <c r="K333" t="s">
        <v>20</v>
      </c>
      <c r="L333" t="s">
        <v>15</v>
      </c>
      <c r="M333">
        <v>0</v>
      </c>
      <c r="N333">
        <v>0</v>
      </c>
      <c r="O333">
        <v>1</v>
      </c>
      <c r="P333">
        <v>0</v>
      </c>
      <c r="Q333">
        <v>0</v>
      </c>
      <c r="R333" t="s">
        <v>32</v>
      </c>
      <c r="S333">
        <v>0</v>
      </c>
      <c r="T333">
        <v>0</v>
      </c>
      <c r="U333">
        <v>0</v>
      </c>
      <c r="V333">
        <v>0</v>
      </c>
      <c r="W333">
        <v>1</v>
      </c>
      <c r="X333">
        <v>0</v>
      </c>
      <c r="Y333" t="s">
        <v>23</v>
      </c>
      <c r="Z333">
        <v>1</v>
      </c>
      <c r="AA333">
        <v>1</v>
      </c>
      <c r="AB333">
        <v>1</v>
      </c>
      <c r="AC333">
        <v>0</v>
      </c>
      <c r="AD333">
        <v>0</v>
      </c>
      <c r="AE333">
        <v>1</v>
      </c>
      <c r="AF333">
        <v>1</v>
      </c>
      <c r="AG333">
        <v>1</v>
      </c>
      <c r="AH333">
        <v>0</v>
      </c>
      <c r="AI333">
        <v>0</v>
      </c>
      <c r="AJ333" t="s">
        <v>22</v>
      </c>
      <c r="AK333">
        <v>61.4</v>
      </c>
      <c r="AL333">
        <v>57</v>
      </c>
      <c r="AM333">
        <v>33.5</v>
      </c>
      <c r="AN333">
        <v>41</v>
      </c>
      <c r="AO333">
        <v>50</v>
      </c>
      <c r="AP333">
        <v>80</v>
      </c>
      <c r="AQ333">
        <v>1</v>
      </c>
    </row>
    <row r="334" spans="1:43" x14ac:dyDescent="0.3">
      <c r="A334" t="s">
        <v>19</v>
      </c>
      <c r="B334">
        <v>1</v>
      </c>
      <c r="C334">
        <v>0</v>
      </c>
      <c r="D334">
        <v>0</v>
      </c>
      <c r="E334">
        <v>0</v>
      </c>
      <c r="F334">
        <v>0</v>
      </c>
      <c r="G334">
        <v>0</v>
      </c>
      <c r="H334">
        <v>7280.1350000000002</v>
      </c>
      <c r="I334">
        <v>1.02</v>
      </c>
      <c r="J334" t="s">
        <v>13</v>
      </c>
      <c r="K334" t="s">
        <v>20</v>
      </c>
      <c r="L334" t="s">
        <v>21</v>
      </c>
      <c r="M334">
        <v>0</v>
      </c>
      <c r="N334">
        <v>0</v>
      </c>
      <c r="O334">
        <v>0</v>
      </c>
      <c r="P334">
        <v>0</v>
      </c>
      <c r="Q334">
        <v>1</v>
      </c>
      <c r="R334" t="s">
        <v>16</v>
      </c>
      <c r="S334">
        <v>0</v>
      </c>
      <c r="T334">
        <v>0</v>
      </c>
      <c r="U334">
        <v>0</v>
      </c>
      <c r="V334">
        <v>1</v>
      </c>
      <c r="W334">
        <v>0</v>
      </c>
      <c r="X334">
        <v>0</v>
      </c>
      <c r="Y334" t="s">
        <v>33</v>
      </c>
      <c r="Z334">
        <v>0</v>
      </c>
      <c r="AA334">
        <v>1</v>
      </c>
      <c r="AB334">
        <v>0</v>
      </c>
      <c r="AC334">
        <v>0</v>
      </c>
      <c r="AD334">
        <v>1</v>
      </c>
      <c r="AE334">
        <v>1</v>
      </c>
      <c r="AF334">
        <v>1</v>
      </c>
      <c r="AG334">
        <v>0</v>
      </c>
      <c r="AH334">
        <v>0</v>
      </c>
      <c r="AI334">
        <v>0</v>
      </c>
      <c r="AJ334" t="s">
        <v>22</v>
      </c>
      <c r="AK334">
        <v>61.8</v>
      </c>
      <c r="AL334">
        <v>56</v>
      </c>
      <c r="AM334">
        <v>35.5</v>
      </c>
      <c r="AN334">
        <v>40.799999999999997</v>
      </c>
      <c r="AO334">
        <v>55</v>
      </c>
      <c r="AP334">
        <v>80</v>
      </c>
      <c r="AQ334">
        <v>1</v>
      </c>
    </row>
    <row r="335" spans="1:43" x14ac:dyDescent="0.3">
      <c r="A335" t="s">
        <v>29</v>
      </c>
      <c r="B335">
        <v>0</v>
      </c>
      <c r="C335">
        <v>0</v>
      </c>
      <c r="D335">
        <v>1</v>
      </c>
      <c r="E335">
        <v>0</v>
      </c>
      <c r="F335">
        <v>0</v>
      </c>
      <c r="G335">
        <v>0</v>
      </c>
      <c r="H335">
        <v>12034</v>
      </c>
      <c r="I335">
        <v>1.17</v>
      </c>
      <c r="J335" t="s">
        <v>30</v>
      </c>
      <c r="K335" t="s">
        <v>14</v>
      </c>
      <c r="L335" t="s">
        <v>31</v>
      </c>
      <c r="M335">
        <v>0</v>
      </c>
      <c r="N335">
        <v>0</v>
      </c>
      <c r="O335">
        <v>0</v>
      </c>
      <c r="P335">
        <v>1</v>
      </c>
      <c r="Q335">
        <v>0</v>
      </c>
      <c r="R335" t="s">
        <v>34</v>
      </c>
      <c r="S335">
        <v>0</v>
      </c>
      <c r="T335">
        <v>0</v>
      </c>
      <c r="U335">
        <v>0</v>
      </c>
      <c r="V335">
        <v>0</v>
      </c>
      <c r="W335">
        <v>0</v>
      </c>
      <c r="X335">
        <v>1</v>
      </c>
      <c r="Y335" t="s">
        <v>28</v>
      </c>
      <c r="Z335">
        <v>1</v>
      </c>
      <c r="AA335">
        <v>1</v>
      </c>
      <c r="AB335">
        <v>1</v>
      </c>
      <c r="AC335">
        <v>1</v>
      </c>
      <c r="AD335">
        <v>1</v>
      </c>
      <c r="AE335">
        <v>1</v>
      </c>
      <c r="AF335">
        <v>1</v>
      </c>
      <c r="AG335">
        <v>0</v>
      </c>
      <c r="AH335">
        <v>1</v>
      </c>
      <c r="AI335">
        <v>0</v>
      </c>
      <c r="AJ335" t="s">
        <v>17</v>
      </c>
      <c r="AK335">
        <v>61.5</v>
      </c>
      <c r="AL335">
        <v>55.5</v>
      </c>
      <c r="AM335">
        <v>34.299999999999997</v>
      </c>
      <c r="AN335">
        <v>40.799999999999997</v>
      </c>
      <c r="AO335">
        <v>51</v>
      </c>
      <c r="AP335">
        <v>78</v>
      </c>
      <c r="AQ335">
        <v>1</v>
      </c>
    </row>
    <row r="336" spans="1:43" x14ac:dyDescent="0.3">
      <c r="A336" t="s">
        <v>19</v>
      </c>
      <c r="B336">
        <v>1</v>
      </c>
      <c r="C336">
        <v>0</v>
      </c>
      <c r="D336">
        <v>0</v>
      </c>
      <c r="E336">
        <v>0</v>
      </c>
      <c r="F336">
        <v>0</v>
      </c>
      <c r="G336">
        <v>0</v>
      </c>
      <c r="H336">
        <v>13219.684999999999</v>
      </c>
      <c r="I336">
        <v>1.04</v>
      </c>
      <c r="J336" t="s">
        <v>13</v>
      </c>
      <c r="K336" t="s">
        <v>20</v>
      </c>
      <c r="L336" t="s">
        <v>27</v>
      </c>
      <c r="M336">
        <v>1</v>
      </c>
      <c r="N336">
        <v>0</v>
      </c>
      <c r="O336">
        <v>0</v>
      </c>
      <c r="P336">
        <v>0</v>
      </c>
      <c r="Q336">
        <v>0</v>
      </c>
      <c r="R336" t="s">
        <v>34</v>
      </c>
      <c r="S336">
        <v>0</v>
      </c>
      <c r="T336">
        <v>0</v>
      </c>
      <c r="U336">
        <v>0</v>
      </c>
      <c r="V336">
        <v>0</v>
      </c>
      <c r="W336">
        <v>0</v>
      </c>
      <c r="X336">
        <v>1</v>
      </c>
      <c r="Y336" t="s">
        <v>23</v>
      </c>
      <c r="Z336">
        <v>1</v>
      </c>
      <c r="AA336">
        <v>0</v>
      </c>
      <c r="AB336">
        <v>0</v>
      </c>
      <c r="AC336">
        <v>0</v>
      </c>
      <c r="AD336">
        <v>0</v>
      </c>
      <c r="AE336">
        <v>1</v>
      </c>
      <c r="AF336">
        <v>1</v>
      </c>
      <c r="AG336">
        <v>1</v>
      </c>
      <c r="AH336">
        <v>0</v>
      </c>
      <c r="AI336">
        <v>0</v>
      </c>
      <c r="AJ336" t="s">
        <v>22</v>
      </c>
      <c r="AK336">
        <v>61.8</v>
      </c>
      <c r="AL336">
        <v>57</v>
      </c>
      <c r="AM336">
        <v>35</v>
      </c>
      <c r="AN336">
        <v>41</v>
      </c>
      <c r="AO336">
        <v>45</v>
      </c>
      <c r="AP336">
        <v>80</v>
      </c>
      <c r="AQ336">
        <v>1</v>
      </c>
    </row>
    <row r="337" spans="1:43" x14ac:dyDescent="0.3">
      <c r="A337" t="s">
        <v>12</v>
      </c>
      <c r="B337">
        <v>0</v>
      </c>
      <c r="C337">
        <v>0</v>
      </c>
      <c r="D337">
        <v>0</v>
      </c>
      <c r="E337">
        <v>0</v>
      </c>
      <c r="F337">
        <v>0</v>
      </c>
      <c r="G337">
        <v>1</v>
      </c>
      <c r="H337">
        <v>12602</v>
      </c>
      <c r="I337">
        <v>1.351</v>
      </c>
      <c r="J337" t="s">
        <v>13</v>
      </c>
      <c r="K337" t="s">
        <v>14</v>
      </c>
      <c r="L337" t="s">
        <v>31</v>
      </c>
      <c r="M337">
        <v>0</v>
      </c>
      <c r="N337">
        <v>0</v>
      </c>
      <c r="O337">
        <v>0</v>
      </c>
      <c r="P337">
        <v>1</v>
      </c>
      <c r="Q337">
        <v>0</v>
      </c>
      <c r="R337" t="s">
        <v>24</v>
      </c>
      <c r="S337">
        <v>0</v>
      </c>
      <c r="T337">
        <v>0</v>
      </c>
      <c r="U337">
        <v>1</v>
      </c>
      <c r="V337">
        <v>0</v>
      </c>
      <c r="W337">
        <v>0</v>
      </c>
      <c r="X337">
        <v>0</v>
      </c>
      <c r="Y337" t="s">
        <v>28</v>
      </c>
      <c r="Z337">
        <v>1</v>
      </c>
      <c r="AA337">
        <v>1</v>
      </c>
      <c r="AB337">
        <v>1</v>
      </c>
      <c r="AC337">
        <v>1</v>
      </c>
      <c r="AD337">
        <v>1</v>
      </c>
      <c r="AE337">
        <v>1</v>
      </c>
      <c r="AF337">
        <v>1</v>
      </c>
      <c r="AG337">
        <v>0</v>
      </c>
      <c r="AH337">
        <v>1</v>
      </c>
      <c r="AI337">
        <v>1</v>
      </c>
      <c r="AJ337" t="s">
        <v>17</v>
      </c>
      <c r="AK337">
        <v>61.9</v>
      </c>
      <c r="AL337">
        <v>55.2</v>
      </c>
      <c r="AM337">
        <v>34.4</v>
      </c>
      <c r="AN337">
        <v>40.6</v>
      </c>
      <c r="AO337">
        <v>55</v>
      </c>
      <c r="AP337">
        <v>77</v>
      </c>
      <c r="AQ337">
        <v>1</v>
      </c>
    </row>
    <row r="338" spans="1:43" x14ac:dyDescent="0.3">
      <c r="A338" t="s">
        <v>25</v>
      </c>
      <c r="B338">
        <v>0</v>
      </c>
      <c r="C338">
        <v>1</v>
      </c>
      <c r="D338">
        <v>0</v>
      </c>
      <c r="E338">
        <v>0</v>
      </c>
      <c r="F338">
        <v>0</v>
      </c>
      <c r="G338">
        <v>0</v>
      </c>
      <c r="H338">
        <v>21064</v>
      </c>
      <c r="I338">
        <v>1.504</v>
      </c>
      <c r="J338" t="s">
        <v>13</v>
      </c>
      <c r="K338" t="s">
        <v>26</v>
      </c>
      <c r="L338" t="s">
        <v>40</v>
      </c>
      <c r="M338">
        <v>0</v>
      </c>
      <c r="N338">
        <v>1</v>
      </c>
      <c r="O338">
        <v>0</v>
      </c>
      <c r="P338">
        <v>0</v>
      </c>
      <c r="Q338">
        <v>0</v>
      </c>
      <c r="R338" t="s">
        <v>16</v>
      </c>
      <c r="S338">
        <v>0</v>
      </c>
      <c r="T338">
        <v>0</v>
      </c>
      <c r="U338">
        <v>0</v>
      </c>
      <c r="V338">
        <v>1</v>
      </c>
      <c r="W338">
        <v>0</v>
      </c>
      <c r="X338">
        <v>0</v>
      </c>
      <c r="Y338" t="s">
        <v>18</v>
      </c>
      <c r="Z338">
        <v>1</v>
      </c>
      <c r="AA338">
        <v>1</v>
      </c>
      <c r="AB338">
        <v>0</v>
      </c>
      <c r="AC338">
        <v>1</v>
      </c>
      <c r="AD338">
        <v>1</v>
      </c>
      <c r="AE338">
        <v>1</v>
      </c>
      <c r="AF338">
        <v>1</v>
      </c>
      <c r="AG338">
        <v>0</v>
      </c>
      <c r="AH338">
        <v>1</v>
      </c>
      <c r="AI338">
        <v>0</v>
      </c>
      <c r="AJ338" t="s">
        <v>17</v>
      </c>
      <c r="AK338">
        <v>61.5</v>
      </c>
      <c r="AL338">
        <v>56.8</v>
      </c>
      <c r="AM338">
        <v>34.700000000000003</v>
      </c>
      <c r="AN338">
        <v>40.799999999999997</v>
      </c>
      <c r="AO338">
        <v>53</v>
      </c>
      <c r="AP338">
        <v>76</v>
      </c>
      <c r="AQ338">
        <v>1</v>
      </c>
    </row>
    <row r="339" spans="1:43" x14ac:dyDescent="0.3">
      <c r="A339" t="s">
        <v>19</v>
      </c>
      <c r="B339">
        <v>1</v>
      </c>
      <c r="C339">
        <v>0</v>
      </c>
      <c r="D339">
        <v>0</v>
      </c>
      <c r="E339">
        <v>0</v>
      </c>
      <c r="F339">
        <v>0</v>
      </c>
      <c r="G339">
        <v>0</v>
      </c>
      <c r="H339">
        <v>20921.400000000001</v>
      </c>
      <c r="I339">
        <v>1.54</v>
      </c>
      <c r="J339" t="s">
        <v>13</v>
      </c>
      <c r="K339" t="s">
        <v>20</v>
      </c>
      <c r="L339" t="s">
        <v>15</v>
      </c>
      <c r="M339">
        <v>0</v>
      </c>
      <c r="N339">
        <v>0</v>
      </c>
      <c r="O339">
        <v>1</v>
      </c>
      <c r="P339">
        <v>0</v>
      </c>
      <c r="Q339">
        <v>0</v>
      </c>
      <c r="R339" t="s">
        <v>34</v>
      </c>
      <c r="S339">
        <v>0</v>
      </c>
      <c r="T339">
        <v>0</v>
      </c>
      <c r="U339">
        <v>0</v>
      </c>
      <c r="V339">
        <v>0</v>
      </c>
      <c r="W339">
        <v>0</v>
      </c>
      <c r="X339">
        <v>1</v>
      </c>
      <c r="Y339" t="s">
        <v>23</v>
      </c>
      <c r="Z339">
        <v>1</v>
      </c>
      <c r="AA339">
        <v>1</v>
      </c>
      <c r="AB339">
        <v>0</v>
      </c>
      <c r="AC339">
        <v>0</v>
      </c>
      <c r="AD339">
        <v>1</v>
      </c>
      <c r="AE339">
        <v>1</v>
      </c>
      <c r="AF339">
        <v>1</v>
      </c>
      <c r="AG339">
        <v>0</v>
      </c>
      <c r="AH339">
        <v>0</v>
      </c>
      <c r="AI339">
        <v>0</v>
      </c>
      <c r="AJ339" t="s">
        <v>22</v>
      </c>
      <c r="AK339">
        <v>61.8</v>
      </c>
      <c r="AL339">
        <v>57</v>
      </c>
      <c r="AM339">
        <v>35.5</v>
      </c>
      <c r="AN339">
        <v>40.6</v>
      </c>
      <c r="AO339">
        <v>55</v>
      </c>
      <c r="AP339">
        <v>80</v>
      </c>
      <c r="AQ339">
        <v>1</v>
      </c>
    </row>
    <row r="340" spans="1:43" x14ac:dyDescent="0.3">
      <c r="A340" t="s">
        <v>19</v>
      </c>
      <c r="B340">
        <v>1</v>
      </c>
      <c r="C340">
        <v>0</v>
      </c>
      <c r="D340">
        <v>0</v>
      </c>
      <c r="E340">
        <v>0</v>
      </c>
      <c r="F340">
        <v>0</v>
      </c>
      <c r="G340">
        <v>0</v>
      </c>
      <c r="H340">
        <v>10560.184999999999</v>
      </c>
      <c r="I340">
        <v>1.06</v>
      </c>
      <c r="J340" t="s">
        <v>13</v>
      </c>
      <c r="K340" t="s">
        <v>20</v>
      </c>
      <c r="L340" t="s">
        <v>15</v>
      </c>
      <c r="M340">
        <v>0</v>
      </c>
      <c r="N340">
        <v>0</v>
      </c>
      <c r="O340">
        <v>1</v>
      </c>
      <c r="P340">
        <v>0</v>
      </c>
      <c r="Q340">
        <v>0</v>
      </c>
      <c r="R340" t="s">
        <v>34</v>
      </c>
      <c r="S340">
        <v>0</v>
      </c>
      <c r="T340">
        <v>0</v>
      </c>
      <c r="U340">
        <v>0</v>
      </c>
      <c r="V340">
        <v>0</v>
      </c>
      <c r="W340">
        <v>0</v>
      </c>
      <c r="X340">
        <v>1</v>
      </c>
      <c r="Y340" t="s">
        <v>23</v>
      </c>
      <c r="Z340">
        <v>1</v>
      </c>
      <c r="AA340">
        <v>1</v>
      </c>
      <c r="AB340">
        <v>1</v>
      </c>
      <c r="AC340">
        <v>0</v>
      </c>
      <c r="AD340">
        <v>1</v>
      </c>
      <c r="AE340">
        <v>1</v>
      </c>
      <c r="AF340">
        <v>1</v>
      </c>
      <c r="AG340">
        <v>1</v>
      </c>
      <c r="AH340">
        <v>0</v>
      </c>
      <c r="AI340">
        <v>0</v>
      </c>
      <c r="AJ340" t="s">
        <v>22</v>
      </c>
      <c r="AK340">
        <v>61.9</v>
      </c>
      <c r="AL340">
        <v>57</v>
      </c>
      <c r="AM340">
        <v>35.5</v>
      </c>
      <c r="AN340">
        <v>40.6</v>
      </c>
      <c r="AO340">
        <v>50</v>
      </c>
      <c r="AP340">
        <v>80</v>
      </c>
      <c r="AQ340">
        <v>1</v>
      </c>
    </row>
    <row r="341" spans="1:43" x14ac:dyDescent="0.3">
      <c r="A341" t="s">
        <v>12</v>
      </c>
      <c r="B341">
        <v>0</v>
      </c>
      <c r="C341">
        <v>0</v>
      </c>
      <c r="D341">
        <v>0</v>
      </c>
      <c r="E341">
        <v>0</v>
      </c>
      <c r="F341">
        <v>0</v>
      </c>
      <c r="G341">
        <v>1</v>
      </c>
      <c r="H341">
        <v>17279</v>
      </c>
      <c r="I341">
        <v>1.583</v>
      </c>
      <c r="J341" t="s">
        <v>13</v>
      </c>
      <c r="K341" t="s">
        <v>14</v>
      </c>
      <c r="L341" t="s">
        <v>31</v>
      </c>
      <c r="M341">
        <v>0</v>
      </c>
      <c r="N341">
        <v>0</v>
      </c>
      <c r="O341">
        <v>0</v>
      </c>
      <c r="P341">
        <v>1</v>
      </c>
      <c r="Q341">
        <v>0</v>
      </c>
      <c r="R341" t="s">
        <v>16</v>
      </c>
      <c r="S341">
        <v>0</v>
      </c>
      <c r="T341">
        <v>0</v>
      </c>
      <c r="U341">
        <v>0</v>
      </c>
      <c r="V341">
        <v>1</v>
      </c>
      <c r="W341">
        <v>0</v>
      </c>
      <c r="X341">
        <v>0</v>
      </c>
      <c r="Y341" t="s">
        <v>28</v>
      </c>
      <c r="Z341">
        <v>1</v>
      </c>
      <c r="AA341">
        <v>1</v>
      </c>
      <c r="AB341">
        <v>0</v>
      </c>
      <c r="AC341">
        <v>1</v>
      </c>
      <c r="AD341">
        <v>1</v>
      </c>
      <c r="AE341">
        <v>1</v>
      </c>
      <c r="AF341">
        <v>1</v>
      </c>
      <c r="AG341">
        <v>1</v>
      </c>
      <c r="AH341">
        <v>1</v>
      </c>
      <c r="AI341">
        <v>1</v>
      </c>
      <c r="AJ341" t="s">
        <v>17</v>
      </c>
      <c r="AK341">
        <v>61.2</v>
      </c>
      <c r="AL341">
        <v>56.1</v>
      </c>
      <c r="AM341">
        <v>34.4</v>
      </c>
      <c r="AN341">
        <v>40.700000000000003</v>
      </c>
      <c r="AO341">
        <v>50</v>
      </c>
      <c r="AP341">
        <v>77</v>
      </c>
      <c r="AQ341">
        <v>1</v>
      </c>
    </row>
    <row r="342" spans="1:43" x14ac:dyDescent="0.3">
      <c r="A342" t="s">
        <v>29</v>
      </c>
      <c r="B342">
        <v>0</v>
      </c>
      <c r="C342">
        <v>0</v>
      </c>
      <c r="D342">
        <v>1</v>
      </c>
      <c r="E342">
        <v>0</v>
      </c>
      <c r="F342">
        <v>0</v>
      </c>
      <c r="G342">
        <v>0</v>
      </c>
      <c r="H342">
        <v>29891</v>
      </c>
      <c r="I342">
        <v>2.12</v>
      </c>
      <c r="J342" t="s">
        <v>30</v>
      </c>
      <c r="K342" t="s">
        <v>14</v>
      </c>
      <c r="L342" t="s">
        <v>21</v>
      </c>
      <c r="M342">
        <v>0</v>
      </c>
      <c r="N342">
        <v>0</v>
      </c>
      <c r="O342">
        <v>0</v>
      </c>
      <c r="P342">
        <v>0</v>
      </c>
      <c r="Q342">
        <v>1</v>
      </c>
      <c r="R342" t="s">
        <v>16</v>
      </c>
      <c r="S342">
        <v>0</v>
      </c>
      <c r="T342">
        <v>0</v>
      </c>
      <c r="U342">
        <v>0</v>
      </c>
      <c r="V342">
        <v>1</v>
      </c>
      <c r="W342">
        <v>0</v>
      </c>
      <c r="X342">
        <v>0</v>
      </c>
      <c r="Y342" t="s">
        <v>28</v>
      </c>
      <c r="Z342">
        <v>1</v>
      </c>
      <c r="AA342">
        <v>1</v>
      </c>
      <c r="AB342">
        <v>0</v>
      </c>
      <c r="AC342">
        <v>1</v>
      </c>
      <c r="AD342">
        <v>1</v>
      </c>
      <c r="AE342">
        <v>1</v>
      </c>
      <c r="AF342">
        <v>1</v>
      </c>
      <c r="AG342">
        <v>1</v>
      </c>
      <c r="AH342">
        <v>1</v>
      </c>
      <c r="AI342">
        <v>0</v>
      </c>
      <c r="AJ342" t="s">
        <v>17</v>
      </c>
      <c r="AK342">
        <v>61.4</v>
      </c>
      <c r="AL342">
        <v>55.8</v>
      </c>
      <c r="AM342">
        <v>34.299999999999997</v>
      </c>
      <c r="AN342">
        <v>40.700000000000003</v>
      </c>
      <c r="AO342">
        <v>50</v>
      </c>
      <c r="AP342">
        <v>76</v>
      </c>
      <c r="AQ342">
        <v>1</v>
      </c>
    </row>
    <row r="343" spans="1:43" x14ac:dyDescent="0.3">
      <c r="A343" t="s">
        <v>19</v>
      </c>
      <c r="B343">
        <v>1</v>
      </c>
      <c r="C343">
        <v>0</v>
      </c>
      <c r="D343">
        <v>0</v>
      </c>
      <c r="E343">
        <v>0</v>
      </c>
      <c r="F343">
        <v>0</v>
      </c>
      <c r="G343">
        <v>0</v>
      </c>
      <c r="H343">
        <v>10464.64</v>
      </c>
      <c r="I343">
        <v>1.05</v>
      </c>
      <c r="J343" t="s">
        <v>13</v>
      </c>
      <c r="K343" t="s">
        <v>20</v>
      </c>
      <c r="L343" t="s">
        <v>15</v>
      </c>
      <c r="M343">
        <v>0</v>
      </c>
      <c r="N343">
        <v>0</v>
      </c>
      <c r="O343">
        <v>1</v>
      </c>
      <c r="P343">
        <v>0</v>
      </c>
      <c r="Q343">
        <v>0</v>
      </c>
      <c r="R343" t="s">
        <v>34</v>
      </c>
      <c r="S343">
        <v>0</v>
      </c>
      <c r="T343">
        <v>0</v>
      </c>
      <c r="U343">
        <v>0</v>
      </c>
      <c r="V343">
        <v>0</v>
      </c>
      <c r="W343">
        <v>0</v>
      </c>
      <c r="X343">
        <v>1</v>
      </c>
      <c r="Y343" t="s">
        <v>28</v>
      </c>
      <c r="Z343">
        <v>1</v>
      </c>
      <c r="AA343">
        <v>1</v>
      </c>
      <c r="AB343">
        <v>1</v>
      </c>
      <c r="AC343">
        <v>1</v>
      </c>
      <c r="AD343">
        <v>1</v>
      </c>
      <c r="AE343">
        <v>1</v>
      </c>
      <c r="AF343">
        <v>1</v>
      </c>
      <c r="AG343">
        <v>1</v>
      </c>
      <c r="AH343">
        <v>1</v>
      </c>
      <c r="AI343">
        <v>0</v>
      </c>
      <c r="AJ343" t="s">
        <v>22</v>
      </c>
      <c r="AK343">
        <v>60.7</v>
      </c>
      <c r="AL343">
        <v>57</v>
      </c>
      <c r="AM343">
        <v>34.5</v>
      </c>
      <c r="AN343">
        <v>40.799999999999997</v>
      </c>
      <c r="AO343">
        <v>50</v>
      </c>
      <c r="AP343">
        <v>80</v>
      </c>
      <c r="AQ343">
        <v>1</v>
      </c>
    </row>
    <row r="344" spans="1:43" x14ac:dyDescent="0.3">
      <c r="A344" t="s">
        <v>19</v>
      </c>
      <c r="B344">
        <v>1</v>
      </c>
      <c r="C344">
        <v>0</v>
      </c>
      <c r="D344">
        <v>0</v>
      </c>
      <c r="E344">
        <v>0</v>
      </c>
      <c r="F344">
        <v>0</v>
      </c>
      <c r="G344">
        <v>0</v>
      </c>
      <c r="H344">
        <v>23791.69</v>
      </c>
      <c r="I344">
        <v>1.72</v>
      </c>
      <c r="J344" t="s">
        <v>13</v>
      </c>
      <c r="K344" t="s">
        <v>20</v>
      </c>
      <c r="L344" t="s">
        <v>40</v>
      </c>
      <c r="M344">
        <v>0</v>
      </c>
      <c r="N344">
        <v>1</v>
      </c>
      <c r="O344">
        <v>0</v>
      </c>
      <c r="P344">
        <v>0</v>
      </c>
      <c r="Q344">
        <v>0</v>
      </c>
      <c r="R344" t="s">
        <v>16</v>
      </c>
      <c r="S344">
        <v>0</v>
      </c>
      <c r="T344">
        <v>0</v>
      </c>
      <c r="U344">
        <v>0</v>
      </c>
      <c r="V344">
        <v>1</v>
      </c>
      <c r="W344">
        <v>0</v>
      </c>
      <c r="X344">
        <v>0</v>
      </c>
      <c r="Y344" t="s">
        <v>33</v>
      </c>
      <c r="Z344">
        <v>0</v>
      </c>
      <c r="AA344">
        <v>0</v>
      </c>
      <c r="AB344">
        <v>0</v>
      </c>
      <c r="AC344">
        <v>0</v>
      </c>
      <c r="AD344">
        <v>0</v>
      </c>
      <c r="AE344">
        <v>1</v>
      </c>
      <c r="AF344">
        <v>1</v>
      </c>
      <c r="AG344">
        <v>0</v>
      </c>
      <c r="AH344">
        <v>0</v>
      </c>
      <c r="AI344">
        <v>0</v>
      </c>
      <c r="AJ344" t="s">
        <v>22</v>
      </c>
      <c r="AK344">
        <v>61.8</v>
      </c>
      <c r="AL344">
        <v>57</v>
      </c>
      <c r="AM344">
        <v>35</v>
      </c>
      <c r="AN344">
        <v>41</v>
      </c>
      <c r="AO344">
        <v>55</v>
      </c>
      <c r="AP344">
        <v>80</v>
      </c>
      <c r="AQ344">
        <v>1</v>
      </c>
    </row>
    <row r="345" spans="1:43" x14ac:dyDescent="0.3">
      <c r="A345" t="s">
        <v>19</v>
      </c>
      <c r="B345">
        <v>1</v>
      </c>
      <c r="C345">
        <v>0</v>
      </c>
      <c r="D345">
        <v>0</v>
      </c>
      <c r="E345">
        <v>0</v>
      </c>
      <c r="F345">
        <v>0</v>
      </c>
      <c r="G345">
        <v>0</v>
      </c>
      <c r="H345">
        <v>12774.465</v>
      </c>
      <c r="I345">
        <v>1.21</v>
      </c>
      <c r="J345" t="s">
        <v>13</v>
      </c>
      <c r="K345" t="s">
        <v>20</v>
      </c>
      <c r="L345" t="s">
        <v>27</v>
      </c>
      <c r="M345">
        <v>1</v>
      </c>
      <c r="N345">
        <v>0</v>
      </c>
      <c r="O345">
        <v>0</v>
      </c>
      <c r="P345">
        <v>0</v>
      </c>
      <c r="Q345">
        <v>0</v>
      </c>
      <c r="R345" t="s">
        <v>24</v>
      </c>
      <c r="S345">
        <v>0</v>
      </c>
      <c r="T345">
        <v>0</v>
      </c>
      <c r="U345">
        <v>1</v>
      </c>
      <c r="V345">
        <v>0</v>
      </c>
      <c r="W345">
        <v>0</v>
      </c>
      <c r="X345">
        <v>0</v>
      </c>
      <c r="Y345" t="s">
        <v>33</v>
      </c>
      <c r="Z345">
        <v>1</v>
      </c>
      <c r="AA345">
        <v>1</v>
      </c>
      <c r="AB345">
        <v>0</v>
      </c>
      <c r="AC345">
        <v>0</v>
      </c>
      <c r="AD345">
        <v>0</v>
      </c>
      <c r="AE345">
        <v>1</v>
      </c>
      <c r="AF345">
        <v>1</v>
      </c>
      <c r="AG345">
        <v>1</v>
      </c>
      <c r="AH345">
        <v>0</v>
      </c>
      <c r="AI345">
        <v>0</v>
      </c>
      <c r="AJ345" t="s">
        <v>22</v>
      </c>
      <c r="AK345">
        <v>61.8</v>
      </c>
      <c r="AL345">
        <v>55</v>
      </c>
      <c r="AM345">
        <v>34</v>
      </c>
      <c r="AN345">
        <v>41</v>
      </c>
      <c r="AO345">
        <v>50</v>
      </c>
      <c r="AP345">
        <v>80</v>
      </c>
      <c r="AQ345">
        <v>1</v>
      </c>
    </row>
    <row r="346" spans="1:43" x14ac:dyDescent="0.3">
      <c r="A346" t="s">
        <v>19</v>
      </c>
      <c r="B346">
        <v>1</v>
      </c>
      <c r="C346">
        <v>0</v>
      </c>
      <c r="D346">
        <v>0</v>
      </c>
      <c r="E346">
        <v>0</v>
      </c>
      <c r="F346">
        <v>0</v>
      </c>
      <c r="G346">
        <v>0</v>
      </c>
      <c r="H346">
        <v>8193.23</v>
      </c>
      <c r="I346">
        <v>1.01</v>
      </c>
      <c r="J346" t="s">
        <v>13</v>
      </c>
      <c r="K346" t="s">
        <v>20</v>
      </c>
      <c r="L346" t="s">
        <v>21</v>
      </c>
      <c r="M346">
        <v>0</v>
      </c>
      <c r="N346">
        <v>0</v>
      </c>
      <c r="O346">
        <v>0</v>
      </c>
      <c r="P346">
        <v>0</v>
      </c>
      <c r="Q346">
        <v>1</v>
      </c>
      <c r="R346" t="s">
        <v>32</v>
      </c>
      <c r="S346">
        <v>0</v>
      </c>
      <c r="T346">
        <v>0</v>
      </c>
      <c r="U346">
        <v>0</v>
      </c>
      <c r="V346">
        <v>0</v>
      </c>
      <c r="W346">
        <v>1</v>
      </c>
      <c r="X346">
        <v>0</v>
      </c>
      <c r="Y346" t="s">
        <v>23</v>
      </c>
      <c r="Z346">
        <v>1</v>
      </c>
      <c r="AA346">
        <v>1</v>
      </c>
      <c r="AB346">
        <v>1</v>
      </c>
      <c r="AC346">
        <v>0</v>
      </c>
      <c r="AD346">
        <v>1</v>
      </c>
      <c r="AE346">
        <v>1</v>
      </c>
      <c r="AF346">
        <v>1</v>
      </c>
      <c r="AG346">
        <v>0</v>
      </c>
      <c r="AH346">
        <v>0</v>
      </c>
      <c r="AI346">
        <v>0</v>
      </c>
      <c r="AJ346" t="s">
        <v>22</v>
      </c>
      <c r="AK346">
        <v>61.9</v>
      </c>
      <c r="AL346">
        <v>55</v>
      </c>
      <c r="AM346">
        <v>33.5</v>
      </c>
      <c r="AN346">
        <v>40.799999999999997</v>
      </c>
      <c r="AO346">
        <v>55</v>
      </c>
      <c r="AP346">
        <v>80</v>
      </c>
      <c r="AQ346">
        <v>1</v>
      </c>
    </row>
    <row r="347" spans="1:43" x14ac:dyDescent="0.3">
      <c r="A347" t="s">
        <v>19</v>
      </c>
      <c r="B347">
        <v>1</v>
      </c>
      <c r="C347">
        <v>0</v>
      </c>
      <c r="D347">
        <v>0</v>
      </c>
      <c r="E347">
        <v>0</v>
      </c>
      <c r="F347">
        <v>0</v>
      </c>
      <c r="G347">
        <v>0</v>
      </c>
      <c r="H347">
        <v>21097.715</v>
      </c>
      <c r="I347">
        <v>1.74</v>
      </c>
      <c r="J347" t="s">
        <v>13</v>
      </c>
      <c r="K347" t="s">
        <v>20</v>
      </c>
      <c r="L347" t="s">
        <v>21</v>
      </c>
      <c r="M347">
        <v>0</v>
      </c>
      <c r="N347">
        <v>0</v>
      </c>
      <c r="O347">
        <v>0</v>
      </c>
      <c r="P347">
        <v>0</v>
      </c>
      <c r="Q347">
        <v>1</v>
      </c>
      <c r="R347" t="s">
        <v>32</v>
      </c>
      <c r="S347">
        <v>0</v>
      </c>
      <c r="T347">
        <v>0</v>
      </c>
      <c r="U347">
        <v>0</v>
      </c>
      <c r="V347">
        <v>0</v>
      </c>
      <c r="W347">
        <v>1</v>
      </c>
      <c r="X347">
        <v>0</v>
      </c>
      <c r="Y347" t="s">
        <v>23</v>
      </c>
      <c r="Z347">
        <v>0</v>
      </c>
      <c r="AA347">
        <v>1</v>
      </c>
      <c r="AB347">
        <v>1</v>
      </c>
      <c r="AC347">
        <v>0</v>
      </c>
      <c r="AD347">
        <v>1</v>
      </c>
      <c r="AE347">
        <v>1</v>
      </c>
      <c r="AF347">
        <v>1</v>
      </c>
      <c r="AG347">
        <v>0</v>
      </c>
      <c r="AH347">
        <v>0</v>
      </c>
      <c r="AI347">
        <v>0</v>
      </c>
      <c r="AJ347" t="s">
        <v>22</v>
      </c>
      <c r="AK347">
        <v>61.8</v>
      </c>
      <c r="AL347">
        <v>57</v>
      </c>
      <c r="AM347">
        <v>35.5</v>
      </c>
      <c r="AN347">
        <v>40.799999999999997</v>
      </c>
      <c r="AO347">
        <v>55</v>
      </c>
      <c r="AP347">
        <v>80</v>
      </c>
      <c r="AQ347">
        <v>1</v>
      </c>
    </row>
    <row r="348" spans="1:43" x14ac:dyDescent="0.3">
      <c r="A348" t="s">
        <v>29</v>
      </c>
      <c r="B348">
        <v>0</v>
      </c>
      <c r="C348">
        <v>0</v>
      </c>
      <c r="D348">
        <v>1</v>
      </c>
      <c r="E348">
        <v>0</v>
      </c>
      <c r="F348">
        <v>0</v>
      </c>
      <c r="G348">
        <v>0</v>
      </c>
      <c r="I348">
        <v>1.0900000000000001</v>
      </c>
      <c r="J348" t="s">
        <v>30</v>
      </c>
      <c r="K348" t="s">
        <v>14</v>
      </c>
      <c r="L348" t="s">
        <v>21</v>
      </c>
      <c r="M348">
        <v>0</v>
      </c>
      <c r="N348">
        <v>0</v>
      </c>
      <c r="O348">
        <v>0</v>
      </c>
      <c r="P348">
        <v>0</v>
      </c>
      <c r="Q348">
        <v>1</v>
      </c>
      <c r="R348" t="s">
        <v>16</v>
      </c>
      <c r="S348">
        <v>0</v>
      </c>
      <c r="T348">
        <v>0</v>
      </c>
      <c r="U348">
        <v>0</v>
      </c>
      <c r="V348">
        <v>1</v>
      </c>
      <c r="W348">
        <v>0</v>
      </c>
      <c r="X348">
        <v>0</v>
      </c>
      <c r="Y348" t="s">
        <v>28</v>
      </c>
      <c r="Z348">
        <v>1</v>
      </c>
      <c r="AA348">
        <v>1</v>
      </c>
      <c r="AB348">
        <v>1</v>
      </c>
      <c r="AC348">
        <v>1</v>
      </c>
      <c r="AD348">
        <v>1</v>
      </c>
      <c r="AE348">
        <v>1</v>
      </c>
      <c r="AF348">
        <v>1</v>
      </c>
      <c r="AG348">
        <v>0</v>
      </c>
      <c r="AH348">
        <v>1</v>
      </c>
      <c r="AI348">
        <v>0</v>
      </c>
      <c r="AJ348" t="s">
        <v>17</v>
      </c>
      <c r="AK348">
        <v>61.4</v>
      </c>
      <c r="AL348">
        <v>56.2</v>
      </c>
      <c r="AM348">
        <v>34.200000000000003</v>
      </c>
      <c r="AN348">
        <v>40.799999999999997</v>
      </c>
      <c r="AO348">
        <v>51</v>
      </c>
      <c r="AP348">
        <v>78</v>
      </c>
      <c r="AQ348">
        <v>1</v>
      </c>
    </row>
    <row r="349" spans="1:43" x14ac:dyDescent="0.3">
      <c r="A349" t="s">
        <v>19</v>
      </c>
      <c r="B349">
        <v>1</v>
      </c>
      <c r="C349">
        <v>0</v>
      </c>
      <c r="D349">
        <v>0</v>
      </c>
      <c r="E349">
        <v>0</v>
      </c>
      <c r="F349">
        <v>0</v>
      </c>
      <c r="G349">
        <v>0</v>
      </c>
      <c r="I349">
        <v>1.28</v>
      </c>
      <c r="J349" t="s">
        <v>13</v>
      </c>
      <c r="K349" t="s">
        <v>20</v>
      </c>
      <c r="L349" t="s">
        <v>27</v>
      </c>
      <c r="M349">
        <v>1</v>
      </c>
      <c r="N349">
        <v>0</v>
      </c>
      <c r="O349">
        <v>0</v>
      </c>
      <c r="P349">
        <v>0</v>
      </c>
      <c r="Q349">
        <v>0</v>
      </c>
      <c r="R349" t="s">
        <v>16</v>
      </c>
      <c r="S349">
        <v>0</v>
      </c>
      <c r="T349">
        <v>0</v>
      </c>
      <c r="U349">
        <v>0</v>
      </c>
      <c r="V349">
        <v>1</v>
      </c>
      <c r="W349">
        <v>0</v>
      </c>
      <c r="X349">
        <v>0</v>
      </c>
      <c r="Y349" t="s">
        <v>18</v>
      </c>
      <c r="Z349">
        <v>0</v>
      </c>
      <c r="AA349">
        <v>0</v>
      </c>
      <c r="AB349">
        <v>0</v>
      </c>
      <c r="AC349">
        <v>1</v>
      </c>
      <c r="AD349">
        <v>1</v>
      </c>
      <c r="AE349">
        <v>1</v>
      </c>
      <c r="AF349">
        <v>1</v>
      </c>
      <c r="AG349">
        <v>1</v>
      </c>
      <c r="AH349">
        <v>1</v>
      </c>
      <c r="AI349">
        <v>0</v>
      </c>
      <c r="AJ349" t="s">
        <v>22</v>
      </c>
      <c r="AK349">
        <v>61.4</v>
      </c>
      <c r="AL349">
        <v>56</v>
      </c>
      <c r="AM349">
        <v>34.5</v>
      </c>
      <c r="AN349">
        <v>40.6</v>
      </c>
      <c r="AO349">
        <v>50</v>
      </c>
      <c r="AP349">
        <v>80</v>
      </c>
      <c r="AQ349">
        <v>1</v>
      </c>
    </row>
    <row r="350" spans="1:43" x14ac:dyDescent="0.3">
      <c r="A350" t="s">
        <v>35</v>
      </c>
      <c r="B350">
        <v>0</v>
      </c>
      <c r="C350">
        <v>0</v>
      </c>
      <c r="D350">
        <v>0</v>
      </c>
      <c r="E350">
        <v>1</v>
      </c>
      <c r="F350">
        <v>0</v>
      </c>
      <c r="G350">
        <v>0</v>
      </c>
      <c r="I350">
        <v>1.04</v>
      </c>
      <c r="J350" t="s">
        <v>13</v>
      </c>
      <c r="K350" t="s">
        <v>36</v>
      </c>
      <c r="L350" t="s">
        <v>15</v>
      </c>
      <c r="M350">
        <v>0</v>
      </c>
      <c r="N350">
        <v>0</v>
      </c>
      <c r="O350">
        <v>1</v>
      </c>
      <c r="P350">
        <v>0</v>
      </c>
      <c r="Q350">
        <v>0</v>
      </c>
      <c r="R350" t="s">
        <v>24</v>
      </c>
      <c r="S350">
        <v>0</v>
      </c>
      <c r="T350">
        <v>0</v>
      </c>
      <c r="U350">
        <v>1</v>
      </c>
      <c r="V350">
        <v>0</v>
      </c>
      <c r="W350">
        <v>0</v>
      </c>
      <c r="X350">
        <v>0</v>
      </c>
      <c r="Y350" t="s">
        <v>23</v>
      </c>
      <c r="Z350">
        <v>0</v>
      </c>
      <c r="AA350">
        <v>0</v>
      </c>
      <c r="AB350">
        <v>1</v>
      </c>
      <c r="AC350">
        <v>0</v>
      </c>
      <c r="AD350">
        <v>0</v>
      </c>
      <c r="AE350">
        <v>1</v>
      </c>
      <c r="AF350">
        <v>0</v>
      </c>
      <c r="AG350">
        <v>1</v>
      </c>
      <c r="AH350">
        <v>0</v>
      </c>
      <c r="AI350">
        <v>0</v>
      </c>
      <c r="AJ350" t="s">
        <v>22</v>
      </c>
      <c r="AK350">
        <v>61.7</v>
      </c>
      <c r="AL350">
        <v>59</v>
      </c>
      <c r="AM350">
        <v>35.5</v>
      </c>
      <c r="AN350">
        <v>41</v>
      </c>
      <c r="AO350">
        <v>50</v>
      </c>
      <c r="AP350">
        <v>75</v>
      </c>
      <c r="AQ350">
        <v>1</v>
      </c>
    </row>
    <row r="351" spans="1:43" x14ac:dyDescent="0.3">
      <c r="A351" t="s">
        <v>12</v>
      </c>
      <c r="B351">
        <v>0</v>
      </c>
      <c r="C351">
        <v>0</v>
      </c>
      <c r="D351">
        <v>0</v>
      </c>
      <c r="E351">
        <v>0</v>
      </c>
      <c r="F351">
        <v>0</v>
      </c>
      <c r="G351">
        <v>1</v>
      </c>
      <c r="I351">
        <v>1.1479999999999999</v>
      </c>
      <c r="J351" t="s">
        <v>13</v>
      </c>
      <c r="K351" t="s">
        <v>14</v>
      </c>
      <c r="L351" t="s">
        <v>40</v>
      </c>
      <c r="M351">
        <v>0</v>
      </c>
      <c r="N351">
        <v>1</v>
      </c>
      <c r="O351">
        <v>0</v>
      </c>
      <c r="P351">
        <v>0</v>
      </c>
      <c r="Q351">
        <v>0</v>
      </c>
      <c r="R351" t="s">
        <v>16</v>
      </c>
      <c r="S351">
        <v>0</v>
      </c>
      <c r="T351">
        <v>0</v>
      </c>
      <c r="U351">
        <v>0</v>
      </c>
      <c r="V351">
        <v>1</v>
      </c>
      <c r="W351">
        <v>0</v>
      </c>
      <c r="X351">
        <v>0</v>
      </c>
      <c r="Y351" t="s">
        <v>18</v>
      </c>
      <c r="Z351">
        <v>1</v>
      </c>
      <c r="AA351">
        <v>1</v>
      </c>
      <c r="AB351">
        <v>0</v>
      </c>
      <c r="AC351">
        <v>1</v>
      </c>
      <c r="AD351">
        <v>1</v>
      </c>
      <c r="AE351">
        <v>1</v>
      </c>
      <c r="AF351">
        <v>1</v>
      </c>
      <c r="AG351">
        <v>0</v>
      </c>
      <c r="AH351">
        <v>1</v>
      </c>
      <c r="AI351">
        <v>0</v>
      </c>
      <c r="AJ351" t="s">
        <v>17</v>
      </c>
      <c r="AK351">
        <v>61.4</v>
      </c>
      <c r="AL351">
        <v>55.3</v>
      </c>
      <c r="AM351">
        <v>34.700000000000003</v>
      </c>
      <c r="AN351">
        <v>40.700000000000003</v>
      </c>
      <c r="AO351">
        <v>54</v>
      </c>
      <c r="AP351">
        <v>77</v>
      </c>
      <c r="AQ351">
        <v>1</v>
      </c>
    </row>
    <row r="352" spans="1:43" x14ac:dyDescent="0.3">
      <c r="A352" t="s">
        <v>19</v>
      </c>
      <c r="B352">
        <v>1</v>
      </c>
      <c r="C352">
        <v>0</v>
      </c>
      <c r="D352">
        <v>0</v>
      </c>
      <c r="E352">
        <v>0</v>
      </c>
      <c r="F352">
        <v>0</v>
      </c>
      <c r="G352">
        <v>0</v>
      </c>
      <c r="I352">
        <v>1.01</v>
      </c>
      <c r="J352" t="s">
        <v>13</v>
      </c>
      <c r="K352" t="s">
        <v>20</v>
      </c>
      <c r="L352" t="s">
        <v>27</v>
      </c>
      <c r="M352">
        <v>1</v>
      </c>
      <c r="N352">
        <v>0</v>
      </c>
      <c r="O352">
        <v>0</v>
      </c>
      <c r="P352">
        <v>0</v>
      </c>
      <c r="Q352">
        <v>0</v>
      </c>
      <c r="R352" t="s">
        <v>24</v>
      </c>
      <c r="S352">
        <v>0</v>
      </c>
      <c r="T352">
        <v>0</v>
      </c>
      <c r="U352">
        <v>1</v>
      </c>
      <c r="V352">
        <v>0</v>
      </c>
      <c r="W352">
        <v>0</v>
      </c>
      <c r="X352">
        <v>0</v>
      </c>
      <c r="Y352" t="s">
        <v>23</v>
      </c>
      <c r="Z352">
        <v>0</v>
      </c>
      <c r="AA352">
        <v>1</v>
      </c>
      <c r="AB352">
        <v>1</v>
      </c>
      <c r="AC352">
        <v>0</v>
      </c>
      <c r="AD352">
        <v>1</v>
      </c>
      <c r="AE352">
        <v>1</v>
      </c>
      <c r="AF352">
        <v>1</v>
      </c>
      <c r="AG352">
        <v>0</v>
      </c>
      <c r="AH352">
        <v>0</v>
      </c>
      <c r="AI352">
        <v>0</v>
      </c>
      <c r="AJ352" t="s">
        <v>22</v>
      </c>
      <c r="AK352">
        <v>61.8</v>
      </c>
      <c r="AL352">
        <v>57</v>
      </c>
      <c r="AM352">
        <v>35.5</v>
      </c>
      <c r="AN352">
        <v>40.6</v>
      </c>
      <c r="AO352">
        <v>55</v>
      </c>
      <c r="AP352">
        <v>80</v>
      </c>
      <c r="AQ352">
        <v>1</v>
      </c>
    </row>
    <row r="353" spans="1:43" x14ac:dyDescent="0.3">
      <c r="A353" t="s">
        <v>29</v>
      </c>
      <c r="B353">
        <v>0</v>
      </c>
      <c r="C353">
        <v>0</v>
      </c>
      <c r="D353">
        <v>1</v>
      </c>
      <c r="E353">
        <v>0</v>
      </c>
      <c r="F353">
        <v>0</v>
      </c>
      <c r="G353">
        <v>0</v>
      </c>
      <c r="I353">
        <v>1.53</v>
      </c>
      <c r="J353" t="s">
        <v>30</v>
      </c>
      <c r="K353" t="s">
        <v>14</v>
      </c>
      <c r="L353" t="s">
        <v>31</v>
      </c>
      <c r="M353">
        <v>0</v>
      </c>
      <c r="N353">
        <v>0</v>
      </c>
      <c r="O353">
        <v>0</v>
      </c>
      <c r="P353">
        <v>1</v>
      </c>
      <c r="Q353">
        <v>0</v>
      </c>
      <c r="R353" t="s">
        <v>16</v>
      </c>
      <c r="S353">
        <v>0</v>
      </c>
      <c r="T353">
        <v>0</v>
      </c>
      <c r="U353">
        <v>0</v>
      </c>
      <c r="V353">
        <v>1</v>
      </c>
      <c r="W353">
        <v>0</v>
      </c>
      <c r="X353">
        <v>0</v>
      </c>
      <c r="Y353" t="s">
        <v>28</v>
      </c>
      <c r="Z353">
        <v>1</v>
      </c>
      <c r="AA353">
        <v>1</v>
      </c>
      <c r="AB353">
        <v>1</v>
      </c>
      <c r="AC353">
        <v>1</v>
      </c>
      <c r="AD353">
        <v>1</v>
      </c>
      <c r="AE353">
        <v>1</v>
      </c>
      <c r="AF353">
        <v>1</v>
      </c>
      <c r="AG353">
        <v>0</v>
      </c>
      <c r="AH353">
        <v>1</v>
      </c>
      <c r="AI353">
        <v>0</v>
      </c>
      <c r="AJ353" t="s">
        <v>17</v>
      </c>
      <c r="AK353">
        <v>61.4</v>
      </c>
      <c r="AL353">
        <v>56.8</v>
      </c>
      <c r="AM353">
        <v>34.6</v>
      </c>
      <c r="AN353">
        <v>40.9</v>
      </c>
      <c r="AO353">
        <v>53</v>
      </c>
      <c r="AP353">
        <v>78</v>
      </c>
      <c r="AQ353">
        <v>1</v>
      </c>
    </row>
    <row r="354" spans="1:43" x14ac:dyDescent="0.3">
      <c r="A354" t="s">
        <v>19</v>
      </c>
      <c r="B354">
        <v>1</v>
      </c>
      <c r="C354">
        <v>0</v>
      </c>
      <c r="D354">
        <v>0</v>
      </c>
      <c r="E354">
        <v>0</v>
      </c>
      <c r="F354">
        <v>0</v>
      </c>
      <c r="G354">
        <v>0</v>
      </c>
      <c r="I354">
        <v>1.51</v>
      </c>
      <c r="J354" t="s">
        <v>13</v>
      </c>
      <c r="K354" t="s">
        <v>20</v>
      </c>
      <c r="L354" t="s">
        <v>27</v>
      </c>
      <c r="M354">
        <v>1</v>
      </c>
      <c r="N354">
        <v>0</v>
      </c>
      <c r="O354">
        <v>0</v>
      </c>
      <c r="P354">
        <v>0</v>
      </c>
      <c r="Q354">
        <v>0</v>
      </c>
      <c r="R354" t="s">
        <v>24</v>
      </c>
      <c r="S354">
        <v>0</v>
      </c>
      <c r="T354">
        <v>0</v>
      </c>
      <c r="U354">
        <v>1</v>
      </c>
      <c r="V354">
        <v>0</v>
      </c>
      <c r="W354">
        <v>0</v>
      </c>
      <c r="X354">
        <v>0</v>
      </c>
      <c r="Y354" t="s">
        <v>33</v>
      </c>
      <c r="Z354">
        <v>0</v>
      </c>
      <c r="AA354">
        <v>1</v>
      </c>
      <c r="AB354">
        <v>0</v>
      </c>
      <c r="AC354">
        <v>0</v>
      </c>
      <c r="AD354">
        <v>1</v>
      </c>
      <c r="AE354">
        <v>1</v>
      </c>
      <c r="AF354">
        <v>1</v>
      </c>
      <c r="AG354">
        <v>0</v>
      </c>
      <c r="AH354">
        <v>0</v>
      </c>
      <c r="AI354">
        <v>0</v>
      </c>
      <c r="AJ354" t="s">
        <v>22</v>
      </c>
      <c r="AK354">
        <v>61.5</v>
      </c>
      <c r="AL354">
        <v>57</v>
      </c>
      <c r="AM354">
        <v>35.5</v>
      </c>
      <c r="AN354">
        <v>40.6</v>
      </c>
      <c r="AO354">
        <v>55</v>
      </c>
      <c r="AP354">
        <v>80</v>
      </c>
      <c r="AQ354">
        <v>1</v>
      </c>
    </row>
    <row r="355" spans="1:43" x14ac:dyDescent="0.3">
      <c r="A355" t="s">
        <v>25</v>
      </c>
      <c r="B355">
        <v>0</v>
      </c>
      <c r="C355">
        <v>1</v>
      </c>
      <c r="D355">
        <v>0</v>
      </c>
      <c r="E355">
        <v>0</v>
      </c>
      <c r="F355">
        <v>0</v>
      </c>
      <c r="G355">
        <v>0</v>
      </c>
      <c r="I355">
        <v>1.3029999999999999</v>
      </c>
      <c r="J355" t="s">
        <v>13</v>
      </c>
      <c r="K355" t="s">
        <v>26</v>
      </c>
      <c r="L355" t="s">
        <v>21</v>
      </c>
      <c r="M355">
        <v>0</v>
      </c>
      <c r="N355">
        <v>0</v>
      </c>
      <c r="O355">
        <v>0</v>
      </c>
      <c r="P355">
        <v>0</v>
      </c>
      <c r="Q355">
        <v>1</v>
      </c>
      <c r="R355" t="s">
        <v>16</v>
      </c>
      <c r="S355">
        <v>0</v>
      </c>
      <c r="T355">
        <v>0</v>
      </c>
      <c r="U355">
        <v>0</v>
      </c>
      <c r="V355">
        <v>1</v>
      </c>
      <c r="W355">
        <v>0</v>
      </c>
      <c r="X355">
        <v>0</v>
      </c>
      <c r="Y355" t="s">
        <v>28</v>
      </c>
      <c r="Z355">
        <v>1</v>
      </c>
      <c r="AA355">
        <v>1</v>
      </c>
      <c r="AB355">
        <v>1</v>
      </c>
      <c r="AC355">
        <v>1</v>
      </c>
      <c r="AD355">
        <v>1</v>
      </c>
      <c r="AE355">
        <v>1</v>
      </c>
      <c r="AF355">
        <v>1</v>
      </c>
      <c r="AG355">
        <v>0</v>
      </c>
      <c r="AH355">
        <v>1</v>
      </c>
      <c r="AI355">
        <v>0</v>
      </c>
      <c r="AJ355" t="s">
        <v>17</v>
      </c>
      <c r="AK355">
        <v>61.7</v>
      </c>
      <c r="AL355">
        <v>56.5</v>
      </c>
      <c r="AM355">
        <v>34.9</v>
      </c>
      <c r="AN355">
        <v>40.6</v>
      </c>
      <c r="AO355">
        <v>55</v>
      </c>
      <c r="AP355">
        <v>78</v>
      </c>
      <c r="AQ355">
        <v>1</v>
      </c>
    </row>
    <row r="356" spans="1:43" x14ac:dyDescent="0.3">
      <c r="A356" t="s">
        <v>29</v>
      </c>
      <c r="B356">
        <v>0</v>
      </c>
      <c r="C356">
        <v>0</v>
      </c>
      <c r="D356">
        <v>1</v>
      </c>
      <c r="E356">
        <v>0</v>
      </c>
      <c r="F356">
        <v>0</v>
      </c>
      <c r="G356">
        <v>0</v>
      </c>
      <c r="I356">
        <v>1.27</v>
      </c>
      <c r="J356" t="s">
        <v>30</v>
      </c>
      <c r="K356" t="s">
        <v>14</v>
      </c>
      <c r="L356" t="s">
        <v>27</v>
      </c>
      <c r="M356">
        <v>1</v>
      </c>
      <c r="N356">
        <v>0</v>
      </c>
      <c r="O356">
        <v>0</v>
      </c>
      <c r="P356">
        <v>0</v>
      </c>
      <c r="Q356">
        <v>0</v>
      </c>
      <c r="R356" t="s">
        <v>16</v>
      </c>
      <c r="S356">
        <v>0</v>
      </c>
      <c r="T356">
        <v>0</v>
      </c>
      <c r="U356">
        <v>0</v>
      </c>
      <c r="V356">
        <v>1</v>
      </c>
      <c r="W356">
        <v>0</v>
      </c>
      <c r="X356">
        <v>0</v>
      </c>
      <c r="Y356" t="s">
        <v>28</v>
      </c>
      <c r="Z356">
        <v>1</v>
      </c>
      <c r="AA356">
        <v>1</v>
      </c>
      <c r="AB356">
        <v>1</v>
      </c>
      <c r="AC356">
        <v>1</v>
      </c>
      <c r="AD356">
        <v>1</v>
      </c>
      <c r="AE356">
        <v>1</v>
      </c>
      <c r="AF356">
        <v>1</v>
      </c>
      <c r="AG356">
        <v>1</v>
      </c>
      <c r="AH356">
        <v>1</v>
      </c>
      <c r="AI356">
        <v>0</v>
      </c>
      <c r="AJ356" t="s">
        <v>17</v>
      </c>
      <c r="AK356">
        <v>61.2</v>
      </c>
      <c r="AL356">
        <v>55.7</v>
      </c>
      <c r="AM356">
        <v>34.299999999999997</v>
      </c>
      <c r="AN356">
        <v>40.700000000000003</v>
      </c>
      <c r="AO356">
        <v>49</v>
      </c>
      <c r="AP356">
        <v>75</v>
      </c>
      <c r="AQ356">
        <v>1</v>
      </c>
    </row>
    <row r="357" spans="1:43" x14ac:dyDescent="0.3">
      <c r="A357" t="s">
        <v>35</v>
      </c>
      <c r="B357">
        <v>0</v>
      </c>
      <c r="C357">
        <v>0</v>
      </c>
      <c r="D357">
        <v>0</v>
      </c>
      <c r="E357">
        <v>1</v>
      </c>
      <c r="F357">
        <v>0</v>
      </c>
      <c r="G357">
        <v>0</v>
      </c>
      <c r="I357">
        <v>1.2</v>
      </c>
      <c r="J357" t="s">
        <v>13</v>
      </c>
      <c r="K357" t="s">
        <v>36</v>
      </c>
      <c r="L357" t="s">
        <v>27</v>
      </c>
      <c r="M357">
        <v>1</v>
      </c>
      <c r="N357">
        <v>0</v>
      </c>
      <c r="O357">
        <v>0</v>
      </c>
      <c r="P357">
        <v>0</v>
      </c>
      <c r="Q357">
        <v>0</v>
      </c>
      <c r="R357" t="s">
        <v>16</v>
      </c>
      <c r="S357">
        <v>0</v>
      </c>
      <c r="T357">
        <v>0</v>
      </c>
      <c r="U357">
        <v>0</v>
      </c>
      <c r="V357">
        <v>1</v>
      </c>
      <c r="W357">
        <v>0</v>
      </c>
      <c r="X357">
        <v>0</v>
      </c>
      <c r="Y357" t="s">
        <v>23</v>
      </c>
      <c r="Z357">
        <v>0</v>
      </c>
      <c r="AA357">
        <v>0</v>
      </c>
      <c r="AB357">
        <v>0</v>
      </c>
      <c r="AC357">
        <v>0</v>
      </c>
      <c r="AD357">
        <v>0</v>
      </c>
      <c r="AE357">
        <v>1</v>
      </c>
      <c r="AF357">
        <v>0</v>
      </c>
      <c r="AG357">
        <v>0</v>
      </c>
      <c r="AH357">
        <v>0</v>
      </c>
      <c r="AI357">
        <v>0</v>
      </c>
      <c r="AJ357" t="s">
        <v>22</v>
      </c>
      <c r="AK357">
        <v>62.4</v>
      </c>
      <c r="AL357">
        <v>59</v>
      </c>
      <c r="AM357">
        <v>35.5</v>
      </c>
      <c r="AN357">
        <v>41.2</v>
      </c>
      <c r="AO357">
        <v>55</v>
      </c>
      <c r="AP357">
        <v>80</v>
      </c>
      <c r="AQ357">
        <v>1</v>
      </c>
    </row>
    <row r="358" spans="1:43" x14ac:dyDescent="0.3">
      <c r="A358" t="s">
        <v>35</v>
      </c>
      <c r="B358">
        <v>0</v>
      </c>
      <c r="C358">
        <v>0</v>
      </c>
      <c r="D358">
        <v>0</v>
      </c>
      <c r="E358">
        <v>1</v>
      </c>
      <c r="F358">
        <v>0</v>
      </c>
      <c r="G358">
        <v>0</v>
      </c>
      <c r="I358">
        <v>1.65</v>
      </c>
      <c r="J358" t="s">
        <v>13</v>
      </c>
      <c r="K358" t="s">
        <v>36</v>
      </c>
      <c r="L358" t="s">
        <v>27</v>
      </c>
      <c r="M358">
        <v>1</v>
      </c>
      <c r="N358">
        <v>0</v>
      </c>
      <c r="O358">
        <v>0</v>
      </c>
      <c r="P358">
        <v>0</v>
      </c>
      <c r="Q358">
        <v>0</v>
      </c>
      <c r="R358" t="s">
        <v>16</v>
      </c>
      <c r="S358">
        <v>0</v>
      </c>
      <c r="T358">
        <v>0</v>
      </c>
      <c r="U358">
        <v>0</v>
      </c>
      <c r="V358">
        <v>1</v>
      </c>
      <c r="W358">
        <v>0</v>
      </c>
      <c r="X358">
        <v>0</v>
      </c>
      <c r="Y358" t="s">
        <v>23</v>
      </c>
      <c r="Z358">
        <v>1</v>
      </c>
      <c r="AA358">
        <v>0</v>
      </c>
      <c r="AB358">
        <v>0</v>
      </c>
      <c r="AC358">
        <v>0</v>
      </c>
      <c r="AD358">
        <v>1</v>
      </c>
      <c r="AE358">
        <v>1</v>
      </c>
      <c r="AF358">
        <v>1</v>
      </c>
      <c r="AG358">
        <v>1</v>
      </c>
      <c r="AH358">
        <v>0</v>
      </c>
      <c r="AI358">
        <v>0</v>
      </c>
      <c r="AJ358" t="s">
        <v>22</v>
      </c>
      <c r="AK358">
        <v>62.6</v>
      </c>
      <c r="AL358">
        <v>56</v>
      </c>
      <c r="AM358">
        <v>35.5</v>
      </c>
      <c r="AN358">
        <v>40.6</v>
      </c>
      <c r="AO358">
        <v>50</v>
      </c>
      <c r="AP358">
        <v>80</v>
      </c>
      <c r="AQ358">
        <v>1</v>
      </c>
    </row>
    <row r="359" spans="1:43" x14ac:dyDescent="0.3">
      <c r="A359" t="s">
        <v>19</v>
      </c>
      <c r="B359">
        <v>1</v>
      </c>
      <c r="C359">
        <v>0</v>
      </c>
      <c r="D359">
        <v>0</v>
      </c>
      <c r="E359">
        <v>0</v>
      </c>
      <c r="F359">
        <v>0</v>
      </c>
      <c r="G359">
        <v>0</v>
      </c>
      <c r="I359">
        <v>1.24</v>
      </c>
      <c r="J359" t="s">
        <v>13</v>
      </c>
      <c r="K359" t="s">
        <v>20</v>
      </c>
      <c r="L359" t="s">
        <v>15</v>
      </c>
      <c r="M359">
        <v>0</v>
      </c>
      <c r="N359">
        <v>0</v>
      </c>
      <c r="O359">
        <v>1</v>
      </c>
      <c r="P359">
        <v>0</v>
      </c>
      <c r="Q359">
        <v>0</v>
      </c>
      <c r="R359" t="s">
        <v>24</v>
      </c>
      <c r="S359">
        <v>0</v>
      </c>
      <c r="T359">
        <v>0</v>
      </c>
      <c r="U359">
        <v>1</v>
      </c>
      <c r="V359">
        <v>0</v>
      </c>
      <c r="W359">
        <v>0</v>
      </c>
      <c r="X359">
        <v>0</v>
      </c>
      <c r="Y359" t="s">
        <v>23</v>
      </c>
      <c r="Z359">
        <v>1</v>
      </c>
      <c r="AA359">
        <v>1</v>
      </c>
      <c r="AB359">
        <v>0</v>
      </c>
      <c r="AC359">
        <v>0</v>
      </c>
      <c r="AD359">
        <v>1</v>
      </c>
      <c r="AE359">
        <v>1</v>
      </c>
      <c r="AF359">
        <v>0</v>
      </c>
      <c r="AG359">
        <v>0</v>
      </c>
      <c r="AH359">
        <v>0</v>
      </c>
      <c r="AI359">
        <v>0</v>
      </c>
      <c r="AJ359" t="s">
        <v>22</v>
      </c>
      <c r="AK359">
        <v>61.1</v>
      </c>
      <c r="AL359">
        <v>59</v>
      </c>
      <c r="AM359">
        <v>35</v>
      </c>
      <c r="AN359">
        <v>40.799999999999997</v>
      </c>
      <c r="AO359">
        <v>55</v>
      </c>
      <c r="AP359">
        <v>80</v>
      </c>
      <c r="AQ359">
        <v>1</v>
      </c>
    </row>
    <row r="360" spans="1:43" x14ac:dyDescent="0.3">
      <c r="A360" t="s">
        <v>29</v>
      </c>
      <c r="B360">
        <v>0</v>
      </c>
      <c r="C360">
        <v>0</v>
      </c>
      <c r="D360">
        <v>1</v>
      </c>
      <c r="E360">
        <v>0</v>
      </c>
      <c r="F360">
        <v>0</v>
      </c>
      <c r="G360">
        <v>0</v>
      </c>
      <c r="I360">
        <v>2.0699999999999998</v>
      </c>
      <c r="J360" t="s">
        <v>30</v>
      </c>
      <c r="K360" t="s">
        <v>14</v>
      </c>
      <c r="L360" t="s">
        <v>21</v>
      </c>
      <c r="M360">
        <v>0</v>
      </c>
      <c r="N360">
        <v>0</v>
      </c>
      <c r="O360">
        <v>0</v>
      </c>
      <c r="P360">
        <v>0</v>
      </c>
      <c r="Q360">
        <v>1</v>
      </c>
      <c r="R360" t="s">
        <v>24</v>
      </c>
      <c r="S360">
        <v>0</v>
      </c>
      <c r="T360">
        <v>0</v>
      </c>
      <c r="U360">
        <v>1</v>
      </c>
      <c r="V360">
        <v>0</v>
      </c>
      <c r="W360">
        <v>0</v>
      </c>
      <c r="X360">
        <v>0</v>
      </c>
      <c r="Y360" t="s">
        <v>28</v>
      </c>
      <c r="Z360">
        <v>1</v>
      </c>
      <c r="AA360">
        <v>1</v>
      </c>
      <c r="AB360">
        <v>0</v>
      </c>
      <c r="AC360">
        <v>1</v>
      </c>
      <c r="AD360">
        <v>1</v>
      </c>
      <c r="AE360">
        <v>1</v>
      </c>
      <c r="AF360">
        <v>1</v>
      </c>
      <c r="AG360">
        <v>0</v>
      </c>
      <c r="AH360">
        <v>1</v>
      </c>
      <c r="AI360">
        <v>1</v>
      </c>
      <c r="AJ360" t="s">
        <v>17</v>
      </c>
      <c r="AK360">
        <v>61.4</v>
      </c>
      <c r="AL360">
        <v>55.6</v>
      </c>
      <c r="AM360">
        <v>34.299999999999997</v>
      </c>
      <c r="AN360">
        <v>40.799999999999997</v>
      </c>
      <c r="AO360">
        <v>51</v>
      </c>
      <c r="AP360">
        <v>77</v>
      </c>
      <c r="AQ360">
        <v>1</v>
      </c>
    </row>
    <row r="361" spans="1:43" x14ac:dyDescent="0.3">
      <c r="A361" t="s">
        <v>12</v>
      </c>
      <c r="B361">
        <v>0</v>
      </c>
      <c r="C361">
        <v>0</v>
      </c>
      <c r="D361">
        <v>0</v>
      </c>
      <c r="E361">
        <v>0</v>
      </c>
      <c r="F361">
        <v>0</v>
      </c>
      <c r="G361">
        <v>1</v>
      </c>
      <c r="I361">
        <v>1.601</v>
      </c>
      <c r="J361" t="s">
        <v>13</v>
      </c>
      <c r="K361" t="s">
        <v>14</v>
      </c>
      <c r="L361" t="s">
        <v>21</v>
      </c>
      <c r="M361">
        <v>0</v>
      </c>
      <c r="N361">
        <v>0</v>
      </c>
      <c r="O361">
        <v>0</v>
      </c>
      <c r="P361">
        <v>0</v>
      </c>
      <c r="Q361">
        <v>1</v>
      </c>
      <c r="R361" t="s">
        <v>24</v>
      </c>
      <c r="S361">
        <v>0</v>
      </c>
      <c r="T361">
        <v>0</v>
      </c>
      <c r="U361">
        <v>1</v>
      </c>
      <c r="V361">
        <v>0</v>
      </c>
      <c r="W361">
        <v>0</v>
      </c>
      <c r="X361">
        <v>0</v>
      </c>
      <c r="Y361" t="s">
        <v>18</v>
      </c>
      <c r="Z361">
        <v>1</v>
      </c>
      <c r="AA361">
        <v>1</v>
      </c>
      <c r="AB361">
        <v>1</v>
      </c>
      <c r="AC361">
        <v>1</v>
      </c>
      <c r="AD361">
        <v>1</v>
      </c>
      <c r="AE361">
        <v>1</v>
      </c>
      <c r="AF361">
        <v>0</v>
      </c>
      <c r="AG361">
        <v>0</v>
      </c>
      <c r="AH361">
        <v>0</v>
      </c>
      <c r="AI361">
        <v>0</v>
      </c>
      <c r="AJ361" t="s">
        <v>17</v>
      </c>
      <c r="AK361">
        <v>61.9</v>
      </c>
      <c r="AL361">
        <v>57.1</v>
      </c>
      <c r="AM361">
        <v>34.799999999999997</v>
      </c>
      <c r="AN361">
        <v>40.9</v>
      </c>
      <c r="AO361">
        <v>53</v>
      </c>
      <c r="AP361">
        <v>78</v>
      </c>
      <c r="AQ361">
        <v>1</v>
      </c>
    </row>
    <row r="362" spans="1:43" x14ac:dyDescent="0.3">
      <c r="A362" t="s">
        <v>25</v>
      </c>
      <c r="B362">
        <v>0</v>
      </c>
      <c r="C362">
        <v>1</v>
      </c>
      <c r="D362">
        <v>0</v>
      </c>
      <c r="E362">
        <v>0</v>
      </c>
      <c r="F362">
        <v>0</v>
      </c>
      <c r="G362">
        <v>0</v>
      </c>
      <c r="I362">
        <v>1.0409999999999999</v>
      </c>
      <c r="J362" t="s">
        <v>13</v>
      </c>
      <c r="K362" t="s">
        <v>26</v>
      </c>
      <c r="L362" t="s">
        <v>27</v>
      </c>
      <c r="M362">
        <v>1</v>
      </c>
      <c r="N362">
        <v>0</v>
      </c>
      <c r="O362">
        <v>0</v>
      </c>
      <c r="P362">
        <v>0</v>
      </c>
      <c r="Q362">
        <v>0</v>
      </c>
      <c r="R362" t="s">
        <v>24</v>
      </c>
      <c r="S362">
        <v>0</v>
      </c>
      <c r="T362">
        <v>0</v>
      </c>
      <c r="U362">
        <v>1</v>
      </c>
      <c r="V362">
        <v>0</v>
      </c>
      <c r="W362">
        <v>0</v>
      </c>
      <c r="X362">
        <v>0</v>
      </c>
      <c r="Y362" t="s">
        <v>28</v>
      </c>
      <c r="Z362">
        <v>1</v>
      </c>
      <c r="AA362">
        <v>1</v>
      </c>
      <c r="AB362">
        <v>0</v>
      </c>
      <c r="AC362">
        <v>0</v>
      </c>
      <c r="AD362">
        <v>1</v>
      </c>
      <c r="AE362">
        <v>1</v>
      </c>
      <c r="AF362">
        <v>1</v>
      </c>
      <c r="AG362">
        <v>0</v>
      </c>
      <c r="AH362">
        <v>0</v>
      </c>
      <c r="AI362">
        <v>0</v>
      </c>
      <c r="AJ362" t="s">
        <v>17</v>
      </c>
      <c r="AK362">
        <v>61.1</v>
      </c>
      <c r="AL362">
        <v>56.2</v>
      </c>
      <c r="AM362">
        <v>35</v>
      </c>
      <c r="AN362">
        <v>40.700000000000003</v>
      </c>
      <c r="AO362">
        <v>53</v>
      </c>
      <c r="AP362">
        <v>76</v>
      </c>
      <c r="AQ362">
        <v>1</v>
      </c>
    </row>
    <row r="363" spans="1:43" x14ac:dyDescent="0.3">
      <c r="A363" t="s">
        <v>29</v>
      </c>
      <c r="B363">
        <v>0</v>
      </c>
      <c r="C363">
        <v>0</v>
      </c>
      <c r="D363">
        <v>1</v>
      </c>
      <c r="E363">
        <v>0</v>
      </c>
      <c r="F363">
        <v>0</v>
      </c>
      <c r="G363">
        <v>0</v>
      </c>
      <c r="I363">
        <v>1.31</v>
      </c>
      <c r="J363" t="s">
        <v>30</v>
      </c>
      <c r="K363" t="s">
        <v>14</v>
      </c>
      <c r="L363" t="s">
        <v>21</v>
      </c>
      <c r="M363">
        <v>0</v>
      </c>
      <c r="N363">
        <v>0</v>
      </c>
      <c r="O363">
        <v>0</v>
      </c>
      <c r="P363">
        <v>0</v>
      </c>
      <c r="Q363">
        <v>1</v>
      </c>
      <c r="R363" t="s">
        <v>16</v>
      </c>
      <c r="S363">
        <v>0</v>
      </c>
      <c r="T363">
        <v>0</v>
      </c>
      <c r="U363">
        <v>0</v>
      </c>
      <c r="V363">
        <v>1</v>
      </c>
      <c r="W363">
        <v>0</v>
      </c>
      <c r="X363">
        <v>0</v>
      </c>
      <c r="Y363" t="s">
        <v>28</v>
      </c>
      <c r="Z363">
        <v>1</v>
      </c>
      <c r="AA363">
        <v>1</v>
      </c>
      <c r="AB363">
        <v>1</v>
      </c>
      <c r="AC363">
        <v>1</v>
      </c>
      <c r="AD363">
        <v>1</v>
      </c>
      <c r="AE363">
        <v>1</v>
      </c>
      <c r="AF363">
        <v>1</v>
      </c>
      <c r="AG363">
        <v>1</v>
      </c>
      <c r="AH363">
        <v>1</v>
      </c>
      <c r="AI363">
        <v>0</v>
      </c>
      <c r="AJ363" t="s">
        <v>17</v>
      </c>
      <c r="AK363">
        <v>61.3</v>
      </c>
      <c r="AL363">
        <v>56.9</v>
      </c>
      <c r="AM363">
        <v>34.4</v>
      </c>
      <c r="AN363">
        <v>40.9</v>
      </c>
      <c r="AO363">
        <v>50</v>
      </c>
      <c r="AP363">
        <v>78</v>
      </c>
      <c r="AQ363">
        <v>1</v>
      </c>
    </row>
    <row r="364" spans="1:43" x14ac:dyDescent="0.3">
      <c r="A364" t="s">
        <v>19</v>
      </c>
      <c r="B364">
        <v>1</v>
      </c>
      <c r="C364">
        <v>0</v>
      </c>
      <c r="D364">
        <v>0</v>
      </c>
      <c r="E364">
        <v>0</v>
      </c>
      <c r="F364">
        <v>0</v>
      </c>
      <c r="G364">
        <v>0</v>
      </c>
      <c r="I364">
        <v>1.01</v>
      </c>
      <c r="J364" t="s">
        <v>13</v>
      </c>
      <c r="K364" t="s">
        <v>20</v>
      </c>
      <c r="L364" t="s">
        <v>15</v>
      </c>
      <c r="M364">
        <v>0</v>
      </c>
      <c r="N364">
        <v>0</v>
      </c>
      <c r="O364">
        <v>1</v>
      </c>
      <c r="P364">
        <v>0</v>
      </c>
      <c r="Q364">
        <v>0</v>
      </c>
      <c r="R364" t="s">
        <v>32</v>
      </c>
      <c r="S364">
        <v>0</v>
      </c>
      <c r="T364">
        <v>0</v>
      </c>
      <c r="U364">
        <v>0</v>
      </c>
      <c r="V364">
        <v>0</v>
      </c>
      <c r="W364">
        <v>1</v>
      </c>
      <c r="X364">
        <v>0</v>
      </c>
      <c r="Y364" t="s">
        <v>23</v>
      </c>
      <c r="Z364">
        <v>1</v>
      </c>
      <c r="AA364">
        <v>1</v>
      </c>
      <c r="AB364">
        <v>1</v>
      </c>
      <c r="AC364">
        <v>0</v>
      </c>
      <c r="AD364">
        <v>1</v>
      </c>
      <c r="AE364">
        <v>1</v>
      </c>
      <c r="AF364">
        <v>1</v>
      </c>
      <c r="AG364">
        <v>1</v>
      </c>
      <c r="AH364">
        <v>0</v>
      </c>
      <c r="AI364">
        <v>0</v>
      </c>
      <c r="AJ364" t="s">
        <v>22</v>
      </c>
      <c r="AK364">
        <v>61.9</v>
      </c>
      <c r="AL364">
        <v>56</v>
      </c>
      <c r="AM364">
        <v>35</v>
      </c>
      <c r="AN364">
        <v>40.6</v>
      </c>
      <c r="AO364">
        <v>50</v>
      </c>
      <c r="AP364">
        <v>80</v>
      </c>
      <c r="AQ364">
        <v>1</v>
      </c>
    </row>
    <row r="365" spans="1:43" x14ac:dyDescent="0.3">
      <c r="A365" t="s">
        <v>29</v>
      </c>
      <c r="B365">
        <v>0</v>
      </c>
      <c r="C365">
        <v>0</v>
      </c>
      <c r="D365">
        <v>1</v>
      </c>
      <c r="E365">
        <v>0</v>
      </c>
      <c r="F365">
        <v>0</v>
      </c>
      <c r="G365">
        <v>0</v>
      </c>
      <c r="I365">
        <v>1.57</v>
      </c>
      <c r="J365" t="s">
        <v>30</v>
      </c>
      <c r="K365" t="s">
        <v>14</v>
      </c>
      <c r="L365" t="s">
        <v>40</v>
      </c>
      <c r="M365">
        <v>0</v>
      </c>
      <c r="N365">
        <v>1</v>
      </c>
      <c r="O365">
        <v>0</v>
      </c>
      <c r="P365">
        <v>0</v>
      </c>
      <c r="Q365">
        <v>0</v>
      </c>
      <c r="R365" t="s">
        <v>24</v>
      </c>
      <c r="S365">
        <v>0</v>
      </c>
      <c r="T365">
        <v>0</v>
      </c>
      <c r="U365">
        <v>1</v>
      </c>
      <c r="V365">
        <v>0</v>
      </c>
      <c r="W365">
        <v>0</v>
      </c>
      <c r="X365">
        <v>0</v>
      </c>
      <c r="Y365" t="s">
        <v>28</v>
      </c>
      <c r="Z365">
        <v>1</v>
      </c>
      <c r="AA365">
        <v>1</v>
      </c>
      <c r="AB365">
        <v>1</v>
      </c>
      <c r="AC365">
        <v>1</v>
      </c>
      <c r="AD365">
        <v>1</v>
      </c>
      <c r="AE365">
        <v>1</v>
      </c>
      <c r="AF365">
        <v>1</v>
      </c>
      <c r="AG365">
        <v>0</v>
      </c>
      <c r="AH365">
        <v>1</v>
      </c>
      <c r="AI365">
        <v>1</v>
      </c>
      <c r="AJ365" t="s">
        <v>17</v>
      </c>
      <c r="AK365">
        <v>61.4</v>
      </c>
      <c r="AL365">
        <v>56.7</v>
      </c>
      <c r="AM365">
        <v>34.4</v>
      </c>
      <c r="AN365">
        <v>40.9</v>
      </c>
      <c r="AO365">
        <v>52</v>
      </c>
      <c r="AP365">
        <v>77</v>
      </c>
      <c r="AQ365">
        <v>1</v>
      </c>
    </row>
    <row r="366" spans="1:43" x14ac:dyDescent="0.3">
      <c r="A366" t="s">
        <v>25</v>
      </c>
      <c r="B366">
        <v>0</v>
      </c>
      <c r="C366">
        <v>1</v>
      </c>
      <c r="D366">
        <v>0</v>
      </c>
      <c r="E366">
        <v>0</v>
      </c>
      <c r="F366">
        <v>0</v>
      </c>
      <c r="G366">
        <v>0</v>
      </c>
      <c r="I366">
        <v>1.65</v>
      </c>
      <c r="J366" t="s">
        <v>13</v>
      </c>
      <c r="K366" t="s">
        <v>26</v>
      </c>
      <c r="L366" t="s">
        <v>21</v>
      </c>
      <c r="M366">
        <v>0</v>
      </c>
      <c r="N366">
        <v>0</v>
      </c>
      <c r="O366">
        <v>0</v>
      </c>
      <c r="P366">
        <v>0</v>
      </c>
      <c r="Q366">
        <v>1</v>
      </c>
      <c r="R366" t="s">
        <v>16</v>
      </c>
      <c r="S366">
        <v>0</v>
      </c>
      <c r="T366">
        <v>0</v>
      </c>
      <c r="U366">
        <v>0</v>
      </c>
      <c r="V366">
        <v>1</v>
      </c>
      <c r="W366">
        <v>0</v>
      </c>
      <c r="X366">
        <v>0</v>
      </c>
      <c r="Y366" t="s">
        <v>28</v>
      </c>
      <c r="Z366">
        <v>1</v>
      </c>
      <c r="AA366">
        <v>1</v>
      </c>
      <c r="AB366">
        <v>0</v>
      </c>
      <c r="AC366">
        <v>1</v>
      </c>
      <c r="AD366">
        <v>1</v>
      </c>
      <c r="AE366">
        <v>1</v>
      </c>
      <c r="AF366">
        <v>1</v>
      </c>
      <c r="AG366">
        <v>1</v>
      </c>
      <c r="AH366">
        <v>1</v>
      </c>
      <c r="AI366">
        <v>0</v>
      </c>
      <c r="AJ366" t="s">
        <v>17</v>
      </c>
      <c r="AK366">
        <v>61.8</v>
      </c>
      <c r="AL366">
        <v>56.1</v>
      </c>
      <c r="AM366">
        <v>34.5</v>
      </c>
      <c r="AN366">
        <v>40.799999999999997</v>
      </c>
      <c r="AO366">
        <v>50</v>
      </c>
      <c r="AP366">
        <v>78</v>
      </c>
      <c r="AQ366">
        <v>1</v>
      </c>
    </row>
    <row r="367" spans="1:43" x14ac:dyDescent="0.3">
      <c r="A367" t="s">
        <v>12</v>
      </c>
      <c r="B367">
        <v>0</v>
      </c>
      <c r="C367">
        <v>0</v>
      </c>
      <c r="D367">
        <v>0</v>
      </c>
      <c r="E367">
        <v>0</v>
      </c>
      <c r="F367">
        <v>0</v>
      </c>
      <c r="G367">
        <v>1</v>
      </c>
      <c r="I367">
        <v>1.8180000000000001</v>
      </c>
      <c r="J367" t="s">
        <v>13</v>
      </c>
      <c r="K367" t="s">
        <v>14</v>
      </c>
      <c r="L367" t="s">
        <v>21</v>
      </c>
      <c r="M367">
        <v>0</v>
      </c>
      <c r="N367">
        <v>0</v>
      </c>
      <c r="O367">
        <v>0</v>
      </c>
      <c r="P367">
        <v>0</v>
      </c>
      <c r="Q367">
        <v>1</v>
      </c>
      <c r="R367" t="s">
        <v>16</v>
      </c>
      <c r="S367">
        <v>0</v>
      </c>
      <c r="T367">
        <v>0</v>
      </c>
      <c r="U367">
        <v>0</v>
      </c>
      <c r="V367">
        <v>1</v>
      </c>
      <c r="W367">
        <v>0</v>
      </c>
      <c r="X367">
        <v>0</v>
      </c>
      <c r="Y367" t="s">
        <v>18</v>
      </c>
      <c r="Z367">
        <v>1</v>
      </c>
      <c r="AA367">
        <v>1</v>
      </c>
      <c r="AB367">
        <v>0</v>
      </c>
      <c r="AC367">
        <v>1</v>
      </c>
      <c r="AD367">
        <v>0</v>
      </c>
      <c r="AE367">
        <v>1</v>
      </c>
      <c r="AF367">
        <v>1</v>
      </c>
      <c r="AG367">
        <v>0</v>
      </c>
      <c r="AH367">
        <v>0</v>
      </c>
      <c r="AI367">
        <v>0</v>
      </c>
      <c r="AJ367" t="s">
        <v>17</v>
      </c>
      <c r="AK367">
        <v>61.7</v>
      </c>
      <c r="AL367">
        <v>56.8</v>
      </c>
      <c r="AM367">
        <v>34.799999999999997</v>
      </c>
      <c r="AN367">
        <v>56.8</v>
      </c>
      <c r="AO367">
        <v>52</v>
      </c>
      <c r="AP367">
        <v>76</v>
      </c>
      <c r="AQ367">
        <v>1</v>
      </c>
    </row>
    <row r="368" spans="1:43" x14ac:dyDescent="0.3">
      <c r="A368" t="s">
        <v>29</v>
      </c>
      <c r="B368">
        <v>0</v>
      </c>
      <c r="C368">
        <v>0</v>
      </c>
      <c r="D368">
        <v>1</v>
      </c>
      <c r="E368">
        <v>0</v>
      </c>
      <c r="F368">
        <v>0</v>
      </c>
      <c r="G368">
        <v>0</v>
      </c>
      <c r="I368">
        <v>1.0900000000000001</v>
      </c>
      <c r="J368" t="s">
        <v>30</v>
      </c>
      <c r="K368" t="s">
        <v>14</v>
      </c>
      <c r="L368" t="s">
        <v>21</v>
      </c>
      <c r="M368">
        <v>0</v>
      </c>
      <c r="N368">
        <v>0</v>
      </c>
      <c r="O368">
        <v>0</v>
      </c>
      <c r="P368">
        <v>0</v>
      </c>
      <c r="Q368">
        <v>1</v>
      </c>
      <c r="R368" t="s">
        <v>24</v>
      </c>
      <c r="S368">
        <v>0</v>
      </c>
      <c r="T368">
        <v>0</v>
      </c>
      <c r="U368">
        <v>1</v>
      </c>
      <c r="V368">
        <v>0</v>
      </c>
      <c r="W368">
        <v>0</v>
      </c>
      <c r="X368">
        <v>0</v>
      </c>
      <c r="Y368" t="s">
        <v>28</v>
      </c>
      <c r="Z368">
        <v>1</v>
      </c>
      <c r="AA368">
        <v>1</v>
      </c>
      <c r="AB368">
        <v>1</v>
      </c>
      <c r="AC368">
        <v>1</v>
      </c>
      <c r="AD368">
        <v>1</v>
      </c>
      <c r="AE368">
        <v>1</v>
      </c>
      <c r="AF368">
        <v>1</v>
      </c>
      <c r="AG368">
        <v>0</v>
      </c>
      <c r="AH368">
        <v>1</v>
      </c>
      <c r="AI368">
        <v>1</v>
      </c>
      <c r="AJ368" t="s">
        <v>17</v>
      </c>
      <c r="AK368">
        <v>61.3</v>
      </c>
      <c r="AL368">
        <v>55.9</v>
      </c>
      <c r="AM368">
        <v>34.200000000000003</v>
      </c>
      <c r="AN368">
        <v>40.700000000000003</v>
      </c>
      <c r="AO368">
        <v>51</v>
      </c>
      <c r="AP368">
        <v>77</v>
      </c>
      <c r="AQ368">
        <v>1</v>
      </c>
    </row>
    <row r="369" spans="1:43" x14ac:dyDescent="0.3">
      <c r="A369" t="s">
        <v>19</v>
      </c>
      <c r="B369">
        <v>1</v>
      </c>
      <c r="C369">
        <v>0</v>
      </c>
      <c r="D369">
        <v>0</v>
      </c>
      <c r="E369">
        <v>0</v>
      </c>
      <c r="F369">
        <v>0</v>
      </c>
      <c r="G369">
        <v>0</v>
      </c>
      <c r="I369">
        <v>1.03</v>
      </c>
      <c r="J369" t="s">
        <v>13</v>
      </c>
      <c r="K369" t="s">
        <v>20</v>
      </c>
      <c r="L369" t="s">
        <v>40</v>
      </c>
      <c r="M369">
        <v>0</v>
      </c>
      <c r="N369">
        <v>1</v>
      </c>
      <c r="O369">
        <v>0</v>
      </c>
      <c r="P369">
        <v>0</v>
      </c>
      <c r="Q369">
        <v>0</v>
      </c>
      <c r="R369" t="s">
        <v>34</v>
      </c>
      <c r="S369">
        <v>0</v>
      </c>
      <c r="T369">
        <v>0</v>
      </c>
      <c r="U369">
        <v>0</v>
      </c>
      <c r="V369">
        <v>0</v>
      </c>
      <c r="W369">
        <v>0</v>
      </c>
      <c r="X369">
        <v>1</v>
      </c>
      <c r="Y369" t="s">
        <v>28</v>
      </c>
      <c r="Z369">
        <v>1</v>
      </c>
      <c r="AA369">
        <v>0</v>
      </c>
      <c r="AB369">
        <v>0</v>
      </c>
      <c r="AC369">
        <v>1</v>
      </c>
      <c r="AD369">
        <v>0</v>
      </c>
      <c r="AE369">
        <v>1</v>
      </c>
      <c r="AF369">
        <v>1</v>
      </c>
      <c r="AG369">
        <v>0</v>
      </c>
      <c r="AH369">
        <v>0</v>
      </c>
      <c r="AI369">
        <v>0</v>
      </c>
      <c r="AJ369" t="s">
        <v>22</v>
      </c>
      <c r="AK369">
        <v>61.8</v>
      </c>
      <c r="AL369">
        <v>57</v>
      </c>
      <c r="AM369">
        <v>34.5</v>
      </c>
      <c r="AN369">
        <v>41.2</v>
      </c>
      <c r="AO369">
        <v>55</v>
      </c>
      <c r="AP369">
        <v>80</v>
      </c>
      <c r="AQ369">
        <v>1</v>
      </c>
    </row>
    <row r="370" spans="1:43" x14ac:dyDescent="0.3">
      <c r="A370" t="s">
        <v>35</v>
      </c>
      <c r="B370">
        <v>0</v>
      </c>
      <c r="C370">
        <v>0</v>
      </c>
      <c r="D370">
        <v>0</v>
      </c>
      <c r="E370">
        <v>1</v>
      </c>
      <c r="F370">
        <v>0</v>
      </c>
      <c r="G370">
        <v>0</v>
      </c>
      <c r="I370">
        <v>1.5</v>
      </c>
      <c r="J370" t="s">
        <v>13</v>
      </c>
      <c r="K370" t="s">
        <v>36</v>
      </c>
      <c r="L370" t="s">
        <v>31</v>
      </c>
      <c r="M370">
        <v>0</v>
      </c>
      <c r="N370">
        <v>0</v>
      </c>
      <c r="O370">
        <v>0</v>
      </c>
      <c r="P370">
        <v>1</v>
      </c>
      <c r="Q370">
        <v>0</v>
      </c>
      <c r="R370" t="s">
        <v>24</v>
      </c>
      <c r="S370">
        <v>0</v>
      </c>
      <c r="T370">
        <v>0</v>
      </c>
      <c r="U370">
        <v>1</v>
      </c>
      <c r="V370">
        <v>0</v>
      </c>
      <c r="W370">
        <v>0</v>
      </c>
      <c r="X370">
        <v>0</v>
      </c>
      <c r="Y370" t="s">
        <v>23</v>
      </c>
      <c r="Z370">
        <v>0</v>
      </c>
      <c r="AA370">
        <v>0</v>
      </c>
      <c r="AB370">
        <v>0</v>
      </c>
      <c r="AC370">
        <v>0</v>
      </c>
      <c r="AD370">
        <v>1</v>
      </c>
      <c r="AE370">
        <v>1</v>
      </c>
      <c r="AF370">
        <v>0</v>
      </c>
      <c r="AG370">
        <v>1</v>
      </c>
      <c r="AH370">
        <v>0</v>
      </c>
      <c r="AI370">
        <v>0</v>
      </c>
      <c r="AJ370" t="s">
        <v>22</v>
      </c>
      <c r="AK370">
        <v>60.4</v>
      </c>
      <c r="AL370">
        <v>59</v>
      </c>
      <c r="AM370">
        <v>35.5</v>
      </c>
      <c r="AN370">
        <v>40.799999999999997</v>
      </c>
      <c r="AO370">
        <v>45</v>
      </c>
      <c r="AP370">
        <v>75</v>
      </c>
      <c r="AQ370">
        <v>1</v>
      </c>
    </row>
    <row r="371" spans="1:43" x14ac:dyDescent="0.3">
      <c r="A371" t="s">
        <v>19</v>
      </c>
      <c r="B371">
        <v>1</v>
      </c>
      <c r="C371">
        <v>0</v>
      </c>
      <c r="D371">
        <v>0</v>
      </c>
      <c r="E371">
        <v>0</v>
      </c>
      <c r="F371">
        <v>0</v>
      </c>
      <c r="G371">
        <v>0</v>
      </c>
      <c r="I371">
        <v>1.1499999999999999</v>
      </c>
      <c r="J371" t="s">
        <v>13</v>
      </c>
      <c r="K371" t="s">
        <v>20</v>
      </c>
      <c r="L371" t="s">
        <v>21</v>
      </c>
      <c r="M371">
        <v>0</v>
      </c>
      <c r="N371">
        <v>0</v>
      </c>
      <c r="O371">
        <v>0</v>
      </c>
      <c r="P371">
        <v>0</v>
      </c>
      <c r="Q371">
        <v>1</v>
      </c>
      <c r="R371" t="s">
        <v>24</v>
      </c>
      <c r="S371">
        <v>0</v>
      </c>
      <c r="T371">
        <v>0</v>
      </c>
      <c r="U371">
        <v>1</v>
      </c>
      <c r="V371">
        <v>0</v>
      </c>
      <c r="W371">
        <v>0</v>
      </c>
      <c r="X371">
        <v>0</v>
      </c>
      <c r="Y371" t="s">
        <v>28</v>
      </c>
      <c r="Z371">
        <v>0</v>
      </c>
      <c r="AA371">
        <v>0</v>
      </c>
      <c r="AB371">
        <v>0</v>
      </c>
      <c r="AC371">
        <v>0</v>
      </c>
      <c r="AD371">
        <v>1</v>
      </c>
      <c r="AE371">
        <v>1</v>
      </c>
      <c r="AF371">
        <v>1</v>
      </c>
      <c r="AG371">
        <v>1</v>
      </c>
      <c r="AH371">
        <v>0</v>
      </c>
      <c r="AI371">
        <v>0</v>
      </c>
      <c r="AJ371" t="s">
        <v>22</v>
      </c>
      <c r="AK371">
        <v>61.6</v>
      </c>
      <c r="AL371">
        <v>56</v>
      </c>
      <c r="AM371">
        <v>35.5</v>
      </c>
      <c r="AN371">
        <v>40.799999999999997</v>
      </c>
      <c r="AO371">
        <v>50</v>
      </c>
      <c r="AP371">
        <v>75</v>
      </c>
      <c r="AQ371">
        <v>1</v>
      </c>
    </row>
    <row r="372" spans="1:43" x14ac:dyDescent="0.3">
      <c r="A372" t="s">
        <v>19</v>
      </c>
      <c r="B372">
        <v>1</v>
      </c>
      <c r="C372">
        <v>0</v>
      </c>
      <c r="D372">
        <v>0</v>
      </c>
      <c r="E372">
        <v>0</v>
      </c>
      <c r="F372">
        <v>0</v>
      </c>
      <c r="G372">
        <v>0</v>
      </c>
      <c r="I372">
        <v>1.52</v>
      </c>
      <c r="J372" t="s">
        <v>13</v>
      </c>
      <c r="K372" t="s">
        <v>20</v>
      </c>
      <c r="L372" t="s">
        <v>40</v>
      </c>
      <c r="M372">
        <v>0</v>
      </c>
      <c r="N372">
        <v>1</v>
      </c>
      <c r="O372">
        <v>0</v>
      </c>
      <c r="P372">
        <v>0</v>
      </c>
      <c r="Q372">
        <v>0</v>
      </c>
      <c r="R372" t="s">
        <v>16</v>
      </c>
      <c r="S372">
        <v>0</v>
      </c>
      <c r="T372">
        <v>0</v>
      </c>
      <c r="U372">
        <v>0</v>
      </c>
      <c r="V372">
        <v>1</v>
      </c>
      <c r="W372">
        <v>0</v>
      </c>
      <c r="X372">
        <v>0</v>
      </c>
      <c r="Y372" t="s">
        <v>33</v>
      </c>
      <c r="Z372">
        <v>0</v>
      </c>
      <c r="AA372">
        <v>1</v>
      </c>
      <c r="AB372">
        <v>0</v>
      </c>
      <c r="AC372">
        <v>0</v>
      </c>
      <c r="AD372">
        <v>1</v>
      </c>
      <c r="AE372">
        <v>1</v>
      </c>
      <c r="AF372">
        <v>1</v>
      </c>
      <c r="AG372">
        <v>0</v>
      </c>
      <c r="AH372">
        <v>0</v>
      </c>
      <c r="AI372">
        <v>0</v>
      </c>
      <c r="AJ372" t="s">
        <v>22</v>
      </c>
      <c r="AK372">
        <v>61.5</v>
      </c>
      <c r="AL372">
        <v>57</v>
      </c>
      <c r="AM372">
        <v>35.5</v>
      </c>
      <c r="AN372">
        <v>40.6</v>
      </c>
      <c r="AO372">
        <v>55</v>
      </c>
      <c r="AP372">
        <v>80</v>
      </c>
      <c r="AQ372">
        <v>1</v>
      </c>
    </row>
    <row r="373" spans="1:43" x14ac:dyDescent="0.3">
      <c r="A373" t="s">
        <v>19</v>
      </c>
      <c r="B373">
        <v>1</v>
      </c>
      <c r="C373">
        <v>0</v>
      </c>
      <c r="D373">
        <v>0</v>
      </c>
      <c r="E373">
        <v>0</v>
      </c>
      <c r="F373">
        <v>0</v>
      </c>
      <c r="G373">
        <v>0</v>
      </c>
      <c r="I373">
        <v>1.0900000000000001</v>
      </c>
      <c r="J373" t="s">
        <v>13</v>
      </c>
      <c r="K373" t="s">
        <v>20</v>
      </c>
      <c r="L373" t="s">
        <v>40</v>
      </c>
      <c r="M373">
        <v>0</v>
      </c>
      <c r="N373">
        <v>1</v>
      </c>
      <c r="O373">
        <v>0</v>
      </c>
      <c r="P373">
        <v>0</v>
      </c>
      <c r="Q373">
        <v>0</v>
      </c>
      <c r="R373" t="s">
        <v>16</v>
      </c>
      <c r="S373">
        <v>0</v>
      </c>
      <c r="T373">
        <v>0</v>
      </c>
      <c r="U373">
        <v>0</v>
      </c>
      <c r="V373">
        <v>1</v>
      </c>
      <c r="W373">
        <v>0</v>
      </c>
      <c r="X373">
        <v>0</v>
      </c>
      <c r="Y373" t="s">
        <v>28</v>
      </c>
      <c r="Z373">
        <v>0</v>
      </c>
      <c r="AA373">
        <v>1</v>
      </c>
      <c r="AB373">
        <v>1</v>
      </c>
      <c r="AC373">
        <v>0</v>
      </c>
      <c r="AD373">
        <v>0</v>
      </c>
      <c r="AE373">
        <v>1</v>
      </c>
      <c r="AF373">
        <v>1</v>
      </c>
      <c r="AG373">
        <v>0</v>
      </c>
      <c r="AH373">
        <v>0</v>
      </c>
      <c r="AI373">
        <v>0</v>
      </c>
      <c r="AJ373" t="s">
        <v>22</v>
      </c>
      <c r="AK373">
        <v>61.3</v>
      </c>
      <c r="AL373">
        <v>55</v>
      </c>
      <c r="AM373">
        <v>34</v>
      </c>
      <c r="AN373">
        <v>41</v>
      </c>
      <c r="AO373">
        <v>55</v>
      </c>
      <c r="AP373">
        <v>75</v>
      </c>
      <c r="AQ373">
        <v>1</v>
      </c>
    </row>
    <row r="374" spans="1:43" x14ac:dyDescent="0.3">
      <c r="A374" t="s">
        <v>29</v>
      </c>
      <c r="B374">
        <v>0</v>
      </c>
      <c r="C374">
        <v>0</v>
      </c>
      <c r="D374">
        <v>1</v>
      </c>
      <c r="E374">
        <v>0</v>
      </c>
      <c r="F374">
        <v>0</v>
      </c>
      <c r="G374">
        <v>0</v>
      </c>
      <c r="I374">
        <v>1.25</v>
      </c>
      <c r="J374" t="s">
        <v>30</v>
      </c>
      <c r="K374" t="s">
        <v>14</v>
      </c>
      <c r="L374" t="s">
        <v>40</v>
      </c>
      <c r="M374">
        <v>0</v>
      </c>
      <c r="N374">
        <v>1</v>
      </c>
      <c r="O374">
        <v>0</v>
      </c>
      <c r="P374">
        <v>0</v>
      </c>
      <c r="Q374">
        <v>0</v>
      </c>
      <c r="R374" t="s">
        <v>24</v>
      </c>
      <c r="S374">
        <v>0</v>
      </c>
      <c r="T374">
        <v>0</v>
      </c>
      <c r="U374">
        <v>1</v>
      </c>
      <c r="V374">
        <v>0</v>
      </c>
      <c r="W374">
        <v>0</v>
      </c>
      <c r="X374">
        <v>0</v>
      </c>
      <c r="Y374" t="s">
        <v>28</v>
      </c>
      <c r="Z374">
        <v>1</v>
      </c>
      <c r="AA374">
        <v>1</v>
      </c>
      <c r="AB374">
        <v>1</v>
      </c>
      <c r="AC374">
        <v>1</v>
      </c>
      <c r="AD374">
        <v>1</v>
      </c>
      <c r="AE374">
        <v>1</v>
      </c>
      <c r="AF374">
        <v>1</v>
      </c>
      <c r="AG374">
        <v>0</v>
      </c>
      <c r="AH374">
        <v>1</v>
      </c>
      <c r="AI374">
        <v>1</v>
      </c>
      <c r="AJ374" t="s">
        <v>17</v>
      </c>
      <c r="AK374">
        <v>61.4</v>
      </c>
      <c r="AL374">
        <v>55.3</v>
      </c>
      <c r="AM374">
        <v>34.200000000000003</v>
      </c>
      <c r="AN374">
        <v>40.799999999999997</v>
      </c>
      <c r="AO374">
        <v>51</v>
      </c>
      <c r="AP374">
        <v>77</v>
      </c>
      <c r="AQ374">
        <v>1</v>
      </c>
    </row>
    <row r="375" spans="1:43" x14ac:dyDescent="0.3">
      <c r="A375" t="s">
        <v>12</v>
      </c>
      <c r="B375">
        <v>0</v>
      </c>
      <c r="C375">
        <v>0</v>
      </c>
      <c r="D375">
        <v>0</v>
      </c>
      <c r="E375">
        <v>0</v>
      </c>
      <c r="F375">
        <v>0</v>
      </c>
      <c r="G375">
        <v>1</v>
      </c>
      <c r="I375">
        <v>1.2110000000000001</v>
      </c>
      <c r="J375" t="s">
        <v>13</v>
      </c>
      <c r="K375" t="s">
        <v>14</v>
      </c>
      <c r="L375" t="s">
        <v>27</v>
      </c>
      <c r="M375">
        <v>1</v>
      </c>
      <c r="N375">
        <v>0</v>
      </c>
      <c r="O375">
        <v>0</v>
      </c>
      <c r="P375">
        <v>0</v>
      </c>
      <c r="Q375">
        <v>0</v>
      </c>
      <c r="R375" t="s">
        <v>37</v>
      </c>
      <c r="S375">
        <v>0</v>
      </c>
      <c r="T375">
        <v>1</v>
      </c>
      <c r="U375">
        <v>0</v>
      </c>
      <c r="V375">
        <v>0</v>
      </c>
      <c r="W375">
        <v>0</v>
      </c>
      <c r="X375">
        <v>0</v>
      </c>
      <c r="Y375" t="s">
        <v>28</v>
      </c>
      <c r="Z375">
        <v>1</v>
      </c>
      <c r="AA375">
        <v>1</v>
      </c>
      <c r="AB375">
        <v>1</v>
      </c>
      <c r="AC375">
        <v>1</v>
      </c>
      <c r="AD375">
        <v>1</v>
      </c>
      <c r="AE375">
        <v>1</v>
      </c>
      <c r="AF375">
        <v>1</v>
      </c>
      <c r="AG375">
        <v>0</v>
      </c>
      <c r="AH375">
        <v>1</v>
      </c>
      <c r="AI375">
        <v>0</v>
      </c>
      <c r="AJ375" t="s">
        <v>17</v>
      </c>
      <c r="AK375">
        <v>61.7</v>
      </c>
      <c r="AL375">
        <v>55.9</v>
      </c>
      <c r="AM375">
        <v>34.9</v>
      </c>
      <c r="AN375">
        <v>40.799999999999997</v>
      </c>
      <c r="AO375">
        <v>54</v>
      </c>
      <c r="AP375">
        <v>77</v>
      </c>
      <c r="AQ375">
        <v>1</v>
      </c>
    </row>
    <row r="376" spans="1:43" x14ac:dyDescent="0.3">
      <c r="A376" t="s">
        <v>19</v>
      </c>
      <c r="B376">
        <v>1</v>
      </c>
      <c r="C376">
        <v>0</v>
      </c>
      <c r="D376">
        <v>0</v>
      </c>
      <c r="E376">
        <v>0</v>
      </c>
      <c r="F376">
        <v>0</v>
      </c>
      <c r="G376">
        <v>0</v>
      </c>
      <c r="I376">
        <v>1.21</v>
      </c>
      <c r="J376" t="s">
        <v>13</v>
      </c>
      <c r="K376" t="s">
        <v>20</v>
      </c>
      <c r="L376" t="s">
        <v>27</v>
      </c>
      <c r="M376">
        <v>1</v>
      </c>
      <c r="N376">
        <v>0</v>
      </c>
      <c r="O376">
        <v>0</v>
      </c>
      <c r="P376">
        <v>0</v>
      </c>
      <c r="Q376">
        <v>0</v>
      </c>
      <c r="R376" t="s">
        <v>34</v>
      </c>
      <c r="S376">
        <v>0</v>
      </c>
      <c r="T376">
        <v>0</v>
      </c>
      <c r="U376">
        <v>0</v>
      </c>
      <c r="V376">
        <v>0</v>
      </c>
      <c r="W376">
        <v>0</v>
      </c>
      <c r="X376">
        <v>1</v>
      </c>
      <c r="Y376" t="s">
        <v>23</v>
      </c>
      <c r="Z376">
        <v>1</v>
      </c>
      <c r="AA376">
        <v>1</v>
      </c>
      <c r="AB376">
        <v>1</v>
      </c>
      <c r="AC376">
        <v>0</v>
      </c>
      <c r="AD376">
        <v>1</v>
      </c>
      <c r="AE376">
        <v>1</v>
      </c>
      <c r="AF376">
        <v>1</v>
      </c>
      <c r="AG376">
        <v>1</v>
      </c>
      <c r="AH376">
        <v>0</v>
      </c>
      <c r="AI376">
        <v>0</v>
      </c>
      <c r="AJ376" t="s">
        <v>22</v>
      </c>
      <c r="AK376">
        <v>61.9</v>
      </c>
      <c r="AL376">
        <v>57</v>
      </c>
      <c r="AM376">
        <v>35.5</v>
      </c>
      <c r="AN376">
        <v>40.6</v>
      </c>
      <c r="AO376">
        <v>50</v>
      </c>
      <c r="AP376">
        <v>80</v>
      </c>
      <c r="AQ376">
        <v>1</v>
      </c>
    </row>
    <row r="377" spans="1:43" x14ac:dyDescent="0.3">
      <c r="A377" t="s">
        <v>38</v>
      </c>
      <c r="B377">
        <v>0</v>
      </c>
      <c r="C377">
        <v>0</v>
      </c>
      <c r="D377">
        <v>0</v>
      </c>
      <c r="E377">
        <v>0</v>
      </c>
      <c r="F377">
        <v>1</v>
      </c>
      <c r="G377">
        <v>0</v>
      </c>
      <c r="I377">
        <v>1.57</v>
      </c>
      <c r="J377" t="s">
        <v>13</v>
      </c>
      <c r="K377" t="s">
        <v>39</v>
      </c>
      <c r="L377" t="s">
        <v>27</v>
      </c>
      <c r="M377">
        <v>1</v>
      </c>
      <c r="N377">
        <v>0</v>
      </c>
      <c r="O377">
        <v>0</v>
      </c>
      <c r="P377">
        <v>0</v>
      </c>
      <c r="Q377">
        <v>0</v>
      </c>
      <c r="R377" t="s">
        <v>16</v>
      </c>
      <c r="S377">
        <v>0</v>
      </c>
      <c r="T377">
        <v>0</v>
      </c>
      <c r="U377">
        <v>0</v>
      </c>
      <c r="V377">
        <v>1</v>
      </c>
      <c r="W377">
        <v>0</v>
      </c>
      <c r="X377">
        <v>0</v>
      </c>
      <c r="Y377" t="s">
        <v>33</v>
      </c>
      <c r="Z377">
        <v>1</v>
      </c>
      <c r="AA377">
        <v>1</v>
      </c>
      <c r="AB377">
        <v>1</v>
      </c>
      <c r="AC377">
        <v>1</v>
      </c>
      <c r="AD377">
        <v>1</v>
      </c>
      <c r="AE377">
        <v>1</v>
      </c>
      <c r="AF377">
        <v>1</v>
      </c>
      <c r="AG377">
        <v>0</v>
      </c>
      <c r="AH377">
        <v>1</v>
      </c>
      <c r="AI377">
        <v>0</v>
      </c>
      <c r="AJ377" t="s">
        <v>17</v>
      </c>
      <c r="AK377">
        <v>61.5</v>
      </c>
      <c r="AL377">
        <v>56</v>
      </c>
      <c r="AM377">
        <v>34.700000000000003</v>
      </c>
      <c r="AN377">
        <v>40.6</v>
      </c>
      <c r="AO377">
        <v>52</v>
      </c>
      <c r="AP377">
        <v>76</v>
      </c>
      <c r="AQ377">
        <v>1</v>
      </c>
    </row>
    <row r="378" spans="1:43" x14ac:dyDescent="0.3">
      <c r="A378" t="s">
        <v>19</v>
      </c>
      <c r="B378">
        <v>1</v>
      </c>
      <c r="C378">
        <v>0</v>
      </c>
      <c r="D378">
        <v>0</v>
      </c>
      <c r="E378">
        <v>0</v>
      </c>
      <c r="F378">
        <v>0</v>
      </c>
      <c r="G378">
        <v>0</v>
      </c>
      <c r="I378">
        <v>1.42</v>
      </c>
      <c r="J378" t="s">
        <v>13</v>
      </c>
      <c r="K378" t="s">
        <v>20</v>
      </c>
      <c r="L378" t="s">
        <v>31</v>
      </c>
      <c r="M378">
        <v>0</v>
      </c>
      <c r="N378">
        <v>0</v>
      </c>
      <c r="O378">
        <v>0</v>
      </c>
      <c r="P378">
        <v>1</v>
      </c>
      <c r="Q378">
        <v>0</v>
      </c>
      <c r="R378" t="s">
        <v>24</v>
      </c>
      <c r="S378">
        <v>0</v>
      </c>
      <c r="T378">
        <v>0</v>
      </c>
      <c r="U378">
        <v>1</v>
      </c>
      <c r="V378">
        <v>0</v>
      </c>
      <c r="W378">
        <v>0</v>
      </c>
      <c r="X378">
        <v>0</v>
      </c>
      <c r="Y378" t="s">
        <v>23</v>
      </c>
      <c r="Z378">
        <v>0</v>
      </c>
      <c r="AA378">
        <v>1</v>
      </c>
      <c r="AB378">
        <v>0</v>
      </c>
      <c r="AC378">
        <v>0</v>
      </c>
      <c r="AD378">
        <v>1</v>
      </c>
      <c r="AE378">
        <v>1</v>
      </c>
      <c r="AF378">
        <v>1</v>
      </c>
      <c r="AG378">
        <v>0</v>
      </c>
      <c r="AH378">
        <v>0</v>
      </c>
      <c r="AI378">
        <v>0</v>
      </c>
      <c r="AJ378" t="s">
        <v>22</v>
      </c>
      <c r="AK378">
        <v>61.9</v>
      </c>
      <c r="AL378">
        <v>57</v>
      </c>
      <c r="AM378">
        <v>35</v>
      </c>
      <c r="AN378">
        <v>40.799999999999997</v>
      </c>
      <c r="AO378">
        <v>55</v>
      </c>
      <c r="AP378">
        <v>80</v>
      </c>
      <c r="AQ378">
        <v>1</v>
      </c>
    </row>
    <row r="379" spans="1:43" x14ac:dyDescent="0.3">
      <c r="A379" t="s">
        <v>19</v>
      </c>
      <c r="B379">
        <v>1</v>
      </c>
      <c r="C379">
        <v>0</v>
      </c>
      <c r="D379">
        <v>0</v>
      </c>
      <c r="E379">
        <v>0</v>
      </c>
      <c r="F379">
        <v>0</v>
      </c>
      <c r="G379">
        <v>0</v>
      </c>
      <c r="I379">
        <v>1.02</v>
      </c>
      <c r="J379" t="s">
        <v>13</v>
      </c>
      <c r="K379" t="s">
        <v>20</v>
      </c>
      <c r="L379" t="s">
        <v>27</v>
      </c>
      <c r="M379">
        <v>1</v>
      </c>
      <c r="N379">
        <v>0</v>
      </c>
      <c r="O379">
        <v>0</v>
      </c>
      <c r="P379">
        <v>0</v>
      </c>
      <c r="Q379">
        <v>0</v>
      </c>
      <c r="R379" t="s">
        <v>34</v>
      </c>
      <c r="S379">
        <v>0</v>
      </c>
      <c r="T379">
        <v>0</v>
      </c>
      <c r="U379">
        <v>0</v>
      </c>
      <c r="V379">
        <v>0</v>
      </c>
      <c r="W379">
        <v>0</v>
      </c>
      <c r="X379">
        <v>1</v>
      </c>
      <c r="Y379" t="s">
        <v>23</v>
      </c>
      <c r="Z379">
        <v>1</v>
      </c>
      <c r="AA379">
        <v>1</v>
      </c>
      <c r="AB379">
        <v>1</v>
      </c>
      <c r="AC379">
        <v>0</v>
      </c>
      <c r="AD379">
        <v>0</v>
      </c>
      <c r="AE379">
        <v>1</v>
      </c>
      <c r="AF379">
        <v>1</v>
      </c>
      <c r="AG379">
        <v>1</v>
      </c>
      <c r="AH379">
        <v>0</v>
      </c>
      <c r="AI379">
        <v>0</v>
      </c>
      <c r="AJ379" t="s">
        <v>22</v>
      </c>
      <c r="AK379">
        <v>61.8</v>
      </c>
      <c r="AL379">
        <v>56</v>
      </c>
      <c r="AM379">
        <v>34</v>
      </c>
      <c r="AN379">
        <v>41</v>
      </c>
      <c r="AO379">
        <v>50</v>
      </c>
      <c r="AP379">
        <v>80</v>
      </c>
      <c r="AQ379">
        <v>1</v>
      </c>
    </row>
    <row r="380" spans="1:43" x14ac:dyDescent="0.3">
      <c r="A380" t="s">
        <v>35</v>
      </c>
      <c r="B380">
        <v>0</v>
      </c>
      <c r="C380">
        <v>0</v>
      </c>
      <c r="D380">
        <v>0</v>
      </c>
      <c r="E380">
        <v>1</v>
      </c>
      <c r="F380">
        <v>0</v>
      </c>
      <c r="G380">
        <v>0</v>
      </c>
      <c r="I380">
        <v>1.2</v>
      </c>
      <c r="J380" t="s">
        <v>13</v>
      </c>
      <c r="K380" t="s">
        <v>36</v>
      </c>
      <c r="L380" t="s">
        <v>31</v>
      </c>
      <c r="M380">
        <v>0</v>
      </c>
      <c r="N380">
        <v>0</v>
      </c>
      <c r="O380">
        <v>0</v>
      </c>
      <c r="P380">
        <v>1</v>
      </c>
      <c r="Q380">
        <v>0</v>
      </c>
      <c r="R380" t="s">
        <v>24</v>
      </c>
      <c r="S380">
        <v>0</v>
      </c>
      <c r="T380">
        <v>0</v>
      </c>
      <c r="U380">
        <v>1</v>
      </c>
      <c r="V380">
        <v>0</v>
      </c>
      <c r="W380">
        <v>0</v>
      </c>
      <c r="X380">
        <v>0</v>
      </c>
      <c r="Y380" t="s">
        <v>23</v>
      </c>
      <c r="Z380">
        <v>1</v>
      </c>
      <c r="AA380">
        <v>0</v>
      </c>
      <c r="AB380">
        <v>1</v>
      </c>
      <c r="AC380">
        <v>0</v>
      </c>
      <c r="AD380">
        <v>1</v>
      </c>
      <c r="AE380">
        <v>1</v>
      </c>
      <c r="AF380">
        <v>1</v>
      </c>
      <c r="AG380">
        <v>1</v>
      </c>
      <c r="AH380">
        <v>0</v>
      </c>
      <c r="AI380">
        <v>0</v>
      </c>
      <c r="AJ380" t="s">
        <v>22</v>
      </c>
      <c r="AK380">
        <v>62.3</v>
      </c>
      <c r="AL380">
        <v>57</v>
      </c>
      <c r="AM380">
        <v>35.5</v>
      </c>
      <c r="AN380">
        <v>40.6</v>
      </c>
      <c r="AO380">
        <v>45</v>
      </c>
      <c r="AP380">
        <v>75</v>
      </c>
      <c r="AQ380">
        <v>1</v>
      </c>
    </row>
    <row r="381" spans="1:43" x14ac:dyDescent="0.3">
      <c r="A381" t="s">
        <v>19</v>
      </c>
      <c r="B381">
        <v>1</v>
      </c>
      <c r="C381">
        <v>0</v>
      </c>
      <c r="D381">
        <v>0</v>
      </c>
      <c r="E381">
        <v>0</v>
      </c>
      <c r="F381">
        <v>0</v>
      </c>
      <c r="G381">
        <v>0</v>
      </c>
      <c r="I381">
        <v>1.06</v>
      </c>
      <c r="J381" t="s">
        <v>13</v>
      </c>
      <c r="K381" t="s">
        <v>20</v>
      </c>
      <c r="L381" t="s">
        <v>15</v>
      </c>
      <c r="M381">
        <v>0</v>
      </c>
      <c r="N381">
        <v>0</v>
      </c>
      <c r="O381">
        <v>1</v>
      </c>
      <c r="P381">
        <v>0</v>
      </c>
      <c r="Q381">
        <v>0</v>
      </c>
      <c r="R381" t="s">
        <v>24</v>
      </c>
      <c r="S381">
        <v>0</v>
      </c>
      <c r="T381">
        <v>0</v>
      </c>
      <c r="U381">
        <v>1</v>
      </c>
      <c r="V381">
        <v>0</v>
      </c>
      <c r="W381">
        <v>0</v>
      </c>
      <c r="X381">
        <v>0</v>
      </c>
      <c r="Y381" t="s">
        <v>23</v>
      </c>
      <c r="Z381">
        <v>1</v>
      </c>
      <c r="AA381">
        <v>1</v>
      </c>
      <c r="AB381">
        <v>0</v>
      </c>
      <c r="AC381">
        <v>0</v>
      </c>
      <c r="AD381">
        <v>1</v>
      </c>
      <c r="AE381">
        <v>1</v>
      </c>
      <c r="AF381">
        <v>1</v>
      </c>
      <c r="AG381">
        <v>0</v>
      </c>
      <c r="AH381">
        <v>0</v>
      </c>
      <c r="AI381">
        <v>0</v>
      </c>
      <c r="AJ381" t="s">
        <v>22</v>
      </c>
      <c r="AK381">
        <v>61.6</v>
      </c>
      <c r="AL381">
        <v>57</v>
      </c>
      <c r="AM381">
        <v>35</v>
      </c>
      <c r="AN381">
        <v>40.6</v>
      </c>
      <c r="AO381">
        <v>55</v>
      </c>
      <c r="AP381">
        <v>80</v>
      </c>
      <c r="AQ381">
        <v>1</v>
      </c>
    </row>
    <row r="382" spans="1:43" x14ac:dyDescent="0.3">
      <c r="A382" t="s">
        <v>19</v>
      </c>
      <c r="B382">
        <v>1</v>
      </c>
      <c r="C382">
        <v>0</v>
      </c>
      <c r="D382">
        <v>0</v>
      </c>
      <c r="E382">
        <v>0</v>
      </c>
      <c r="F382">
        <v>0</v>
      </c>
      <c r="G382">
        <v>0</v>
      </c>
      <c r="I382">
        <v>1.0900000000000001</v>
      </c>
      <c r="J382" t="s">
        <v>13</v>
      </c>
      <c r="K382" t="s">
        <v>20</v>
      </c>
      <c r="L382" t="s">
        <v>31</v>
      </c>
      <c r="M382">
        <v>0</v>
      </c>
      <c r="N382">
        <v>0</v>
      </c>
      <c r="O382">
        <v>0</v>
      </c>
      <c r="P382">
        <v>1</v>
      </c>
      <c r="Q382">
        <v>0</v>
      </c>
      <c r="R382" t="s">
        <v>32</v>
      </c>
      <c r="S382">
        <v>0</v>
      </c>
      <c r="T382">
        <v>0</v>
      </c>
      <c r="U382">
        <v>0</v>
      </c>
      <c r="V382">
        <v>0</v>
      </c>
      <c r="W382">
        <v>1</v>
      </c>
      <c r="X382">
        <v>0</v>
      </c>
      <c r="Y382" t="s">
        <v>33</v>
      </c>
      <c r="Z382">
        <v>1</v>
      </c>
      <c r="AA382">
        <v>1</v>
      </c>
      <c r="AB382">
        <v>1</v>
      </c>
      <c r="AC382">
        <v>0</v>
      </c>
      <c r="AD382">
        <v>1</v>
      </c>
      <c r="AE382">
        <v>1</v>
      </c>
      <c r="AF382">
        <v>1</v>
      </c>
      <c r="AG382">
        <v>1</v>
      </c>
      <c r="AH382">
        <v>0</v>
      </c>
      <c r="AI382">
        <v>0</v>
      </c>
      <c r="AJ382" t="s">
        <v>22</v>
      </c>
      <c r="AK382">
        <v>61.7</v>
      </c>
      <c r="AL382">
        <v>57</v>
      </c>
      <c r="AM382">
        <v>35.5</v>
      </c>
      <c r="AN382">
        <v>40.799999999999997</v>
      </c>
      <c r="AO382">
        <v>50</v>
      </c>
      <c r="AP382">
        <v>80</v>
      </c>
      <c r="AQ382">
        <v>1</v>
      </c>
    </row>
    <row r="383" spans="1:43" x14ac:dyDescent="0.3">
      <c r="A383" t="s">
        <v>19</v>
      </c>
      <c r="B383">
        <v>1</v>
      </c>
      <c r="C383">
        <v>0</v>
      </c>
      <c r="D383">
        <v>0</v>
      </c>
      <c r="E383">
        <v>0</v>
      </c>
      <c r="F383">
        <v>0</v>
      </c>
      <c r="G383">
        <v>0</v>
      </c>
      <c r="I383">
        <v>1.28</v>
      </c>
      <c r="J383" t="s">
        <v>13</v>
      </c>
      <c r="K383" t="s">
        <v>20</v>
      </c>
      <c r="L383" t="s">
        <v>31</v>
      </c>
      <c r="M383">
        <v>0</v>
      </c>
      <c r="N383">
        <v>0</v>
      </c>
      <c r="O383">
        <v>0</v>
      </c>
      <c r="P383">
        <v>1</v>
      </c>
      <c r="Q383">
        <v>0</v>
      </c>
      <c r="R383" t="s">
        <v>34</v>
      </c>
      <c r="S383">
        <v>0</v>
      </c>
      <c r="T383">
        <v>0</v>
      </c>
      <c r="U383">
        <v>0</v>
      </c>
      <c r="V383">
        <v>0</v>
      </c>
      <c r="W383">
        <v>0</v>
      </c>
      <c r="X383">
        <v>1</v>
      </c>
      <c r="Y383" t="s">
        <v>28</v>
      </c>
      <c r="Z383">
        <v>1</v>
      </c>
      <c r="AA383">
        <v>1</v>
      </c>
      <c r="AB383">
        <v>1</v>
      </c>
      <c r="AC383">
        <v>0</v>
      </c>
      <c r="AD383">
        <v>1</v>
      </c>
      <c r="AE383">
        <v>1</v>
      </c>
      <c r="AF383">
        <v>1</v>
      </c>
      <c r="AG383">
        <v>1</v>
      </c>
      <c r="AH383">
        <v>0</v>
      </c>
      <c r="AI383">
        <v>0</v>
      </c>
      <c r="AJ383" t="s">
        <v>22</v>
      </c>
      <c r="AK383">
        <v>61.6</v>
      </c>
      <c r="AL383">
        <v>57</v>
      </c>
      <c r="AM383">
        <v>35.5</v>
      </c>
      <c r="AN383">
        <v>40.799999999999997</v>
      </c>
      <c r="AO383">
        <v>50</v>
      </c>
      <c r="AP383">
        <v>80</v>
      </c>
      <c r="AQ383">
        <v>1</v>
      </c>
    </row>
    <row r="384" spans="1:43" x14ac:dyDescent="0.3">
      <c r="A384" t="s">
        <v>12</v>
      </c>
      <c r="B384">
        <v>0</v>
      </c>
      <c r="C384">
        <v>0</v>
      </c>
      <c r="D384">
        <v>0</v>
      </c>
      <c r="E384">
        <v>0</v>
      </c>
      <c r="F384">
        <v>0</v>
      </c>
      <c r="G384">
        <v>1</v>
      </c>
      <c r="I384">
        <v>1.59</v>
      </c>
      <c r="J384" t="s">
        <v>13</v>
      </c>
      <c r="K384" t="s">
        <v>14</v>
      </c>
      <c r="L384" t="s">
        <v>21</v>
      </c>
      <c r="M384">
        <v>0</v>
      </c>
      <c r="N384">
        <v>0</v>
      </c>
      <c r="O384">
        <v>0</v>
      </c>
      <c r="P384">
        <v>0</v>
      </c>
      <c r="Q384">
        <v>1</v>
      </c>
      <c r="R384" t="s">
        <v>16</v>
      </c>
      <c r="S384">
        <v>0</v>
      </c>
      <c r="T384">
        <v>0</v>
      </c>
      <c r="U384">
        <v>0</v>
      </c>
      <c r="V384">
        <v>1</v>
      </c>
      <c r="W384">
        <v>0</v>
      </c>
      <c r="X384">
        <v>0</v>
      </c>
      <c r="Y384" t="s">
        <v>28</v>
      </c>
      <c r="Z384">
        <v>1</v>
      </c>
      <c r="AA384">
        <v>1</v>
      </c>
      <c r="AB384">
        <v>0</v>
      </c>
      <c r="AC384">
        <v>1</v>
      </c>
      <c r="AD384">
        <v>1</v>
      </c>
      <c r="AE384">
        <v>1</v>
      </c>
      <c r="AF384">
        <v>1</v>
      </c>
      <c r="AG384">
        <v>1</v>
      </c>
      <c r="AH384">
        <v>1</v>
      </c>
      <c r="AI384">
        <v>1</v>
      </c>
      <c r="AJ384" t="s">
        <v>17</v>
      </c>
      <c r="AK384">
        <v>61.5</v>
      </c>
      <c r="AL384">
        <v>56.2</v>
      </c>
      <c r="AM384">
        <v>34.5</v>
      </c>
      <c r="AN384">
        <v>40.799999999999997</v>
      </c>
      <c r="AO384">
        <v>48</v>
      </c>
      <c r="AP384">
        <v>77</v>
      </c>
      <c r="AQ384">
        <v>1</v>
      </c>
    </row>
    <row r="385" spans="1:43" x14ac:dyDescent="0.3">
      <c r="A385" t="s">
        <v>29</v>
      </c>
      <c r="B385">
        <v>0</v>
      </c>
      <c r="C385">
        <v>0</v>
      </c>
      <c r="D385">
        <v>1</v>
      </c>
      <c r="E385">
        <v>0</v>
      </c>
      <c r="F385">
        <v>0</v>
      </c>
      <c r="G385">
        <v>0</v>
      </c>
      <c r="I385">
        <v>2.0099999999999998</v>
      </c>
      <c r="J385" t="s">
        <v>30</v>
      </c>
      <c r="K385" t="s">
        <v>14</v>
      </c>
      <c r="L385" t="s">
        <v>31</v>
      </c>
      <c r="M385">
        <v>0</v>
      </c>
      <c r="N385">
        <v>0</v>
      </c>
      <c r="O385">
        <v>0</v>
      </c>
      <c r="P385">
        <v>1</v>
      </c>
      <c r="Q385">
        <v>0</v>
      </c>
      <c r="R385" t="s">
        <v>16</v>
      </c>
      <c r="S385">
        <v>0</v>
      </c>
      <c r="T385">
        <v>0</v>
      </c>
      <c r="U385">
        <v>0</v>
      </c>
      <c r="V385">
        <v>1</v>
      </c>
      <c r="W385">
        <v>0</v>
      </c>
      <c r="X385">
        <v>0</v>
      </c>
      <c r="Y385" t="s">
        <v>28</v>
      </c>
      <c r="Z385">
        <v>1</v>
      </c>
      <c r="AA385">
        <v>1</v>
      </c>
      <c r="AB385">
        <v>0</v>
      </c>
      <c r="AC385">
        <v>1</v>
      </c>
      <c r="AD385">
        <v>1</v>
      </c>
      <c r="AE385">
        <v>1</v>
      </c>
      <c r="AF385">
        <v>1</v>
      </c>
      <c r="AG385">
        <v>0</v>
      </c>
      <c r="AH385">
        <v>1</v>
      </c>
      <c r="AI385">
        <v>1</v>
      </c>
      <c r="AJ385" t="s">
        <v>17</v>
      </c>
      <c r="AK385">
        <v>61.3</v>
      </c>
      <c r="AL385">
        <v>56.7</v>
      </c>
      <c r="AM385">
        <v>34.5</v>
      </c>
      <c r="AN385">
        <v>40.9</v>
      </c>
      <c r="AO385">
        <v>51</v>
      </c>
      <c r="AP385">
        <v>77</v>
      </c>
      <c r="AQ385">
        <v>1</v>
      </c>
    </row>
    <row r="386" spans="1:43" x14ac:dyDescent="0.3">
      <c r="A386" t="s">
        <v>38</v>
      </c>
      <c r="B386">
        <v>0</v>
      </c>
      <c r="C386">
        <v>0</v>
      </c>
      <c r="D386">
        <v>0</v>
      </c>
      <c r="E386">
        <v>0</v>
      </c>
      <c r="F386">
        <v>1</v>
      </c>
      <c r="G386">
        <v>0</v>
      </c>
      <c r="I386">
        <v>1.6</v>
      </c>
      <c r="J386" t="s">
        <v>13</v>
      </c>
      <c r="K386" t="s">
        <v>39</v>
      </c>
      <c r="L386" t="s">
        <v>21</v>
      </c>
      <c r="M386">
        <v>0</v>
      </c>
      <c r="N386">
        <v>0</v>
      </c>
      <c r="O386">
        <v>0</v>
      </c>
      <c r="P386">
        <v>0</v>
      </c>
      <c r="Q386">
        <v>1</v>
      </c>
      <c r="R386" t="s">
        <v>24</v>
      </c>
      <c r="S386">
        <v>0</v>
      </c>
      <c r="T386">
        <v>0</v>
      </c>
      <c r="U386">
        <v>1</v>
      </c>
      <c r="V386">
        <v>0</v>
      </c>
      <c r="W386">
        <v>0</v>
      </c>
      <c r="X386">
        <v>0</v>
      </c>
      <c r="Y386" t="s">
        <v>33</v>
      </c>
      <c r="Z386">
        <v>1</v>
      </c>
      <c r="AA386">
        <v>1</v>
      </c>
      <c r="AB386">
        <v>1</v>
      </c>
      <c r="AC386">
        <v>1</v>
      </c>
      <c r="AD386">
        <v>1</v>
      </c>
      <c r="AE386">
        <v>1</v>
      </c>
      <c r="AF386">
        <v>1</v>
      </c>
      <c r="AG386">
        <v>0</v>
      </c>
      <c r="AH386">
        <v>1</v>
      </c>
      <c r="AI386">
        <v>0</v>
      </c>
      <c r="AJ386" t="s">
        <v>17</v>
      </c>
      <c r="AK386">
        <v>61.7</v>
      </c>
      <c r="AL386">
        <v>56.1</v>
      </c>
      <c r="AM386">
        <v>34.1</v>
      </c>
      <c r="AN386">
        <v>40.799999999999997</v>
      </c>
      <c r="AO386">
        <v>52</v>
      </c>
      <c r="AP386">
        <v>76</v>
      </c>
      <c r="AQ386">
        <v>1</v>
      </c>
    </row>
    <row r="387" spans="1:43" x14ac:dyDescent="0.3">
      <c r="A387" t="s">
        <v>19</v>
      </c>
      <c r="B387">
        <v>1</v>
      </c>
      <c r="C387">
        <v>0</v>
      </c>
      <c r="D387">
        <v>0</v>
      </c>
      <c r="E387">
        <v>0</v>
      </c>
      <c r="F387">
        <v>0</v>
      </c>
      <c r="G387">
        <v>0</v>
      </c>
      <c r="I387">
        <v>1.18</v>
      </c>
      <c r="J387" t="s">
        <v>13</v>
      </c>
      <c r="K387" t="s">
        <v>20</v>
      </c>
      <c r="L387" t="s">
        <v>31</v>
      </c>
      <c r="M387">
        <v>0</v>
      </c>
      <c r="N387">
        <v>0</v>
      </c>
      <c r="O387">
        <v>0</v>
      </c>
      <c r="P387">
        <v>1</v>
      </c>
      <c r="Q387">
        <v>0</v>
      </c>
      <c r="R387" t="s">
        <v>32</v>
      </c>
      <c r="S387">
        <v>0</v>
      </c>
      <c r="T387">
        <v>0</v>
      </c>
      <c r="U387">
        <v>0</v>
      </c>
      <c r="V387">
        <v>0</v>
      </c>
      <c r="W387">
        <v>1</v>
      </c>
      <c r="X387">
        <v>0</v>
      </c>
      <c r="Y387" t="s">
        <v>23</v>
      </c>
      <c r="Z387">
        <v>1</v>
      </c>
      <c r="AA387">
        <v>1</v>
      </c>
      <c r="AB387">
        <v>0</v>
      </c>
      <c r="AC387">
        <v>0</v>
      </c>
      <c r="AD387">
        <v>1</v>
      </c>
      <c r="AE387">
        <v>1</v>
      </c>
      <c r="AF387">
        <v>1</v>
      </c>
      <c r="AG387">
        <v>0</v>
      </c>
      <c r="AH387">
        <v>0</v>
      </c>
      <c r="AI387">
        <v>0</v>
      </c>
      <c r="AJ387" t="s">
        <v>22</v>
      </c>
      <c r="AK387">
        <v>61.9</v>
      </c>
      <c r="AL387">
        <v>57</v>
      </c>
      <c r="AM387">
        <v>35.5</v>
      </c>
      <c r="AN387">
        <v>40.6</v>
      </c>
      <c r="AO387">
        <v>55</v>
      </c>
      <c r="AP387">
        <v>80</v>
      </c>
      <c r="AQ387">
        <v>1</v>
      </c>
    </row>
    <row r="388" spans="1:43" x14ac:dyDescent="0.3">
      <c r="A388" t="s">
        <v>19</v>
      </c>
      <c r="B388">
        <v>1</v>
      </c>
      <c r="C388">
        <v>0</v>
      </c>
      <c r="D388">
        <v>0</v>
      </c>
      <c r="E388">
        <v>0</v>
      </c>
      <c r="F388">
        <v>0</v>
      </c>
      <c r="G388">
        <v>0</v>
      </c>
      <c r="I388">
        <v>1.22</v>
      </c>
      <c r="J388" t="s">
        <v>13</v>
      </c>
      <c r="K388" t="s">
        <v>20</v>
      </c>
      <c r="L388" t="s">
        <v>21</v>
      </c>
      <c r="M388">
        <v>0</v>
      </c>
      <c r="N388">
        <v>0</v>
      </c>
      <c r="O388">
        <v>0</v>
      </c>
      <c r="P388">
        <v>0</v>
      </c>
      <c r="Q388">
        <v>1</v>
      </c>
      <c r="R388" t="s">
        <v>16</v>
      </c>
      <c r="S388">
        <v>0</v>
      </c>
      <c r="T388">
        <v>0</v>
      </c>
      <c r="U388">
        <v>0</v>
      </c>
      <c r="V388">
        <v>1</v>
      </c>
      <c r="W388">
        <v>0</v>
      </c>
      <c r="X388">
        <v>0</v>
      </c>
      <c r="Y388" t="s">
        <v>23</v>
      </c>
      <c r="Z388">
        <v>0</v>
      </c>
      <c r="AA388">
        <v>1</v>
      </c>
      <c r="AB388">
        <v>0</v>
      </c>
      <c r="AC388">
        <v>0</v>
      </c>
      <c r="AD388">
        <v>1</v>
      </c>
      <c r="AE388">
        <v>1</v>
      </c>
      <c r="AF388">
        <v>1</v>
      </c>
      <c r="AG388">
        <v>1</v>
      </c>
      <c r="AH388">
        <v>0</v>
      </c>
      <c r="AI388">
        <v>0</v>
      </c>
      <c r="AJ388" t="s">
        <v>22</v>
      </c>
      <c r="AK388">
        <v>61.5</v>
      </c>
      <c r="AL388">
        <v>56</v>
      </c>
      <c r="AM388">
        <v>34</v>
      </c>
      <c r="AN388">
        <v>40.799999999999997</v>
      </c>
      <c r="AO388">
        <v>50</v>
      </c>
      <c r="AP388">
        <v>80</v>
      </c>
      <c r="AQ388">
        <v>1</v>
      </c>
    </row>
    <row r="389" spans="1:43" x14ac:dyDescent="0.3">
      <c r="A389" t="s">
        <v>19</v>
      </c>
      <c r="B389">
        <v>1</v>
      </c>
      <c r="C389">
        <v>0</v>
      </c>
      <c r="D389">
        <v>0</v>
      </c>
      <c r="E389">
        <v>0</v>
      </c>
      <c r="F389">
        <v>0</v>
      </c>
      <c r="G389">
        <v>0</v>
      </c>
      <c r="I389">
        <v>1.25</v>
      </c>
      <c r="J389" t="s">
        <v>13</v>
      </c>
      <c r="K389" t="s">
        <v>20</v>
      </c>
      <c r="L389" t="s">
        <v>40</v>
      </c>
      <c r="M389">
        <v>0</v>
      </c>
      <c r="N389">
        <v>1</v>
      </c>
      <c r="O389">
        <v>0</v>
      </c>
      <c r="P389">
        <v>0</v>
      </c>
      <c r="Q389">
        <v>0</v>
      </c>
      <c r="R389" t="s">
        <v>32</v>
      </c>
      <c r="S389">
        <v>0</v>
      </c>
      <c r="T389">
        <v>0</v>
      </c>
      <c r="U389">
        <v>0</v>
      </c>
      <c r="V389">
        <v>0</v>
      </c>
      <c r="W389">
        <v>1</v>
      </c>
      <c r="X389">
        <v>0</v>
      </c>
      <c r="Y389" t="s">
        <v>23</v>
      </c>
      <c r="Z389">
        <v>1</v>
      </c>
      <c r="AA389">
        <v>1</v>
      </c>
      <c r="AB389">
        <v>1</v>
      </c>
      <c r="AC389">
        <v>0</v>
      </c>
      <c r="AD389">
        <v>1</v>
      </c>
      <c r="AE389">
        <v>1</v>
      </c>
      <c r="AF389">
        <v>1</v>
      </c>
      <c r="AG389">
        <v>0</v>
      </c>
      <c r="AH389">
        <v>0</v>
      </c>
      <c r="AI389">
        <v>0</v>
      </c>
      <c r="AJ389" t="s">
        <v>22</v>
      </c>
      <c r="AK389">
        <v>61.5</v>
      </c>
      <c r="AL389">
        <v>57</v>
      </c>
      <c r="AM389">
        <v>35</v>
      </c>
      <c r="AN389">
        <v>40.799999999999997</v>
      </c>
      <c r="AO389">
        <v>55</v>
      </c>
      <c r="AP389">
        <v>80</v>
      </c>
      <c r="AQ389">
        <v>1</v>
      </c>
    </row>
    <row r="390" spans="1:43" x14ac:dyDescent="0.3">
      <c r="A390" t="s">
        <v>19</v>
      </c>
      <c r="B390">
        <v>1</v>
      </c>
      <c r="C390">
        <v>0</v>
      </c>
      <c r="D390">
        <v>0</v>
      </c>
      <c r="E390">
        <v>0</v>
      </c>
      <c r="F390">
        <v>0</v>
      </c>
      <c r="G390">
        <v>0</v>
      </c>
      <c r="I390">
        <v>1.62</v>
      </c>
      <c r="J390" t="s">
        <v>13</v>
      </c>
      <c r="K390" t="s">
        <v>20</v>
      </c>
      <c r="L390" t="s">
        <v>15</v>
      </c>
      <c r="M390">
        <v>0</v>
      </c>
      <c r="N390">
        <v>0</v>
      </c>
      <c r="O390">
        <v>1</v>
      </c>
      <c r="P390">
        <v>0</v>
      </c>
      <c r="Q390">
        <v>0</v>
      </c>
      <c r="R390" t="s">
        <v>16</v>
      </c>
      <c r="S390">
        <v>0</v>
      </c>
      <c r="T390">
        <v>0</v>
      </c>
      <c r="U390">
        <v>0</v>
      </c>
      <c r="V390">
        <v>1</v>
      </c>
      <c r="W390">
        <v>0</v>
      </c>
      <c r="X390">
        <v>0</v>
      </c>
      <c r="Y390" t="s">
        <v>23</v>
      </c>
      <c r="Z390">
        <v>1</v>
      </c>
      <c r="AA390">
        <v>1</v>
      </c>
      <c r="AB390">
        <v>0</v>
      </c>
      <c r="AC390">
        <v>0</v>
      </c>
      <c r="AD390">
        <v>1</v>
      </c>
      <c r="AE390">
        <v>1</v>
      </c>
      <c r="AF390">
        <v>1</v>
      </c>
      <c r="AG390">
        <v>0</v>
      </c>
      <c r="AH390">
        <v>0</v>
      </c>
      <c r="AI390">
        <v>0</v>
      </c>
      <c r="AJ390" t="s">
        <v>22</v>
      </c>
      <c r="AK390">
        <v>61.4</v>
      </c>
      <c r="AL390">
        <v>57</v>
      </c>
      <c r="AM390">
        <v>35</v>
      </c>
      <c r="AN390">
        <v>40.6</v>
      </c>
      <c r="AO390">
        <v>55</v>
      </c>
      <c r="AP390">
        <v>80</v>
      </c>
      <c r="AQ390">
        <v>1</v>
      </c>
    </row>
    <row r="391" spans="1:43" x14ac:dyDescent="0.3">
      <c r="A391" t="s">
        <v>25</v>
      </c>
      <c r="B391">
        <v>0</v>
      </c>
      <c r="C391">
        <v>1</v>
      </c>
      <c r="D391">
        <v>0</v>
      </c>
      <c r="E391">
        <v>0</v>
      </c>
      <c r="F391">
        <v>0</v>
      </c>
      <c r="G391">
        <v>0</v>
      </c>
      <c r="I391">
        <v>1.1859999999999999</v>
      </c>
      <c r="J391" t="s">
        <v>13</v>
      </c>
      <c r="K391" t="s">
        <v>26</v>
      </c>
      <c r="L391" t="s">
        <v>31</v>
      </c>
      <c r="M391">
        <v>0</v>
      </c>
      <c r="N391">
        <v>0</v>
      </c>
      <c r="O391">
        <v>0</v>
      </c>
      <c r="P391">
        <v>1</v>
      </c>
      <c r="Q391">
        <v>0</v>
      </c>
      <c r="R391" t="s">
        <v>16</v>
      </c>
      <c r="S391">
        <v>0</v>
      </c>
      <c r="T391">
        <v>0</v>
      </c>
      <c r="U391">
        <v>0</v>
      </c>
      <c r="V391">
        <v>1</v>
      </c>
      <c r="W391">
        <v>0</v>
      </c>
      <c r="X391">
        <v>0</v>
      </c>
      <c r="Y391" t="s">
        <v>18</v>
      </c>
      <c r="Z391">
        <v>1</v>
      </c>
      <c r="AA391">
        <v>1</v>
      </c>
      <c r="AB391">
        <v>0</v>
      </c>
      <c r="AC391">
        <v>1</v>
      </c>
      <c r="AD391">
        <v>1</v>
      </c>
      <c r="AE391">
        <v>1</v>
      </c>
      <c r="AF391">
        <v>1</v>
      </c>
      <c r="AG391">
        <v>0</v>
      </c>
      <c r="AH391">
        <v>1</v>
      </c>
      <c r="AI391">
        <v>0</v>
      </c>
      <c r="AJ391" t="s">
        <v>17</v>
      </c>
      <c r="AK391">
        <v>61.6</v>
      </c>
      <c r="AL391">
        <v>56.5</v>
      </c>
      <c r="AM391">
        <v>34.9</v>
      </c>
      <c r="AN391">
        <v>40.799999999999997</v>
      </c>
      <c r="AO391">
        <v>51</v>
      </c>
      <c r="AP391">
        <v>77</v>
      </c>
      <c r="AQ391">
        <v>1</v>
      </c>
    </row>
    <row r="392" spans="1:43" x14ac:dyDescent="0.3">
      <c r="A392" t="s">
        <v>29</v>
      </c>
      <c r="B392">
        <v>0</v>
      </c>
      <c r="C392">
        <v>0</v>
      </c>
      <c r="D392">
        <v>1</v>
      </c>
      <c r="E392">
        <v>0</v>
      </c>
      <c r="F392">
        <v>0</v>
      </c>
      <c r="G392">
        <v>0</v>
      </c>
      <c r="I392">
        <v>1.32</v>
      </c>
      <c r="J392" t="s">
        <v>30</v>
      </c>
      <c r="K392" t="s">
        <v>14</v>
      </c>
      <c r="L392" t="s">
        <v>21</v>
      </c>
      <c r="M392">
        <v>0</v>
      </c>
      <c r="N392">
        <v>0</v>
      </c>
      <c r="O392">
        <v>0</v>
      </c>
      <c r="P392">
        <v>0</v>
      </c>
      <c r="Q392">
        <v>1</v>
      </c>
      <c r="R392" t="s">
        <v>16</v>
      </c>
      <c r="S392">
        <v>0</v>
      </c>
      <c r="T392">
        <v>0</v>
      </c>
      <c r="U392">
        <v>0</v>
      </c>
      <c r="V392">
        <v>1</v>
      </c>
      <c r="W392">
        <v>0</v>
      </c>
      <c r="X392">
        <v>0</v>
      </c>
      <c r="Y392" t="s">
        <v>28</v>
      </c>
      <c r="Z392">
        <v>1</v>
      </c>
      <c r="AA392">
        <v>1</v>
      </c>
      <c r="AB392">
        <v>0</v>
      </c>
      <c r="AC392">
        <v>1</v>
      </c>
      <c r="AD392">
        <v>1</v>
      </c>
      <c r="AE392">
        <v>1</v>
      </c>
      <c r="AF392">
        <v>1</v>
      </c>
      <c r="AG392">
        <v>0</v>
      </c>
      <c r="AH392">
        <v>1</v>
      </c>
      <c r="AI392">
        <v>1</v>
      </c>
      <c r="AJ392" t="s">
        <v>17</v>
      </c>
      <c r="AK392">
        <v>61.4</v>
      </c>
      <c r="AL392">
        <v>56.6</v>
      </c>
      <c r="AM392">
        <v>34.5</v>
      </c>
      <c r="AN392">
        <v>40.799999999999997</v>
      </c>
      <c r="AO392">
        <v>52</v>
      </c>
      <c r="AP392">
        <v>77</v>
      </c>
      <c r="AQ392">
        <v>1</v>
      </c>
    </row>
    <row r="393" spans="1:43" x14ac:dyDescent="0.3">
      <c r="A393" t="s">
        <v>19</v>
      </c>
      <c r="B393">
        <v>1</v>
      </c>
      <c r="C393">
        <v>0</v>
      </c>
      <c r="D393">
        <v>0</v>
      </c>
      <c r="E393">
        <v>0</v>
      </c>
      <c r="F393">
        <v>0</v>
      </c>
      <c r="G393">
        <v>0</v>
      </c>
      <c r="I393">
        <v>1.04</v>
      </c>
      <c r="J393" t="s">
        <v>13</v>
      </c>
      <c r="K393" t="s">
        <v>20</v>
      </c>
      <c r="L393" t="s">
        <v>21</v>
      </c>
      <c r="M393">
        <v>0</v>
      </c>
      <c r="N393">
        <v>0</v>
      </c>
      <c r="O393">
        <v>0</v>
      </c>
      <c r="P393">
        <v>0</v>
      </c>
      <c r="Q393">
        <v>1</v>
      </c>
      <c r="R393" t="s">
        <v>34</v>
      </c>
      <c r="S393">
        <v>0</v>
      </c>
      <c r="T393">
        <v>0</v>
      </c>
      <c r="U393">
        <v>0</v>
      </c>
      <c r="V393">
        <v>0</v>
      </c>
      <c r="W393">
        <v>0</v>
      </c>
      <c r="X393">
        <v>1</v>
      </c>
      <c r="Y393" t="s">
        <v>23</v>
      </c>
      <c r="Z393">
        <v>1</v>
      </c>
      <c r="AA393">
        <v>1</v>
      </c>
      <c r="AB393">
        <v>1</v>
      </c>
      <c r="AC393">
        <v>0</v>
      </c>
      <c r="AD393">
        <v>1</v>
      </c>
      <c r="AE393">
        <v>1</v>
      </c>
      <c r="AF393">
        <v>1</v>
      </c>
      <c r="AG393">
        <v>1</v>
      </c>
      <c r="AH393">
        <v>0</v>
      </c>
      <c r="AI393">
        <v>0</v>
      </c>
      <c r="AJ393" t="s">
        <v>22</v>
      </c>
      <c r="AK393">
        <v>61.7</v>
      </c>
      <c r="AL393">
        <v>57</v>
      </c>
      <c r="AM393">
        <v>35</v>
      </c>
      <c r="AN393">
        <v>40.6</v>
      </c>
      <c r="AO393">
        <v>50</v>
      </c>
      <c r="AP393">
        <v>75</v>
      </c>
      <c r="AQ393">
        <v>1</v>
      </c>
    </row>
    <row r="394" spans="1:43" x14ac:dyDescent="0.3">
      <c r="A394" t="s">
        <v>29</v>
      </c>
      <c r="B394">
        <v>0</v>
      </c>
      <c r="C394">
        <v>0</v>
      </c>
      <c r="D394">
        <v>1</v>
      </c>
      <c r="E394">
        <v>0</v>
      </c>
      <c r="F394">
        <v>0</v>
      </c>
      <c r="G394">
        <v>0</v>
      </c>
      <c r="I394">
        <v>2.4900000000000002</v>
      </c>
      <c r="J394" t="s">
        <v>30</v>
      </c>
      <c r="K394" t="s">
        <v>14</v>
      </c>
      <c r="L394" t="s">
        <v>31</v>
      </c>
      <c r="M394">
        <v>0</v>
      </c>
      <c r="N394">
        <v>0</v>
      </c>
      <c r="O394">
        <v>0</v>
      </c>
      <c r="P394">
        <v>1</v>
      </c>
      <c r="Q394">
        <v>0</v>
      </c>
      <c r="R394" t="s">
        <v>16</v>
      </c>
      <c r="S394">
        <v>0</v>
      </c>
      <c r="T394">
        <v>0</v>
      </c>
      <c r="U394">
        <v>0</v>
      </c>
      <c r="V394">
        <v>1</v>
      </c>
      <c r="W394">
        <v>0</v>
      </c>
      <c r="X394">
        <v>0</v>
      </c>
      <c r="Y394" t="s">
        <v>28</v>
      </c>
      <c r="Z394">
        <v>1</v>
      </c>
      <c r="AA394">
        <v>1</v>
      </c>
      <c r="AB394">
        <v>1</v>
      </c>
      <c r="AC394">
        <v>1</v>
      </c>
      <c r="AD394">
        <v>1</v>
      </c>
      <c r="AE394">
        <v>1</v>
      </c>
      <c r="AF394">
        <v>1</v>
      </c>
      <c r="AG394">
        <v>1</v>
      </c>
      <c r="AH394">
        <v>1</v>
      </c>
      <c r="AI394">
        <v>1</v>
      </c>
      <c r="AJ394" t="s">
        <v>17</v>
      </c>
      <c r="AK394">
        <v>61.4</v>
      </c>
      <c r="AL394">
        <v>56.4</v>
      </c>
      <c r="AM394">
        <v>34.4</v>
      </c>
      <c r="AN394">
        <v>40.700000000000003</v>
      </c>
      <c r="AO394">
        <v>50</v>
      </c>
      <c r="AP394">
        <v>77</v>
      </c>
      <c r="AQ394">
        <v>1</v>
      </c>
    </row>
    <row r="395" spans="1:43" x14ac:dyDescent="0.3">
      <c r="A395" t="s">
        <v>25</v>
      </c>
      <c r="B395">
        <v>0</v>
      </c>
      <c r="C395">
        <v>1</v>
      </c>
      <c r="D395">
        <v>0</v>
      </c>
      <c r="E395">
        <v>0</v>
      </c>
      <c r="F395">
        <v>0</v>
      </c>
      <c r="G395">
        <v>0</v>
      </c>
      <c r="I395">
        <v>1.024</v>
      </c>
      <c r="J395" t="s">
        <v>13</v>
      </c>
      <c r="K395" t="s">
        <v>26</v>
      </c>
      <c r="L395" t="s">
        <v>27</v>
      </c>
      <c r="M395">
        <v>1</v>
      </c>
      <c r="N395">
        <v>0</v>
      </c>
      <c r="O395">
        <v>0</v>
      </c>
      <c r="P395">
        <v>0</v>
      </c>
      <c r="Q395">
        <v>0</v>
      </c>
      <c r="R395" t="s">
        <v>16</v>
      </c>
      <c r="S395">
        <v>0</v>
      </c>
      <c r="T395">
        <v>0</v>
      </c>
      <c r="U395">
        <v>0</v>
      </c>
      <c r="V395">
        <v>1</v>
      </c>
      <c r="W395">
        <v>0</v>
      </c>
      <c r="X395">
        <v>0</v>
      </c>
      <c r="Y395" t="s">
        <v>18</v>
      </c>
      <c r="Z395">
        <v>1</v>
      </c>
      <c r="AA395">
        <v>1</v>
      </c>
      <c r="AB395">
        <v>0</v>
      </c>
      <c r="AC395">
        <v>1</v>
      </c>
      <c r="AD395">
        <v>1</v>
      </c>
      <c r="AE395">
        <v>1</v>
      </c>
      <c r="AF395">
        <v>0</v>
      </c>
      <c r="AG395">
        <v>0</v>
      </c>
      <c r="AH395">
        <v>0</v>
      </c>
      <c r="AI395">
        <v>0</v>
      </c>
      <c r="AJ395" t="s">
        <v>17</v>
      </c>
      <c r="AK395">
        <v>60.7</v>
      </c>
      <c r="AL395">
        <v>57.1</v>
      </c>
      <c r="AM395">
        <v>34.200000000000003</v>
      </c>
      <c r="AN395">
        <v>40.9</v>
      </c>
      <c r="AO395">
        <v>53</v>
      </c>
      <c r="AP395">
        <v>76</v>
      </c>
      <c r="AQ395">
        <v>1</v>
      </c>
    </row>
    <row r="396" spans="1:43" x14ac:dyDescent="0.3">
      <c r="A396" t="s">
        <v>19</v>
      </c>
      <c r="B396">
        <v>1</v>
      </c>
      <c r="C396">
        <v>0</v>
      </c>
      <c r="D396">
        <v>0</v>
      </c>
      <c r="E396">
        <v>0</v>
      </c>
      <c r="F396">
        <v>0</v>
      </c>
      <c r="G396">
        <v>0</v>
      </c>
      <c r="I396">
        <v>1.6</v>
      </c>
      <c r="J396" t="s">
        <v>13</v>
      </c>
      <c r="K396" t="s">
        <v>20</v>
      </c>
      <c r="L396" t="s">
        <v>21</v>
      </c>
      <c r="M396">
        <v>0</v>
      </c>
      <c r="N396">
        <v>0</v>
      </c>
      <c r="O396">
        <v>0</v>
      </c>
      <c r="P396">
        <v>0</v>
      </c>
      <c r="Q396">
        <v>1</v>
      </c>
      <c r="R396" t="s">
        <v>34</v>
      </c>
      <c r="S396">
        <v>0</v>
      </c>
      <c r="T396">
        <v>0</v>
      </c>
      <c r="U396">
        <v>0</v>
      </c>
      <c r="V396">
        <v>0</v>
      </c>
      <c r="W396">
        <v>0</v>
      </c>
      <c r="X396">
        <v>1</v>
      </c>
      <c r="Y396" t="s">
        <v>28</v>
      </c>
      <c r="Z396">
        <v>1</v>
      </c>
      <c r="AA396">
        <v>1</v>
      </c>
      <c r="AB396">
        <v>1</v>
      </c>
      <c r="AC396">
        <v>0</v>
      </c>
      <c r="AD396">
        <v>1</v>
      </c>
      <c r="AE396">
        <v>1</v>
      </c>
      <c r="AF396">
        <v>1</v>
      </c>
      <c r="AG396">
        <v>1</v>
      </c>
      <c r="AH396">
        <v>0</v>
      </c>
      <c r="AI396">
        <v>0</v>
      </c>
      <c r="AJ396" t="s">
        <v>22</v>
      </c>
      <c r="AK396">
        <v>61</v>
      </c>
      <c r="AL396">
        <v>56</v>
      </c>
      <c r="AM396">
        <v>35</v>
      </c>
      <c r="AN396">
        <v>40.6</v>
      </c>
      <c r="AO396">
        <v>50</v>
      </c>
      <c r="AP396">
        <v>80</v>
      </c>
      <c r="AQ396">
        <v>1</v>
      </c>
    </row>
    <row r="397" spans="1:43" x14ac:dyDescent="0.3">
      <c r="A397" t="s">
        <v>19</v>
      </c>
      <c r="B397">
        <v>1</v>
      </c>
      <c r="C397">
        <v>0</v>
      </c>
      <c r="D397">
        <v>0</v>
      </c>
      <c r="E397">
        <v>0</v>
      </c>
      <c r="F397">
        <v>0</v>
      </c>
      <c r="G397">
        <v>0</v>
      </c>
      <c r="I397">
        <v>1.21</v>
      </c>
      <c r="J397" t="s">
        <v>13</v>
      </c>
      <c r="K397" t="s">
        <v>20</v>
      </c>
      <c r="L397" t="s">
        <v>21</v>
      </c>
      <c r="M397">
        <v>0</v>
      </c>
      <c r="N397">
        <v>0</v>
      </c>
      <c r="O397">
        <v>0</v>
      </c>
      <c r="P397">
        <v>0</v>
      </c>
      <c r="Q397">
        <v>1</v>
      </c>
      <c r="R397" t="s">
        <v>16</v>
      </c>
      <c r="S397">
        <v>0</v>
      </c>
      <c r="T397">
        <v>0</v>
      </c>
      <c r="U397">
        <v>0</v>
      </c>
      <c r="V397">
        <v>1</v>
      </c>
      <c r="W397">
        <v>0</v>
      </c>
      <c r="X397">
        <v>0</v>
      </c>
      <c r="Y397" t="s">
        <v>33</v>
      </c>
      <c r="Z397">
        <v>1</v>
      </c>
      <c r="AA397">
        <v>1</v>
      </c>
      <c r="AB397">
        <v>0</v>
      </c>
      <c r="AC397">
        <v>0</v>
      </c>
      <c r="AD397">
        <v>1</v>
      </c>
      <c r="AE397">
        <v>1</v>
      </c>
      <c r="AF397">
        <v>1</v>
      </c>
      <c r="AG397">
        <v>1</v>
      </c>
      <c r="AH397">
        <v>0</v>
      </c>
      <c r="AI397">
        <v>0</v>
      </c>
      <c r="AJ397" t="s">
        <v>22</v>
      </c>
      <c r="AK397">
        <v>61.6</v>
      </c>
      <c r="AL397">
        <v>57</v>
      </c>
      <c r="AM397">
        <v>35.5</v>
      </c>
      <c r="AN397">
        <v>40.799999999999997</v>
      </c>
      <c r="AO397">
        <v>50</v>
      </c>
      <c r="AP397">
        <v>80</v>
      </c>
      <c r="AQ397">
        <v>1</v>
      </c>
    </row>
    <row r="398" spans="1:43" x14ac:dyDescent="0.3">
      <c r="B398">
        <v>0</v>
      </c>
      <c r="C398">
        <v>0</v>
      </c>
      <c r="D398">
        <v>0</v>
      </c>
      <c r="E398">
        <v>0</v>
      </c>
      <c r="F398">
        <v>0</v>
      </c>
      <c r="G398">
        <v>0</v>
      </c>
      <c r="H398">
        <v>13406</v>
      </c>
      <c r="I398">
        <v>1.3009999999999999</v>
      </c>
      <c r="J398" t="s">
        <v>13</v>
      </c>
      <c r="K398" t="s">
        <v>14</v>
      </c>
      <c r="L398" t="s">
        <v>40</v>
      </c>
      <c r="M398">
        <v>0</v>
      </c>
      <c r="N398">
        <v>1</v>
      </c>
      <c r="O398">
        <v>0</v>
      </c>
      <c r="P398">
        <v>0</v>
      </c>
      <c r="Q398">
        <v>0</v>
      </c>
      <c r="R398" t="s">
        <v>16</v>
      </c>
      <c r="S398">
        <v>0</v>
      </c>
      <c r="T398">
        <v>0</v>
      </c>
      <c r="U398">
        <v>0</v>
      </c>
      <c r="V398">
        <v>1</v>
      </c>
      <c r="W398">
        <v>0</v>
      </c>
      <c r="X398">
        <v>0</v>
      </c>
      <c r="Y398" t="s">
        <v>28</v>
      </c>
      <c r="Z398">
        <v>1</v>
      </c>
      <c r="AA398">
        <v>1</v>
      </c>
      <c r="AB398">
        <v>0</v>
      </c>
      <c r="AC398">
        <v>1</v>
      </c>
      <c r="AD398">
        <v>1</v>
      </c>
      <c r="AE398">
        <v>1</v>
      </c>
      <c r="AF398">
        <v>1</v>
      </c>
      <c r="AG398">
        <v>0</v>
      </c>
      <c r="AH398">
        <v>1</v>
      </c>
      <c r="AI398">
        <v>1</v>
      </c>
      <c r="AJ398" t="s">
        <v>17</v>
      </c>
      <c r="AK398">
        <v>61.9</v>
      </c>
      <c r="AL398">
        <v>56.5</v>
      </c>
      <c r="AM398">
        <v>34.5</v>
      </c>
      <c r="AN398">
        <v>40.799999999999997</v>
      </c>
      <c r="AO398">
        <v>51</v>
      </c>
      <c r="AP398">
        <v>77</v>
      </c>
      <c r="AQ398">
        <v>1</v>
      </c>
    </row>
    <row r="399" spans="1:43" x14ac:dyDescent="0.3">
      <c r="B399">
        <v>0</v>
      </c>
      <c r="C399">
        <v>0</v>
      </c>
      <c r="D399">
        <v>0</v>
      </c>
      <c r="E399">
        <v>0</v>
      </c>
      <c r="F399">
        <v>0</v>
      </c>
      <c r="G399">
        <v>0</v>
      </c>
      <c r="H399">
        <v>16204.235000000001</v>
      </c>
      <c r="I399">
        <v>1.06</v>
      </c>
      <c r="J399" t="s">
        <v>13</v>
      </c>
      <c r="K399" t="s">
        <v>20</v>
      </c>
      <c r="L399" t="s">
        <v>40</v>
      </c>
      <c r="M399">
        <v>0</v>
      </c>
      <c r="N399">
        <v>1</v>
      </c>
      <c r="O399">
        <v>0</v>
      </c>
      <c r="P399">
        <v>0</v>
      </c>
      <c r="Q399">
        <v>0</v>
      </c>
      <c r="R399" t="s">
        <v>37</v>
      </c>
      <c r="S399">
        <v>0</v>
      </c>
      <c r="T399">
        <v>1</v>
      </c>
      <c r="U399">
        <v>0</v>
      </c>
      <c r="V399">
        <v>0</v>
      </c>
      <c r="W399">
        <v>0</v>
      </c>
      <c r="X399">
        <v>0</v>
      </c>
      <c r="Y399" t="s">
        <v>23</v>
      </c>
      <c r="Z399">
        <v>1</v>
      </c>
      <c r="AA399">
        <v>1</v>
      </c>
      <c r="AB399">
        <v>1</v>
      </c>
      <c r="AC399">
        <v>0</v>
      </c>
      <c r="AD399">
        <v>1</v>
      </c>
      <c r="AE399">
        <v>1</v>
      </c>
      <c r="AF399">
        <v>1</v>
      </c>
      <c r="AG399">
        <v>0</v>
      </c>
      <c r="AH399">
        <v>0</v>
      </c>
      <c r="AI399">
        <v>0</v>
      </c>
      <c r="AJ399" t="s">
        <v>22</v>
      </c>
      <c r="AK399">
        <v>60.4</v>
      </c>
      <c r="AL399">
        <v>57</v>
      </c>
      <c r="AM399">
        <v>33.5</v>
      </c>
      <c r="AN399">
        <v>40.799999999999997</v>
      </c>
      <c r="AO399">
        <v>55</v>
      </c>
      <c r="AP399">
        <v>80</v>
      </c>
      <c r="AQ399">
        <v>1</v>
      </c>
    </row>
    <row r="400" spans="1:43" x14ac:dyDescent="0.3">
      <c r="B400">
        <v>0</v>
      </c>
      <c r="C400">
        <v>0</v>
      </c>
      <c r="D400">
        <v>0</v>
      </c>
      <c r="E400">
        <v>0</v>
      </c>
      <c r="F400">
        <v>0</v>
      </c>
      <c r="G400">
        <v>0</v>
      </c>
      <c r="H400">
        <v>11350.155000000001</v>
      </c>
      <c r="I400">
        <v>1.07</v>
      </c>
      <c r="J400" t="s">
        <v>13</v>
      </c>
      <c r="K400" t="s">
        <v>20</v>
      </c>
      <c r="L400" t="s">
        <v>40</v>
      </c>
      <c r="M400">
        <v>0</v>
      </c>
      <c r="N400">
        <v>1</v>
      </c>
      <c r="O400">
        <v>0</v>
      </c>
      <c r="P400">
        <v>0</v>
      </c>
      <c r="Q400">
        <v>0</v>
      </c>
      <c r="R400" t="s">
        <v>34</v>
      </c>
      <c r="S400">
        <v>0</v>
      </c>
      <c r="T400">
        <v>0</v>
      </c>
      <c r="U400">
        <v>0</v>
      </c>
      <c r="V400">
        <v>0</v>
      </c>
      <c r="W400">
        <v>0</v>
      </c>
      <c r="X400">
        <v>1</v>
      </c>
      <c r="Y400" t="s">
        <v>23</v>
      </c>
      <c r="Z400">
        <v>1</v>
      </c>
      <c r="AA400">
        <v>1</v>
      </c>
      <c r="AB400">
        <v>1</v>
      </c>
      <c r="AC400">
        <v>1</v>
      </c>
      <c r="AD400">
        <v>0</v>
      </c>
      <c r="AE400">
        <v>1</v>
      </c>
      <c r="AF400">
        <v>1</v>
      </c>
      <c r="AG400">
        <v>1</v>
      </c>
      <c r="AH400">
        <v>0</v>
      </c>
      <c r="AI400">
        <v>0</v>
      </c>
      <c r="AJ400" t="s">
        <v>22</v>
      </c>
      <c r="AK400">
        <v>61.8</v>
      </c>
      <c r="AL400">
        <v>57</v>
      </c>
      <c r="AM400">
        <v>34.5</v>
      </c>
      <c r="AN400">
        <v>41.2</v>
      </c>
      <c r="AO400">
        <v>50</v>
      </c>
      <c r="AP400">
        <v>80</v>
      </c>
      <c r="AQ400">
        <v>1</v>
      </c>
    </row>
    <row r="401" spans="2:43" x14ac:dyDescent="0.3">
      <c r="B401">
        <v>0</v>
      </c>
      <c r="C401">
        <v>0</v>
      </c>
      <c r="D401">
        <v>0</v>
      </c>
      <c r="E401">
        <v>0</v>
      </c>
      <c r="F401">
        <v>0</v>
      </c>
      <c r="G401">
        <v>0</v>
      </c>
      <c r="H401">
        <v>11900</v>
      </c>
      <c r="I401">
        <v>1.3</v>
      </c>
      <c r="J401" t="s">
        <v>13</v>
      </c>
      <c r="K401" t="s">
        <v>36</v>
      </c>
      <c r="L401" t="s">
        <v>31</v>
      </c>
      <c r="M401">
        <v>0</v>
      </c>
      <c r="N401">
        <v>0</v>
      </c>
      <c r="O401">
        <v>0</v>
      </c>
      <c r="P401">
        <v>1</v>
      </c>
      <c r="Q401">
        <v>0</v>
      </c>
      <c r="R401" t="s">
        <v>37</v>
      </c>
      <c r="S401">
        <v>0</v>
      </c>
      <c r="T401">
        <v>1</v>
      </c>
      <c r="U401">
        <v>0</v>
      </c>
      <c r="V401">
        <v>0</v>
      </c>
      <c r="W401">
        <v>0</v>
      </c>
      <c r="X401">
        <v>0</v>
      </c>
      <c r="Y401" t="s">
        <v>18</v>
      </c>
      <c r="Z401">
        <v>0</v>
      </c>
      <c r="AA401">
        <v>0</v>
      </c>
      <c r="AB401">
        <v>1</v>
      </c>
      <c r="AC401">
        <v>0</v>
      </c>
      <c r="AD401">
        <v>1</v>
      </c>
      <c r="AE401">
        <v>1</v>
      </c>
      <c r="AF401">
        <v>1</v>
      </c>
      <c r="AG401">
        <v>1</v>
      </c>
      <c r="AH401">
        <v>0</v>
      </c>
      <c r="AI401">
        <v>0</v>
      </c>
      <c r="AJ401" t="s">
        <v>22</v>
      </c>
      <c r="AK401">
        <v>62.7</v>
      </c>
      <c r="AL401">
        <v>56</v>
      </c>
      <c r="AM401">
        <v>36</v>
      </c>
      <c r="AN401">
        <v>40.799999999999997</v>
      </c>
      <c r="AO401">
        <v>50</v>
      </c>
      <c r="AP401">
        <v>80</v>
      </c>
      <c r="AQ401">
        <v>1</v>
      </c>
    </row>
    <row r="402" spans="2:43" x14ac:dyDescent="0.3">
      <c r="B402">
        <v>0</v>
      </c>
      <c r="C402">
        <v>0</v>
      </c>
      <c r="D402">
        <v>0</v>
      </c>
      <c r="E402">
        <v>0</v>
      </c>
      <c r="F402">
        <v>0</v>
      </c>
      <c r="G402">
        <v>0</v>
      </c>
      <c r="H402">
        <v>8740.89</v>
      </c>
      <c r="I402">
        <v>1.03</v>
      </c>
      <c r="J402" t="s">
        <v>13</v>
      </c>
      <c r="K402" t="s">
        <v>20</v>
      </c>
      <c r="L402" t="s">
        <v>21</v>
      </c>
      <c r="M402">
        <v>0</v>
      </c>
      <c r="N402">
        <v>0</v>
      </c>
      <c r="O402">
        <v>0</v>
      </c>
      <c r="P402">
        <v>0</v>
      </c>
      <c r="Q402">
        <v>1</v>
      </c>
      <c r="R402" t="s">
        <v>37</v>
      </c>
      <c r="S402">
        <v>0</v>
      </c>
      <c r="T402">
        <v>1</v>
      </c>
      <c r="U402">
        <v>0</v>
      </c>
      <c r="V402">
        <v>0</v>
      </c>
      <c r="W402">
        <v>0</v>
      </c>
      <c r="X402">
        <v>0</v>
      </c>
      <c r="Y402" t="s">
        <v>33</v>
      </c>
      <c r="Z402">
        <v>1</v>
      </c>
      <c r="AA402">
        <v>1</v>
      </c>
      <c r="AB402">
        <v>1</v>
      </c>
      <c r="AC402">
        <v>0</v>
      </c>
      <c r="AD402">
        <v>1</v>
      </c>
      <c r="AE402">
        <v>1</v>
      </c>
      <c r="AF402">
        <v>1</v>
      </c>
      <c r="AG402">
        <v>0</v>
      </c>
      <c r="AH402">
        <v>0</v>
      </c>
      <c r="AI402">
        <v>0</v>
      </c>
      <c r="AJ402" t="s">
        <v>22</v>
      </c>
      <c r="AK402">
        <v>61.8</v>
      </c>
      <c r="AL402">
        <v>57</v>
      </c>
      <c r="AM402">
        <v>35.5</v>
      </c>
      <c r="AN402">
        <v>40.6</v>
      </c>
      <c r="AO402">
        <v>55</v>
      </c>
      <c r="AP402">
        <v>80</v>
      </c>
      <c r="AQ402">
        <v>1</v>
      </c>
    </row>
    <row r="403" spans="2:43" x14ac:dyDescent="0.3">
      <c r="B403">
        <v>0</v>
      </c>
      <c r="C403">
        <v>0</v>
      </c>
      <c r="D403">
        <v>0</v>
      </c>
      <c r="E403">
        <v>0</v>
      </c>
      <c r="F403">
        <v>0</v>
      </c>
      <c r="G403">
        <v>0</v>
      </c>
      <c r="H403">
        <v>11885</v>
      </c>
      <c r="I403">
        <v>1.35</v>
      </c>
      <c r="J403" t="s">
        <v>30</v>
      </c>
      <c r="K403" t="s">
        <v>14</v>
      </c>
      <c r="L403" t="s">
        <v>21</v>
      </c>
      <c r="M403">
        <v>0</v>
      </c>
      <c r="N403">
        <v>0</v>
      </c>
      <c r="O403">
        <v>0</v>
      </c>
      <c r="P403">
        <v>0</v>
      </c>
      <c r="Q403">
        <v>1</v>
      </c>
      <c r="R403" t="s">
        <v>16</v>
      </c>
      <c r="S403">
        <v>0</v>
      </c>
      <c r="T403">
        <v>0</v>
      </c>
      <c r="U403">
        <v>0</v>
      </c>
      <c r="V403">
        <v>1</v>
      </c>
      <c r="W403">
        <v>0</v>
      </c>
      <c r="X403">
        <v>0</v>
      </c>
      <c r="Y403" t="s">
        <v>28</v>
      </c>
      <c r="Z403">
        <v>1</v>
      </c>
      <c r="AA403">
        <v>1</v>
      </c>
      <c r="AB403">
        <v>0</v>
      </c>
      <c r="AC403">
        <v>1</v>
      </c>
      <c r="AD403">
        <v>1</v>
      </c>
      <c r="AE403">
        <v>1</v>
      </c>
      <c r="AF403">
        <v>1</v>
      </c>
      <c r="AG403">
        <v>0</v>
      </c>
      <c r="AH403">
        <v>1</v>
      </c>
      <c r="AI403">
        <v>1</v>
      </c>
      <c r="AJ403" t="s">
        <v>17</v>
      </c>
      <c r="AK403">
        <v>61.6</v>
      </c>
      <c r="AL403">
        <v>56.4</v>
      </c>
      <c r="AM403">
        <v>34.5</v>
      </c>
      <c r="AN403">
        <v>40.9</v>
      </c>
      <c r="AO403">
        <v>51</v>
      </c>
      <c r="AP403">
        <v>77</v>
      </c>
      <c r="AQ403">
        <v>1</v>
      </c>
    </row>
    <row r="404" spans="2:43" x14ac:dyDescent="0.3">
      <c r="B404">
        <v>0</v>
      </c>
      <c r="C404">
        <v>0</v>
      </c>
      <c r="D404">
        <v>0</v>
      </c>
      <c r="E404">
        <v>0</v>
      </c>
      <c r="F404">
        <v>0</v>
      </c>
      <c r="G404">
        <v>0</v>
      </c>
      <c r="H404">
        <v>15815.16</v>
      </c>
      <c r="I404">
        <v>1.18</v>
      </c>
      <c r="J404" t="s">
        <v>13</v>
      </c>
      <c r="K404" t="s">
        <v>20</v>
      </c>
      <c r="L404" t="s">
        <v>27</v>
      </c>
      <c r="M404">
        <v>1</v>
      </c>
      <c r="N404">
        <v>0</v>
      </c>
      <c r="O404">
        <v>0</v>
      </c>
      <c r="P404">
        <v>0</v>
      </c>
      <c r="Q404">
        <v>0</v>
      </c>
      <c r="R404" t="s">
        <v>34</v>
      </c>
      <c r="S404">
        <v>0</v>
      </c>
      <c r="T404">
        <v>0</v>
      </c>
      <c r="U404">
        <v>0</v>
      </c>
      <c r="V404">
        <v>0</v>
      </c>
      <c r="W404">
        <v>0</v>
      </c>
      <c r="X404">
        <v>1</v>
      </c>
      <c r="Y404" t="s">
        <v>23</v>
      </c>
      <c r="Z404">
        <v>0</v>
      </c>
      <c r="AA404">
        <v>1</v>
      </c>
      <c r="AB404">
        <v>0</v>
      </c>
      <c r="AC404">
        <v>0</v>
      </c>
      <c r="AD404">
        <v>1</v>
      </c>
      <c r="AE404">
        <v>1</v>
      </c>
      <c r="AF404">
        <v>1</v>
      </c>
      <c r="AG404">
        <v>0</v>
      </c>
      <c r="AH404">
        <v>0</v>
      </c>
      <c r="AI404">
        <v>0</v>
      </c>
      <c r="AJ404" t="s">
        <v>22</v>
      </c>
      <c r="AK404">
        <v>61.7</v>
      </c>
      <c r="AL404">
        <v>57</v>
      </c>
      <c r="AM404">
        <v>35.5</v>
      </c>
      <c r="AN404">
        <v>40.6</v>
      </c>
      <c r="AO404">
        <v>55</v>
      </c>
      <c r="AP404">
        <v>80</v>
      </c>
      <c r="AQ404">
        <v>1</v>
      </c>
    </row>
    <row r="405" spans="2:43" x14ac:dyDescent="0.3">
      <c r="B405">
        <v>0</v>
      </c>
      <c r="C405">
        <v>0</v>
      </c>
      <c r="D405">
        <v>0</v>
      </c>
      <c r="E405">
        <v>0</v>
      </c>
      <c r="F405">
        <v>0</v>
      </c>
      <c r="G405">
        <v>0</v>
      </c>
      <c r="H405">
        <v>10486.31</v>
      </c>
      <c r="I405">
        <v>1.08</v>
      </c>
      <c r="J405" t="s">
        <v>13</v>
      </c>
      <c r="K405" t="s">
        <v>20</v>
      </c>
      <c r="L405" t="s">
        <v>31</v>
      </c>
      <c r="M405">
        <v>0</v>
      </c>
      <c r="N405">
        <v>0</v>
      </c>
      <c r="O405">
        <v>0</v>
      </c>
      <c r="P405">
        <v>1</v>
      </c>
      <c r="Q405">
        <v>0</v>
      </c>
      <c r="R405" t="s">
        <v>32</v>
      </c>
      <c r="S405">
        <v>0</v>
      </c>
      <c r="T405">
        <v>0</v>
      </c>
      <c r="U405">
        <v>0</v>
      </c>
      <c r="V405">
        <v>0</v>
      </c>
      <c r="W405">
        <v>1</v>
      </c>
      <c r="X405">
        <v>0</v>
      </c>
      <c r="Y405" t="s">
        <v>23</v>
      </c>
      <c r="Z405">
        <v>0</v>
      </c>
      <c r="AA405">
        <v>1</v>
      </c>
      <c r="AB405">
        <v>1</v>
      </c>
      <c r="AC405">
        <v>0</v>
      </c>
      <c r="AD405">
        <v>1</v>
      </c>
      <c r="AE405">
        <v>1</v>
      </c>
      <c r="AF405">
        <v>1</v>
      </c>
      <c r="AG405">
        <v>0</v>
      </c>
      <c r="AH405">
        <v>0</v>
      </c>
      <c r="AI405">
        <v>0</v>
      </c>
      <c r="AJ405" t="s">
        <v>22</v>
      </c>
      <c r="AK405">
        <v>61.9</v>
      </c>
      <c r="AL405">
        <v>57</v>
      </c>
      <c r="AM405">
        <v>35.5</v>
      </c>
      <c r="AN405">
        <v>40.799999999999997</v>
      </c>
      <c r="AO405">
        <v>55</v>
      </c>
      <c r="AP405">
        <v>80</v>
      </c>
      <c r="AQ405">
        <v>1</v>
      </c>
    </row>
    <row r="406" spans="2:43" x14ac:dyDescent="0.3">
      <c r="B406">
        <v>0</v>
      </c>
      <c r="C406">
        <v>0</v>
      </c>
      <c r="D406">
        <v>0</v>
      </c>
      <c r="E406">
        <v>0</v>
      </c>
      <c r="F406">
        <v>0</v>
      </c>
      <c r="G406">
        <v>0</v>
      </c>
      <c r="H406">
        <v>11419.105</v>
      </c>
      <c r="I406">
        <v>1.05</v>
      </c>
      <c r="J406" t="s">
        <v>13</v>
      </c>
      <c r="K406" t="s">
        <v>20</v>
      </c>
      <c r="L406" t="s">
        <v>40</v>
      </c>
      <c r="M406">
        <v>0</v>
      </c>
      <c r="N406">
        <v>1</v>
      </c>
      <c r="O406">
        <v>0</v>
      </c>
      <c r="P406">
        <v>0</v>
      </c>
      <c r="Q406">
        <v>0</v>
      </c>
      <c r="R406" t="s">
        <v>34</v>
      </c>
      <c r="S406">
        <v>0</v>
      </c>
      <c r="T406">
        <v>0</v>
      </c>
      <c r="U406">
        <v>0</v>
      </c>
      <c r="V406">
        <v>0</v>
      </c>
      <c r="W406">
        <v>0</v>
      </c>
      <c r="X406">
        <v>1</v>
      </c>
      <c r="Y406" t="s">
        <v>23</v>
      </c>
      <c r="Z406">
        <v>1</v>
      </c>
      <c r="AA406">
        <v>0</v>
      </c>
      <c r="AB406">
        <v>1</v>
      </c>
      <c r="AC406">
        <v>0</v>
      </c>
      <c r="AD406">
        <v>0</v>
      </c>
      <c r="AE406">
        <v>1</v>
      </c>
      <c r="AF406">
        <v>1</v>
      </c>
      <c r="AG406">
        <v>1</v>
      </c>
      <c r="AH406">
        <v>0</v>
      </c>
      <c r="AI406">
        <v>0</v>
      </c>
      <c r="AJ406" t="s">
        <v>22</v>
      </c>
      <c r="AK406">
        <v>61.8</v>
      </c>
      <c r="AL406">
        <v>57</v>
      </c>
      <c r="AM406">
        <v>35</v>
      </c>
      <c r="AN406">
        <v>41</v>
      </c>
      <c r="AO406">
        <v>50</v>
      </c>
      <c r="AP406">
        <v>80</v>
      </c>
      <c r="AQ406">
        <v>1</v>
      </c>
    </row>
    <row r="407" spans="2:43" x14ac:dyDescent="0.3">
      <c r="B407">
        <v>0</v>
      </c>
      <c r="C407">
        <v>0</v>
      </c>
      <c r="D407">
        <v>0</v>
      </c>
      <c r="E407">
        <v>0</v>
      </c>
      <c r="F407">
        <v>0</v>
      </c>
      <c r="G407">
        <v>0</v>
      </c>
      <c r="H407">
        <v>9460</v>
      </c>
      <c r="I407">
        <v>1.1499999999999999</v>
      </c>
      <c r="J407" t="s">
        <v>13</v>
      </c>
      <c r="K407" t="s">
        <v>39</v>
      </c>
      <c r="L407" t="s">
        <v>31</v>
      </c>
      <c r="M407">
        <v>0</v>
      </c>
      <c r="N407">
        <v>0</v>
      </c>
      <c r="O407">
        <v>0</v>
      </c>
      <c r="P407">
        <v>1</v>
      </c>
      <c r="Q407">
        <v>0</v>
      </c>
      <c r="R407" t="s">
        <v>24</v>
      </c>
      <c r="S407">
        <v>0</v>
      </c>
      <c r="T407">
        <v>0</v>
      </c>
      <c r="U407">
        <v>1</v>
      </c>
      <c r="V407">
        <v>0</v>
      </c>
      <c r="W407">
        <v>0</v>
      </c>
      <c r="X407">
        <v>0</v>
      </c>
      <c r="Y407" t="s">
        <v>33</v>
      </c>
      <c r="Z407">
        <v>1</v>
      </c>
      <c r="AA407">
        <v>1</v>
      </c>
      <c r="AB407">
        <v>0</v>
      </c>
      <c r="AC407">
        <v>1</v>
      </c>
      <c r="AD407">
        <v>1</v>
      </c>
      <c r="AE407">
        <v>1</v>
      </c>
      <c r="AF407">
        <v>1</v>
      </c>
      <c r="AG407">
        <v>0</v>
      </c>
      <c r="AH407">
        <v>1</v>
      </c>
      <c r="AI407">
        <v>0</v>
      </c>
      <c r="AJ407" t="s">
        <v>17</v>
      </c>
      <c r="AK407">
        <v>61.5</v>
      </c>
      <c r="AL407">
        <v>56.8</v>
      </c>
      <c r="AM407">
        <v>34.5</v>
      </c>
      <c r="AN407">
        <v>40.799999999999997</v>
      </c>
      <c r="AO407">
        <v>51</v>
      </c>
      <c r="AP407">
        <v>79</v>
      </c>
      <c r="AQ407">
        <v>1</v>
      </c>
    </row>
    <row r="408" spans="2:43" x14ac:dyDescent="0.3">
      <c r="B408">
        <v>0</v>
      </c>
      <c r="C408">
        <v>0</v>
      </c>
      <c r="D408">
        <v>0</v>
      </c>
      <c r="E408">
        <v>0</v>
      </c>
      <c r="F408">
        <v>0</v>
      </c>
      <c r="G408">
        <v>0</v>
      </c>
      <c r="H408">
        <v>13081</v>
      </c>
      <c r="I408">
        <v>1.3</v>
      </c>
      <c r="J408" t="s">
        <v>30</v>
      </c>
      <c r="K408" t="s">
        <v>14</v>
      </c>
      <c r="L408" t="s">
        <v>31</v>
      </c>
      <c r="M408">
        <v>0</v>
      </c>
      <c r="N408">
        <v>0</v>
      </c>
      <c r="O408">
        <v>0</v>
      </c>
      <c r="P408">
        <v>1</v>
      </c>
      <c r="Q408">
        <v>0</v>
      </c>
      <c r="R408" t="s">
        <v>16</v>
      </c>
      <c r="S408">
        <v>0</v>
      </c>
      <c r="T408">
        <v>0</v>
      </c>
      <c r="U408">
        <v>0</v>
      </c>
      <c r="V408">
        <v>1</v>
      </c>
      <c r="W408">
        <v>0</v>
      </c>
      <c r="X408">
        <v>0</v>
      </c>
      <c r="Y408" t="s">
        <v>18</v>
      </c>
      <c r="Z408">
        <v>1</v>
      </c>
      <c r="AA408">
        <v>1</v>
      </c>
      <c r="AB408">
        <v>0</v>
      </c>
      <c r="AC408">
        <v>1</v>
      </c>
      <c r="AD408">
        <v>1</v>
      </c>
      <c r="AE408">
        <v>1</v>
      </c>
      <c r="AF408">
        <v>0</v>
      </c>
      <c r="AG408">
        <v>0</v>
      </c>
      <c r="AH408">
        <v>0</v>
      </c>
      <c r="AI408">
        <v>0</v>
      </c>
      <c r="AJ408" t="s">
        <v>17</v>
      </c>
      <c r="AK408">
        <v>61.5</v>
      </c>
      <c r="AL408">
        <v>57.4</v>
      </c>
      <c r="AM408">
        <v>34.5</v>
      </c>
      <c r="AN408">
        <v>40.9</v>
      </c>
      <c r="AO408">
        <v>53</v>
      </c>
      <c r="AP408">
        <v>77</v>
      </c>
      <c r="AQ408">
        <v>1</v>
      </c>
    </row>
    <row r="409" spans="2:43" x14ac:dyDescent="0.3">
      <c r="B409">
        <v>0</v>
      </c>
      <c r="C409">
        <v>0</v>
      </c>
      <c r="D409">
        <v>0</v>
      </c>
      <c r="E409">
        <v>0</v>
      </c>
      <c r="F409">
        <v>0</v>
      </c>
      <c r="G409">
        <v>0</v>
      </c>
      <c r="H409">
        <v>6210</v>
      </c>
      <c r="I409">
        <v>1.02</v>
      </c>
      <c r="J409" t="s">
        <v>13</v>
      </c>
      <c r="K409" t="s">
        <v>36</v>
      </c>
      <c r="L409" t="s">
        <v>21</v>
      </c>
      <c r="M409">
        <v>0</v>
      </c>
      <c r="N409">
        <v>0</v>
      </c>
      <c r="O409">
        <v>0</v>
      </c>
      <c r="P409">
        <v>0</v>
      </c>
      <c r="Q409">
        <v>1</v>
      </c>
      <c r="R409" t="s">
        <v>16</v>
      </c>
      <c r="S409">
        <v>0</v>
      </c>
      <c r="T409">
        <v>0</v>
      </c>
      <c r="U409">
        <v>0</v>
      </c>
      <c r="V409">
        <v>1</v>
      </c>
      <c r="W409">
        <v>0</v>
      </c>
      <c r="X409">
        <v>0</v>
      </c>
      <c r="Y409" t="s">
        <v>23</v>
      </c>
      <c r="Z409">
        <v>0</v>
      </c>
      <c r="AA409">
        <v>0</v>
      </c>
      <c r="AB409">
        <v>0</v>
      </c>
      <c r="AC409">
        <v>0</v>
      </c>
      <c r="AD409">
        <v>1</v>
      </c>
      <c r="AE409">
        <v>1</v>
      </c>
      <c r="AF409">
        <v>1</v>
      </c>
      <c r="AG409">
        <v>1</v>
      </c>
      <c r="AH409">
        <v>0</v>
      </c>
      <c r="AI409">
        <v>0</v>
      </c>
      <c r="AJ409" t="s">
        <v>22</v>
      </c>
      <c r="AK409">
        <v>62.2</v>
      </c>
      <c r="AL409">
        <v>57</v>
      </c>
      <c r="AM409">
        <v>35.5</v>
      </c>
      <c r="AN409">
        <v>40.799999999999997</v>
      </c>
      <c r="AO409">
        <v>50</v>
      </c>
      <c r="AP409">
        <v>80</v>
      </c>
      <c r="AQ409">
        <v>1</v>
      </c>
    </row>
    <row r="410" spans="2:43" x14ac:dyDescent="0.3">
      <c r="B410">
        <v>0</v>
      </c>
      <c r="C410">
        <v>0</v>
      </c>
      <c r="D410">
        <v>0</v>
      </c>
      <c r="E410">
        <v>0</v>
      </c>
      <c r="F410">
        <v>0</v>
      </c>
      <c r="G410">
        <v>0</v>
      </c>
      <c r="H410">
        <v>18460</v>
      </c>
      <c r="I410">
        <v>1.55</v>
      </c>
      <c r="J410" t="s">
        <v>13</v>
      </c>
      <c r="K410" t="s">
        <v>39</v>
      </c>
      <c r="L410" t="s">
        <v>27</v>
      </c>
      <c r="M410">
        <v>1</v>
      </c>
      <c r="N410">
        <v>0</v>
      </c>
      <c r="O410">
        <v>0</v>
      </c>
      <c r="P410">
        <v>0</v>
      </c>
      <c r="Q410">
        <v>0</v>
      </c>
      <c r="R410" t="s">
        <v>16</v>
      </c>
      <c r="S410">
        <v>0</v>
      </c>
      <c r="T410">
        <v>0</v>
      </c>
      <c r="U410">
        <v>0</v>
      </c>
      <c r="V410">
        <v>1</v>
      </c>
      <c r="W410">
        <v>0</v>
      </c>
      <c r="X410">
        <v>0</v>
      </c>
      <c r="Y410" t="s">
        <v>33</v>
      </c>
      <c r="Z410">
        <v>1</v>
      </c>
      <c r="AA410">
        <v>1</v>
      </c>
      <c r="AB410">
        <v>1</v>
      </c>
      <c r="AC410">
        <v>0</v>
      </c>
      <c r="AD410">
        <v>1</v>
      </c>
      <c r="AE410">
        <v>1</v>
      </c>
      <c r="AF410">
        <v>1</v>
      </c>
      <c r="AG410">
        <v>0</v>
      </c>
      <c r="AH410">
        <v>0</v>
      </c>
      <c r="AI410">
        <v>0</v>
      </c>
      <c r="AJ410" t="s">
        <v>17</v>
      </c>
      <c r="AK410">
        <v>60.8</v>
      </c>
      <c r="AL410">
        <v>56.2</v>
      </c>
      <c r="AM410">
        <v>33.700000000000003</v>
      </c>
      <c r="AN410">
        <v>40.700000000000003</v>
      </c>
      <c r="AO410">
        <v>54</v>
      </c>
      <c r="AP410">
        <v>79</v>
      </c>
      <c r="AQ410">
        <v>1</v>
      </c>
    </row>
    <row r="411" spans="2:43" x14ac:dyDescent="0.3">
      <c r="B411">
        <v>0</v>
      </c>
      <c r="C411">
        <v>0</v>
      </c>
      <c r="D411">
        <v>0</v>
      </c>
      <c r="E411">
        <v>0</v>
      </c>
      <c r="F411">
        <v>0</v>
      </c>
      <c r="G411">
        <v>0</v>
      </c>
      <c r="H411">
        <v>25996</v>
      </c>
      <c r="I411">
        <v>1.64</v>
      </c>
      <c r="J411" t="s">
        <v>30</v>
      </c>
      <c r="K411" t="s">
        <v>14</v>
      </c>
      <c r="L411" t="s">
        <v>40</v>
      </c>
      <c r="M411">
        <v>0</v>
      </c>
      <c r="N411">
        <v>1</v>
      </c>
      <c r="O411">
        <v>0</v>
      </c>
      <c r="P411">
        <v>0</v>
      </c>
      <c r="Q411">
        <v>0</v>
      </c>
      <c r="R411" t="s">
        <v>16</v>
      </c>
      <c r="S411">
        <v>0</v>
      </c>
      <c r="T411">
        <v>0</v>
      </c>
      <c r="U411">
        <v>0</v>
      </c>
      <c r="V411">
        <v>1</v>
      </c>
      <c r="W411">
        <v>0</v>
      </c>
      <c r="X411">
        <v>0</v>
      </c>
      <c r="Y411" t="s">
        <v>18</v>
      </c>
      <c r="Z411">
        <v>1</v>
      </c>
      <c r="AA411">
        <v>1</v>
      </c>
      <c r="AB411">
        <v>1</v>
      </c>
      <c r="AC411">
        <v>1</v>
      </c>
      <c r="AD411">
        <v>1</v>
      </c>
      <c r="AE411">
        <v>1</v>
      </c>
      <c r="AF411">
        <v>1</v>
      </c>
      <c r="AG411">
        <v>0</v>
      </c>
      <c r="AH411">
        <v>1</v>
      </c>
      <c r="AI411">
        <v>0</v>
      </c>
      <c r="AJ411" t="s">
        <v>17</v>
      </c>
      <c r="AK411">
        <v>61.5</v>
      </c>
      <c r="AL411">
        <v>56.5</v>
      </c>
      <c r="AM411">
        <v>34.4</v>
      </c>
      <c r="AN411">
        <v>40.799999999999997</v>
      </c>
      <c r="AO411">
        <v>52</v>
      </c>
      <c r="AP411">
        <v>77</v>
      </c>
      <c r="AQ411">
        <v>1</v>
      </c>
    </row>
    <row r="412" spans="2:43" x14ac:dyDescent="0.3">
      <c r="B412">
        <v>0</v>
      </c>
      <c r="C412">
        <v>0</v>
      </c>
      <c r="D412">
        <v>0</v>
      </c>
      <c r="E412">
        <v>0</v>
      </c>
      <c r="F412">
        <v>0</v>
      </c>
      <c r="G412">
        <v>0</v>
      </c>
      <c r="H412">
        <v>15990</v>
      </c>
      <c r="I412">
        <v>1.65</v>
      </c>
      <c r="J412" t="s">
        <v>13</v>
      </c>
      <c r="K412" t="s">
        <v>36</v>
      </c>
      <c r="L412" t="s">
        <v>31</v>
      </c>
      <c r="M412">
        <v>0</v>
      </c>
      <c r="N412">
        <v>0</v>
      </c>
      <c r="O412">
        <v>0</v>
      </c>
      <c r="P412">
        <v>1</v>
      </c>
      <c r="Q412">
        <v>0</v>
      </c>
      <c r="R412" t="s">
        <v>16</v>
      </c>
      <c r="S412">
        <v>0</v>
      </c>
      <c r="T412">
        <v>0</v>
      </c>
      <c r="U412">
        <v>0</v>
      </c>
      <c r="V412">
        <v>1</v>
      </c>
      <c r="W412">
        <v>0</v>
      </c>
      <c r="X412">
        <v>0</v>
      </c>
      <c r="Y412" t="s">
        <v>23</v>
      </c>
      <c r="Z412">
        <v>0</v>
      </c>
      <c r="AA412">
        <v>0</v>
      </c>
      <c r="AB412">
        <v>1</v>
      </c>
      <c r="AC412">
        <v>0</v>
      </c>
      <c r="AD412">
        <v>1</v>
      </c>
      <c r="AE412">
        <v>1</v>
      </c>
      <c r="AF412">
        <v>1</v>
      </c>
      <c r="AG412">
        <v>1</v>
      </c>
      <c r="AH412">
        <v>0</v>
      </c>
      <c r="AI412">
        <v>0</v>
      </c>
      <c r="AJ412" t="s">
        <v>22</v>
      </c>
      <c r="AK412">
        <v>62.6</v>
      </c>
      <c r="AL412">
        <v>55</v>
      </c>
      <c r="AM412">
        <v>35.5</v>
      </c>
      <c r="AN412">
        <v>40.6</v>
      </c>
      <c r="AO412">
        <v>50</v>
      </c>
      <c r="AP412">
        <v>80</v>
      </c>
      <c r="AQ412">
        <v>1</v>
      </c>
    </row>
    <row r="413" spans="2:43" x14ac:dyDescent="0.3">
      <c r="B413">
        <v>0</v>
      </c>
      <c r="C413">
        <v>0</v>
      </c>
      <c r="D413">
        <v>0</v>
      </c>
      <c r="E413">
        <v>0</v>
      </c>
      <c r="F413">
        <v>0</v>
      </c>
      <c r="G413">
        <v>0</v>
      </c>
      <c r="H413">
        <v>11415</v>
      </c>
      <c r="I413">
        <v>1.3140000000000001</v>
      </c>
      <c r="J413" t="s">
        <v>13</v>
      </c>
      <c r="K413" t="s">
        <v>14</v>
      </c>
      <c r="L413" t="s">
        <v>31</v>
      </c>
      <c r="M413">
        <v>0</v>
      </c>
      <c r="N413">
        <v>0</v>
      </c>
      <c r="O413">
        <v>0</v>
      </c>
      <c r="P413">
        <v>1</v>
      </c>
      <c r="Q413">
        <v>0</v>
      </c>
      <c r="R413" t="s">
        <v>16</v>
      </c>
      <c r="S413">
        <v>0</v>
      </c>
      <c r="T413">
        <v>0</v>
      </c>
      <c r="U413">
        <v>0</v>
      </c>
      <c r="V413">
        <v>1</v>
      </c>
      <c r="W413">
        <v>0</v>
      </c>
      <c r="X413">
        <v>0</v>
      </c>
      <c r="Y413" t="s">
        <v>18</v>
      </c>
      <c r="Z413">
        <v>1</v>
      </c>
      <c r="AA413">
        <v>1</v>
      </c>
      <c r="AB413">
        <v>0</v>
      </c>
      <c r="AC413">
        <v>1</v>
      </c>
      <c r="AD413">
        <v>1</v>
      </c>
      <c r="AE413">
        <v>1</v>
      </c>
      <c r="AF413">
        <v>1</v>
      </c>
      <c r="AG413">
        <v>0</v>
      </c>
      <c r="AH413">
        <v>1</v>
      </c>
      <c r="AI413">
        <v>0</v>
      </c>
      <c r="AJ413" t="s">
        <v>17</v>
      </c>
      <c r="AK413">
        <v>61.6</v>
      </c>
      <c r="AL413">
        <v>56.9</v>
      </c>
      <c r="AM413">
        <v>34.4</v>
      </c>
      <c r="AN413">
        <v>40.799999999999997</v>
      </c>
      <c r="AO413">
        <v>53</v>
      </c>
      <c r="AP413">
        <v>77</v>
      </c>
      <c r="AQ413">
        <v>1</v>
      </c>
    </row>
    <row r="414" spans="2:43" x14ac:dyDescent="0.3">
      <c r="B414">
        <v>0</v>
      </c>
      <c r="C414">
        <v>0</v>
      </c>
      <c r="D414">
        <v>0</v>
      </c>
      <c r="E414">
        <v>0</v>
      </c>
      <c r="F414">
        <v>0</v>
      </c>
      <c r="G414">
        <v>0</v>
      </c>
      <c r="H414">
        <v>7810</v>
      </c>
      <c r="I414">
        <v>1.07</v>
      </c>
      <c r="J414" t="s">
        <v>13</v>
      </c>
      <c r="K414" t="s">
        <v>36</v>
      </c>
      <c r="L414" t="s">
        <v>15</v>
      </c>
      <c r="M414">
        <v>0</v>
      </c>
      <c r="N414">
        <v>0</v>
      </c>
      <c r="O414">
        <v>1</v>
      </c>
      <c r="P414">
        <v>0</v>
      </c>
      <c r="Q414">
        <v>0</v>
      </c>
      <c r="R414" t="s">
        <v>16</v>
      </c>
      <c r="S414">
        <v>0</v>
      </c>
      <c r="T414">
        <v>0</v>
      </c>
      <c r="U414">
        <v>0</v>
      </c>
      <c r="V414">
        <v>1</v>
      </c>
      <c r="W414">
        <v>0</v>
      </c>
      <c r="X414">
        <v>0</v>
      </c>
      <c r="Y414" t="s">
        <v>23</v>
      </c>
      <c r="Z414">
        <v>0</v>
      </c>
      <c r="AA414">
        <v>0</v>
      </c>
      <c r="AB414">
        <v>0</v>
      </c>
      <c r="AC414">
        <v>0</v>
      </c>
      <c r="AD414">
        <v>0</v>
      </c>
      <c r="AE414">
        <v>1</v>
      </c>
      <c r="AF414">
        <v>0</v>
      </c>
      <c r="AG414">
        <v>1</v>
      </c>
      <c r="AH414">
        <v>0</v>
      </c>
      <c r="AI414">
        <v>0</v>
      </c>
      <c r="AJ414" t="s">
        <v>22</v>
      </c>
      <c r="AK414">
        <v>62.3</v>
      </c>
      <c r="AL414">
        <v>58</v>
      </c>
      <c r="AM414">
        <v>35</v>
      </c>
      <c r="AN414">
        <v>41</v>
      </c>
      <c r="AO414">
        <v>50</v>
      </c>
      <c r="AP414">
        <v>75</v>
      </c>
      <c r="AQ414">
        <v>1</v>
      </c>
    </row>
    <row r="415" spans="2:43" x14ac:dyDescent="0.3">
      <c r="B415">
        <v>0</v>
      </c>
      <c r="C415">
        <v>0</v>
      </c>
      <c r="D415">
        <v>0</v>
      </c>
      <c r="E415">
        <v>0</v>
      </c>
      <c r="F415">
        <v>0</v>
      </c>
      <c r="G415">
        <v>0</v>
      </c>
      <c r="H415">
        <v>9969</v>
      </c>
      <c r="I415">
        <v>1.262</v>
      </c>
      <c r="J415" t="s">
        <v>13</v>
      </c>
      <c r="K415" t="s">
        <v>14</v>
      </c>
      <c r="L415" t="s">
        <v>21</v>
      </c>
      <c r="M415">
        <v>0</v>
      </c>
      <c r="N415">
        <v>0</v>
      </c>
      <c r="O415">
        <v>0</v>
      </c>
      <c r="P415">
        <v>0</v>
      </c>
      <c r="Q415">
        <v>1</v>
      </c>
      <c r="R415" t="s">
        <v>24</v>
      </c>
      <c r="S415">
        <v>0</v>
      </c>
      <c r="T415">
        <v>0</v>
      </c>
      <c r="U415">
        <v>1</v>
      </c>
      <c r="V415">
        <v>0</v>
      </c>
      <c r="W415">
        <v>0</v>
      </c>
      <c r="X415">
        <v>0</v>
      </c>
      <c r="Y415" t="s">
        <v>18</v>
      </c>
      <c r="Z415">
        <v>1</v>
      </c>
      <c r="AA415">
        <v>1</v>
      </c>
      <c r="AB415">
        <v>0</v>
      </c>
      <c r="AC415">
        <v>1</v>
      </c>
      <c r="AD415">
        <v>1</v>
      </c>
      <c r="AE415">
        <v>1</v>
      </c>
      <c r="AF415">
        <v>1</v>
      </c>
      <c r="AG415">
        <v>0</v>
      </c>
      <c r="AH415">
        <v>1</v>
      </c>
      <c r="AI415">
        <v>0</v>
      </c>
      <c r="AJ415" t="s">
        <v>17</v>
      </c>
      <c r="AK415">
        <v>61.7</v>
      </c>
      <c r="AL415">
        <v>56.4</v>
      </c>
      <c r="AM415">
        <v>34.700000000000003</v>
      </c>
      <c r="AN415">
        <v>40.700000000000003</v>
      </c>
      <c r="AO415">
        <v>53</v>
      </c>
      <c r="AP415">
        <v>77</v>
      </c>
      <c r="AQ415">
        <v>1</v>
      </c>
    </row>
    <row r="416" spans="2:43" x14ac:dyDescent="0.3">
      <c r="B416">
        <v>0</v>
      </c>
      <c r="C416">
        <v>0</v>
      </c>
      <c r="D416">
        <v>0</v>
      </c>
      <c r="E416">
        <v>0</v>
      </c>
      <c r="F416">
        <v>0</v>
      </c>
      <c r="G416">
        <v>0</v>
      </c>
      <c r="H416">
        <v>13325.08</v>
      </c>
      <c r="I416">
        <v>1.04</v>
      </c>
      <c r="J416" t="s">
        <v>13</v>
      </c>
      <c r="K416" t="s">
        <v>20</v>
      </c>
      <c r="L416" t="s">
        <v>15</v>
      </c>
      <c r="M416">
        <v>0</v>
      </c>
      <c r="N416">
        <v>0</v>
      </c>
      <c r="O416">
        <v>1</v>
      </c>
      <c r="P416">
        <v>0</v>
      </c>
      <c r="Q416">
        <v>0</v>
      </c>
      <c r="R416" t="s">
        <v>37</v>
      </c>
      <c r="S416">
        <v>0</v>
      </c>
      <c r="T416">
        <v>1</v>
      </c>
      <c r="U416">
        <v>0</v>
      </c>
      <c r="V416">
        <v>0</v>
      </c>
      <c r="W416">
        <v>0</v>
      </c>
      <c r="X416">
        <v>0</v>
      </c>
      <c r="Y416" t="s">
        <v>23</v>
      </c>
      <c r="Z416">
        <v>1</v>
      </c>
      <c r="AA416">
        <v>1</v>
      </c>
      <c r="AB416">
        <v>1</v>
      </c>
      <c r="AC416">
        <v>0</v>
      </c>
      <c r="AD416">
        <v>1</v>
      </c>
      <c r="AE416">
        <v>1</v>
      </c>
      <c r="AF416">
        <v>1</v>
      </c>
      <c r="AG416">
        <v>0</v>
      </c>
      <c r="AH416">
        <v>0</v>
      </c>
      <c r="AI416">
        <v>0</v>
      </c>
      <c r="AJ416" t="s">
        <v>22</v>
      </c>
      <c r="AK416">
        <v>61.8</v>
      </c>
      <c r="AL416">
        <v>57</v>
      </c>
      <c r="AM416">
        <v>35.5</v>
      </c>
      <c r="AN416">
        <v>40.799999999999997</v>
      </c>
      <c r="AO416">
        <v>55</v>
      </c>
      <c r="AP416">
        <v>80</v>
      </c>
      <c r="AQ416">
        <v>1</v>
      </c>
    </row>
    <row r="417" spans="2:43" x14ac:dyDescent="0.3">
      <c r="B417">
        <v>0</v>
      </c>
      <c r="C417">
        <v>0</v>
      </c>
      <c r="D417">
        <v>0</v>
      </c>
      <c r="E417">
        <v>0</v>
      </c>
      <c r="F417">
        <v>0</v>
      </c>
      <c r="G417">
        <v>0</v>
      </c>
      <c r="H417">
        <v>31250</v>
      </c>
      <c r="I417">
        <v>1.81</v>
      </c>
      <c r="J417" t="s">
        <v>13</v>
      </c>
      <c r="K417" t="s">
        <v>36</v>
      </c>
      <c r="L417" t="s">
        <v>27</v>
      </c>
      <c r="M417">
        <v>1</v>
      </c>
      <c r="N417">
        <v>0</v>
      </c>
      <c r="O417">
        <v>0</v>
      </c>
      <c r="P417">
        <v>0</v>
      </c>
      <c r="Q417">
        <v>0</v>
      </c>
      <c r="R417" t="s">
        <v>34</v>
      </c>
      <c r="S417">
        <v>0</v>
      </c>
      <c r="T417">
        <v>0</v>
      </c>
      <c r="U417">
        <v>0</v>
      </c>
      <c r="V417">
        <v>0</v>
      </c>
      <c r="W417">
        <v>0</v>
      </c>
      <c r="X417">
        <v>1</v>
      </c>
      <c r="Y417" t="s">
        <v>23</v>
      </c>
      <c r="Z417">
        <v>1</v>
      </c>
      <c r="AA417">
        <v>1</v>
      </c>
      <c r="AB417">
        <v>1</v>
      </c>
      <c r="AC417">
        <v>0</v>
      </c>
      <c r="AD417">
        <v>1</v>
      </c>
      <c r="AE417">
        <v>1</v>
      </c>
      <c r="AF417">
        <v>1</v>
      </c>
      <c r="AG417">
        <v>1</v>
      </c>
      <c r="AH417">
        <v>0</v>
      </c>
      <c r="AI417">
        <v>0</v>
      </c>
      <c r="AJ417" t="s">
        <v>22</v>
      </c>
      <c r="AK417">
        <v>62.1</v>
      </c>
      <c r="AL417">
        <v>57</v>
      </c>
      <c r="AM417">
        <v>35.5</v>
      </c>
      <c r="AN417">
        <v>40.6</v>
      </c>
      <c r="AO417">
        <v>45</v>
      </c>
      <c r="AP417">
        <v>75</v>
      </c>
      <c r="AQ417">
        <v>1</v>
      </c>
    </row>
    <row r="418" spans="2:43" x14ac:dyDescent="0.3">
      <c r="B418">
        <v>0</v>
      </c>
      <c r="C418">
        <v>0</v>
      </c>
      <c r="D418">
        <v>0</v>
      </c>
      <c r="E418">
        <v>0</v>
      </c>
      <c r="F418">
        <v>0</v>
      </c>
      <c r="G418">
        <v>0</v>
      </c>
      <c r="H418">
        <v>16892.75</v>
      </c>
      <c r="I418">
        <v>1.51</v>
      </c>
      <c r="J418" t="s">
        <v>13</v>
      </c>
      <c r="K418" t="s">
        <v>20</v>
      </c>
      <c r="L418" t="s">
        <v>15</v>
      </c>
      <c r="M418">
        <v>0</v>
      </c>
      <c r="N418">
        <v>0</v>
      </c>
      <c r="O418">
        <v>1</v>
      </c>
      <c r="P418">
        <v>0</v>
      </c>
      <c r="Q418">
        <v>0</v>
      </c>
      <c r="R418" t="s">
        <v>16</v>
      </c>
      <c r="S418">
        <v>0</v>
      </c>
      <c r="T418">
        <v>0</v>
      </c>
      <c r="U418">
        <v>0</v>
      </c>
      <c r="V418">
        <v>1</v>
      </c>
      <c r="W418">
        <v>0</v>
      </c>
      <c r="X418">
        <v>0</v>
      </c>
      <c r="Y418" t="s">
        <v>23</v>
      </c>
      <c r="Z418">
        <v>0</v>
      </c>
      <c r="AA418">
        <v>1</v>
      </c>
      <c r="AB418">
        <v>0</v>
      </c>
      <c r="AC418">
        <v>0</v>
      </c>
      <c r="AD418">
        <v>1</v>
      </c>
      <c r="AE418">
        <v>1</v>
      </c>
      <c r="AF418">
        <v>1</v>
      </c>
      <c r="AG418">
        <v>0</v>
      </c>
      <c r="AH418">
        <v>0</v>
      </c>
      <c r="AI418">
        <v>0</v>
      </c>
      <c r="AJ418" t="s">
        <v>22</v>
      </c>
      <c r="AK418">
        <v>61.5</v>
      </c>
      <c r="AL418">
        <v>56</v>
      </c>
      <c r="AM418">
        <v>35.5</v>
      </c>
      <c r="AN418">
        <v>40.6</v>
      </c>
      <c r="AO418">
        <v>55</v>
      </c>
      <c r="AP418">
        <v>80</v>
      </c>
      <c r="AQ418">
        <v>1</v>
      </c>
    </row>
    <row r="419" spans="2:43" x14ac:dyDescent="0.3">
      <c r="B419">
        <v>0</v>
      </c>
      <c r="C419">
        <v>0</v>
      </c>
      <c r="D419">
        <v>0</v>
      </c>
      <c r="E419">
        <v>0</v>
      </c>
      <c r="F419">
        <v>0</v>
      </c>
      <c r="G419">
        <v>0</v>
      </c>
      <c r="H419">
        <v>13115.275</v>
      </c>
      <c r="I419">
        <v>1.1100000000000001</v>
      </c>
      <c r="J419" t="s">
        <v>13</v>
      </c>
      <c r="K419" t="s">
        <v>20</v>
      </c>
      <c r="L419" t="s">
        <v>27</v>
      </c>
      <c r="M419">
        <v>1</v>
      </c>
      <c r="N419">
        <v>0</v>
      </c>
      <c r="O419">
        <v>0</v>
      </c>
      <c r="P419">
        <v>0</v>
      </c>
      <c r="Q419">
        <v>0</v>
      </c>
      <c r="R419" t="s">
        <v>24</v>
      </c>
      <c r="S419">
        <v>0</v>
      </c>
      <c r="T419">
        <v>0</v>
      </c>
      <c r="U419">
        <v>1</v>
      </c>
      <c r="V419">
        <v>0</v>
      </c>
      <c r="W419">
        <v>0</v>
      </c>
      <c r="X419">
        <v>0</v>
      </c>
      <c r="Y419" t="s">
        <v>33</v>
      </c>
      <c r="Z419">
        <v>1</v>
      </c>
      <c r="AA419">
        <v>0</v>
      </c>
      <c r="AB419">
        <v>1</v>
      </c>
      <c r="AC419">
        <v>0</v>
      </c>
      <c r="AD419">
        <v>1</v>
      </c>
      <c r="AE419">
        <v>1</v>
      </c>
      <c r="AF419">
        <v>1</v>
      </c>
      <c r="AG419">
        <v>0</v>
      </c>
      <c r="AH419">
        <v>0</v>
      </c>
      <c r="AI419">
        <v>0</v>
      </c>
      <c r="AJ419" t="s">
        <v>22</v>
      </c>
      <c r="AK419">
        <v>61.9</v>
      </c>
      <c r="AL419">
        <v>56</v>
      </c>
      <c r="AM419">
        <v>35.5</v>
      </c>
      <c r="AN419">
        <v>40.6</v>
      </c>
      <c r="AO419">
        <v>55</v>
      </c>
      <c r="AP419">
        <v>80</v>
      </c>
      <c r="AQ419">
        <v>1</v>
      </c>
    </row>
    <row r="420" spans="2:43" x14ac:dyDescent="0.3">
      <c r="B420">
        <v>0</v>
      </c>
      <c r="C420">
        <v>0</v>
      </c>
      <c r="D420">
        <v>0</v>
      </c>
      <c r="E420">
        <v>0</v>
      </c>
      <c r="F420">
        <v>0</v>
      </c>
      <c r="G420">
        <v>0</v>
      </c>
      <c r="H420">
        <v>9304</v>
      </c>
      <c r="I420">
        <v>1.1379999999999999</v>
      </c>
      <c r="J420" t="s">
        <v>13</v>
      </c>
      <c r="K420" t="s">
        <v>14</v>
      </c>
      <c r="L420" t="s">
        <v>31</v>
      </c>
      <c r="M420">
        <v>0</v>
      </c>
      <c r="N420">
        <v>0</v>
      </c>
      <c r="O420">
        <v>0</v>
      </c>
      <c r="P420">
        <v>1</v>
      </c>
      <c r="Q420">
        <v>0</v>
      </c>
      <c r="R420" t="s">
        <v>16</v>
      </c>
      <c r="S420">
        <v>0</v>
      </c>
      <c r="T420">
        <v>0</v>
      </c>
      <c r="U420">
        <v>0</v>
      </c>
      <c r="V420">
        <v>1</v>
      </c>
      <c r="W420">
        <v>0</v>
      </c>
      <c r="X420">
        <v>0</v>
      </c>
      <c r="Y420" t="s">
        <v>28</v>
      </c>
      <c r="Z420">
        <v>1</v>
      </c>
      <c r="AA420">
        <v>1</v>
      </c>
      <c r="AB420">
        <v>0</v>
      </c>
      <c r="AC420">
        <v>1</v>
      </c>
      <c r="AD420">
        <v>1</v>
      </c>
      <c r="AE420">
        <v>1</v>
      </c>
      <c r="AF420">
        <v>1</v>
      </c>
      <c r="AG420">
        <v>1</v>
      </c>
      <c r="AH420">
        <v>1</v>
      </c>
      <c r="AI420">
        <v>0</v>
      </c>
      <c r="AJ420" t="s">
        <v>17</v>
      </c>
      <c r="AK420">
        <v>61.5</v>
      </c>
      <c r="AL420">
        <v>54.9</v>
      </c>
      <c r="AM420">
        <v>34.1</v>
      </c>
      <c r="AN420">
        <v>40.700000000000003</v>
      </c>
      <c r="AO420">
        <v>50</v>
      </c>
      <c r="AP420">
        <v>77</v>
      </c>
      <c r="AQ420">
        <v>1</v>
      </c>
    </row>
    <row r="421" spans="2:43" x14ac:dyDescent="0.3">
      <c r="B421">
        <v>0</v>
      </c>
      <c r="C421">
        <v>0</v>
      </c>
      <c r="D421">
        <v>0</v>
      </c>
      <c r="E421">
        <v>0</v>
      </c>
      <c r="F421">
        <v>0</v>
      </c>
      <c r="G421">
        <v>0</v>
      </c>
      <c r="H421">
        <v>22844</v>
      </c>
      <c r="I421">
        <v>1.8</v>
      </c>
      <c r="J421" t="s">
        <v>30</v>
      </c>
      <c r="K421" t="s">
        <v>14</v>
      </c>
      <c r="L421" t="s">
        <v>21</v>
      </c>
      <c r="M421">
        <v>0</v>
      </c>
      <c r="N421">
        <v>0</v>
      </c>
      <c r="O421">
        <v>0</v>
      </c>
      <c r="P421">
        <v>0</v>
      </c>
      <c r="Q421">
        <v>1</v>
      </c>
      <c r="R421" t="s">
        <v>16</v>
      </c>
      <c r="S421">
        <v>0</v>
      </c>
      <c r="T421">
        <v>0</v>
      </c>
      <c r="U421">
        <v>0</v>
      </c>
      <c r="V421">
        <v>1</v>
      </c>
      <c r="W421">
        <v>0</v>
      </c>
      <c r="X421">
        <v>0</v>
      </c>
      <c r="Y421" t="s">
        <v>28</v>
      </c>
      <c r="Z421">
        <v>1</v>
      </c>
      <c r="AA421">
        <v>1</v>
      </c>
      <c r="AB421">
        <v>1</v>
      </c>
      <c r="AC421">
        <v>1</v>
      </c>
      <c r="AD421">
        <v>1</v>
      </c>
      <c r="AE421">
        <v>1</v>
      </c>
      <c r="AF421">
        <v>1</v>
      </c>
      <c r="AG421">
        <v>1</v>
      </c>
      <c r="AH421">
        <v>1</v>
      </c>
      <c r="AI421">
        <v>1</v>
      </c>
      <c r="AJ421" t="s">
        <v>17</v>
      </c>
      <c r="AK421">
        <v>61.6</v>
      </c>
      <c r="AL421">
        <v>56.4</v>
      </c>
      <c r="AM421">
        <v>34.700000000000003</v>
      </c>
      <c r="AN421">
        <v>40.799999999999997</v>
      </c>
      <c r="AO421">
        <v>50</v>
      </c>
      <c r="AP421">
        <v>77</v>
      </c>
      <c r="AQ421">
        <v>1</v>
      </c>
    </row>
    <row r="422" spans="2:43" x14ac:dyDescent="0.3">
      <c r="B422">
        <v>0</v>
      </c>
      <c r="C422">
        <v>0</v>
      </c>
      <c r="D422">
        <v>0</v>
      </c>
      <c r="E422">
        <v>0</v>
      </c>
      <c r="F422">
        <v>0</v>
      </c>
      <c r="G422">
        <v>0</v>
      </c>
      <c r="H422">
        <v>42595.34</v>
      </c>
      <c r="I422">
        <v>1.77</v>
      </c>
      <c r="J422" t="s">
        <v>13</v>
      </c>
      <c r="K422" t="s">
        <v>20</v>
      </c>
      <c r="L422" t="s">
        <v>27</v>
      </c>
      <c r="M422">
        <v>1</v>
      </c>
      <c r="N422">
        <v>0</v>
      </c>
      <c r="O422">
        <v>0</v>
      </c>
      <c r="P422">
        <v>0</v>
      </c>
      <c r="Q422">
        <v>0</v>
      </c>
      <c r="R422" t="s">
        <v>32</v>
      </c>
      <c r="S422">
        <v>0</v>
      </c>
      <c r="T422">
        <v>0</v>
      </c>
      <c r="U422">
        <v>0</v>
      </c>
      <c r="V422">
        <v>0</v>
      </c>
      <c r="W422">
        <v>1</v>
      </c>
      <c r="X422">
        <v>0</v>
      </c>
      <c r="Y422" t="s">
        <v>33</v>
      </c>
      <c r="Z422">
        <v>1</v>
      </c>
      <c r="AA422">
        <v>0</v>
      </c>
      <c r="AB422">
        <v>1</v>
      </c>
      <c r="AC422">
        <v>0</v>
      </c>
      <c r="AD422">
        <v>1</v>
      </c>
      <c r="AE422">
        <v>1</v>
      </c>
      <c r="AF422">
        <v>1</v>
      </c>
      <c r="AG422">
        <v>0</v>
      </c>
      <c r="AH422">
        <v>0</v>
      </c>
      <c r="AI422">
        <v>0</v>
      </c>
      <c r="AJ422" t="s">
        <v>22</v>
      </c>
      <c r="AK422">
        <v>61.8</v>
      </c>
      <c r="AL422">
        <v>57</v>
      </c>
      <c r="AM422">
        <v>36</v>
      </c>
      <c r="AN422">
        <v>40.6</v>
      </c>
      <c r="AO422">
        <v>55</v>
      </c>
      <c r="AP422">
        <v>80</v>
      </c>
      <c r="AQ422">
        <v>1</v>
      </c>
    </row>
    <row r="423" spans="2:43" x14ac:dyDescent="0.3">
      <c r="B423">
        <v>0</v>
      </c>
      <c r="C423">
        <v>0</v>
      </c>
      <c r="D423">
        <v>0</v>
      </c>
      <c r="E423">
        <v>0</v>
      </c>
      <c r="F423">
        <v>0</v>
      </c>
      <c r="G423">
        <v>0</v>
      </c>
      <c r="H423">
        <v>12490.785</v>
      </c>
      <c r="I423">
        <v>1.26</v>
      </c>
      <c r="J423" t="s">
        <v>13</v>
      </c>
      <c r="K423" t="s">
        <v>20</v>
      </c>
      <c r="L423" t="s">
        <v>15</v>
      </c>
      <c r="M423">
        <v>0</v>
      </c>
      <c r="N423">
        <v>0</v>
      </c>
      <c r="O423">
        <v>1</v>
      </c>
      <c r="P423">
        <v>0</v>
      </c>
      <c r="Q423">
        <v>0</v>
      </c>
      <c r="R423" t="s">
        <v>16</v>
      </c>
      <c r="S423">
        <v>0</v>
      </c>
      <c r="T423">
        <v>0</v>
      </c>
      <c r="U423">
        <v>0</v>
      </c>
      <c r="V423">
        <v>1</v>
      </c>
      <c r="W423">
        <v>0</v>
      </c>
      <c r="X423">
        <v>0</v>
      </c>
      <c r="Y423" t="s">
        <v>23</v>
      </c>
      <c r="Z423">
        <v>0</v>
      </c>
      <c r="AA423">
        <v>1</v>
      </c>
      <c r="AB423">
        <v>0</v>
      </c>
      <c r="AC423">
        <v>0</v>
      </c>
      <c r="AD423">
        <v>1</v>
      </c>
      <c r="AE423">
        <v>1</v>
      </c>
      <c r="AF423">
        <v>1</v>
      </c>
      <c r="AG423">
        <v>0</v>
      </c>
      <c r="AH423">
        <v>0</v>
      </c>
      <c r="AI423">
        <v>0</v>
      </c>
      <c r="AJ423" t="s">
        <v>22</v>
      </c>
      <c r="AK423">
        <v>61.8</v>
      </c>
      <c r="AL423">
        <v>57</v>
      </c>
      <c r="AM423">
        <v>35.5</v>
      </c>
      <c r="AN423">
        <v>40.6</v>
      </c>
      <c r="AO423">
        <v>55</v>
      </c>
      <c r="AP423">
        <v>80</v>
      </c>
      <c r="AQ423">
        <v>1</v>
      </c>
    </row>
    <row r="424" spans="2:43" x14ac:dyDescent="0.3">
      <c r="B424">
        <v>0</v>
      </c>
      <c r="C424">
        <v>0</v>
      </c>
      <c r="D424">
        <v>0</v>
      </c>
      <c r="E424">
        <v>0</v>
      </c>
      <c r="F424">
        <v>0</v>
      </c>
      <c r="G424">
        <v>0</v>
      </c>
      <c r="H424">
        <v>17160</v>
      </c>
      <c r="I424">
        <v>1.76</v>
      </c>
      <c r="J424" t="s">
        <v>13</v>
      </c>
      <c r="K424" t="s">
        <v>39</v>
      </c>
      <c r="L424" t="s">
        <v>21</v>
      </c>
      <c r="M424">
        <v>0</v>
      </c>
      <c r="N424">
        <v>0</v>
      </c>
      <c r="O424">
        <v>0</v>
      </c>
      <c r="P424">
        <v>0</v>
      </c>
      <c r="Q424">
        <v>1</v>
      </c>
      <c r="R424" t="s">
        <v>24</v>
      </c>
      <c r="S424">
        <v>0</v>
      </c>
      <c r="T424">
        <v>0</v>
      </c>
      <c r="U424">
        <v>1</v>
      </c>
      <c r="V424">
        <v>0</v>
      </c>
      <c r="W424">
        <v>0</v>
      </c>
      <c r="X424">
        <v>0</v>
      </c>
      <c r="Y424" t="s">
        <v>33</v>
      </c>
      <c r="Z424">
        <v>1</v>
      </c>
      <c r="AA424">
        <v>1</v>
      </c>
      <c r="AB424">
        <v>0</v>
      </c>
      <c r="AC424">
        <v>1</v>
      </c>
      <c r="AD424">
        <v>1</v>
      </c>
      <c r="AE424">
        <v>1</v>
      </c>
      <c r="AF424">
        <v>1</v>
      </c>
      <c r="AG424">
        <v>0</v>
      </c>
      <c r="AH424">
        <v>1</v>
      </c>
      <c r="AI424">
        <v>0</v>
      </c>
      <c r="AJ424" t="s">
        <v>17</v>
      </c>
      <c r="AK424">
        <v>61.8</v>
      </c>
      <c r="AL424">
        <v>55.8</v>
      </c>
      <c r="AM424">
        <v>34.200000000000003</v>
      </c>
      <c r="AN424">
        <v>40.799999999999997</v>
      </c>
      <c r="AO424">
        <v>51</v>
      </c>
      <c r="AP424">
        <v>78</v>
      </c>
      <c r="AQ424">
        <v>1</v>
      </c>
    </row>
    <row r="425" spans="2:43" x14ac:dyDescent="0.3">
      <c r="B425">
        <v>0</v>
      </c>
      <c r="C425">
        <v>0</v>
      </c>
      <c r="D425">
        <v>0</v>
      </c>
      <c r="E425">
        <v>0</v>
      </c>
      <c r="F425">
        <v>0</v>
      </c>
      <c r="G425">
        <v>0</v>
      </c>
      <c r="H425">
        <v>23670</v>
      </c>
      <c r="I425">
        <v>1.72</v>
      </c>
      <c r="J425" t="s">
        <v>13</v>
      </c>
      <c r="K425" t="s">
        <v>39</v>
      </c>
      <c r="L425" t="s">
        <v>40</v>
      </c>
      <c r="M425">
        <v>0</v>
      </c>
      <c r="N425">
        <v>1</v>
      </c>
      <c r="O425">
        <v>0</v>
      </c>
      <c r="P425">
        <v>0</v>
      </c>
      <c r="Q425">
        <v>0</v>
      </c>
      <c r="R425" t="s">
        <v>24</v>
      </c>
      <c r="S425">
        <v>0</v>
      </c>
      <c r="T425">
        <v>0</v>
      </c>
      <c r="U425">
        <v>1</v>
      </c>
      <c r="V425">
        <v>0</v>
      </c>
      <c r="W425">
        <v>0</v>
      </c>
      <c r="X425">
        <v>0</v>
      </c>
      <c r="Y425" t="s">
        <v>33</v>
      </c>
      <c r="Z425">
        <v>1</v>
      </c>
      <c r="AA425">
        <v>1</v>
      </c>
      <c r="AB425">
        <v>1</v>
      </c>
      <c r="AC425">
        <v>1</v>
      </c>
      <c r="AD425">
        <v>1</v>
      </c>
      <c r="AE425">
        <v>1</v>
      </c>
      <c r="AF425">
        <v>1</v>
      </c>
      <c r="AG425">
        <v>0</v>
      </c>
      <c r="AH425">
        <v>1</v>
      </c>
      <c r="AI425">
        <v>0</v>
      </c>
      <c r="AJ425" t="s">
        <v>17</v>
      </c>
      <c r="AK425">
        <v>61.6</v>
      </c>
      <c r="AL425">
        <v>56.9</v>
      </c>
      <c r="AM425">
        <v>34.5</v>
      </c>
      <c r="AN425">
        <v>40.700000000000003</v>
      </c>
      <c r="AO425">
        <v>52</v>
      </c>
      <c r="AP425">
        <v>75</v>
      </c>
      <c r="AQ425">
        <v>1</v>
      </c>
    </row>
    <row r="426" spans="2:43" x14ac:dyDescent="0.3">
      <c r="B426">
        <v>0</v>
      </c>
      <c r="C426">
        <v>0</v>
      </c>
      <c r="D426">
        <v>0</v>
      </c>
      <c r="E426">
        <v>0</v>
      </c>
      <c r="F426">
        <v>0</v>
      </c>
      <c r="G426">
        <v>0</v>
      </c>
      <c r="H426">
        <v>9920</v>
      </c>
      <c r="I426">
        <v>1.3</v>
      </c>
      <c r="J426" t="s">
        <v>13</v>
      </c>
      <c r="K426" t="s">
        <v>36</v>
      </c>
      <c r="L426" t="s">
        <v>21</v>
      </c>
      <c r="M426">
        <v>0</v>
      </c>
      <c r="N426">
        <v>0</v>
      </c>
      <c r="O426">
        <v>0</v>
      </c>
      <c r="P426">
        <v>0</v>
      </c>
      <c r="Q426">
        <v>1</v>
      </c>
      <c r="R426" t="s">
        <v>37</v>
      </c>
      <c r="S426">
        <v>0</v>
      </c>
      <c r="T426">
        <v>1</v>
      </c>
      <c r="U426">
        <v>0</v>
      </c>
      <c r="V426">
        <v>0</v>
      </c>
      <c r="W426">
        <v>0</v>
      </c>
      <c r="X426">
        <v>0</v>
      </c>
      <c r="Y426" t="s">
        <v>23</v>
      </c>
      <c r="Z426">
        <v>1</v>
      </c>
      <c r="AA426">
        <v>0</v>
      </c>
      <c r="AB426">
        <v>1</v>
      </c>
      <c r="AC426">
        <v>0</v>
      </c>
      <c r="AD426">
        <v>1</v>
      </c>
      <c r="AE426">
        <v>1</v>
      </c>
      <c r="AF426">
        <v>1</v>
      </c>
      <c r="AG426">
        <v>1</v>
      </c>
      <c r="AH426">
        <v>0</v>
      </c>
      <c r="AI426">
        <v>0</v>
      </c>
      <c r="AJ426" t="s">
        <v>22</v>
      </c>
      <c r="AK426">
        <v>62</v>
      </c>
      <c r="AL426">
        <v>57</v>
      </c>
      <c r="AM426">
        <v>35.5</v>
      </c>
      <c r="AN426">
        <v>40.6</v>
      </c>
      <c r="AO426">
        <v>45</v>
      </c>
      <c r="AP426">
        <v>75</v>
      </c>
      <c r="AQ426">
        <v>1</v>
      </c>
    </row>
    <row r="427" spans="2:43" x14ac:dyDescent="0.3">
      <c r="B427">
        <v>0</v>
      </c>
      <c r="C427">
        <v>0</v>
      </c>
      <c r="D427">
        <v>0</v>
      </c>
      <c r="E427">
        <v>0</v>
      </c>
      <c r="F427">
        <v>0</v>
      </c>
      <c r="G427">
        <v>0</v>
      </c>
      <c r="H427">
        <v>8900</v>
      </c>
      <c r="I427">
        <v>1.36</v>
      </c>
      <c r="J427" t="s">
        <v>13</v>
      </c>
      <c r="K427" t="s">
        <v>36</v>
      </c>
      <c r="L427" t="s">
        <v>21</v>
      </c>
      <c r="M427">
        <v>0</v>
      </c>
      <c r="N427">
        <v>0</v>
      </c>
      <c r="O427">
        <v>0</v>
      </c>
      <c r="P427">
        <v>0</v>
      </c>
      <c r="Q427">
        <v>1</v>
      </c>
      <c r="R427" t="s">
        <v>16</v>
      </c>
      <c r="S427">
        <v>0</v>
      </c>
      <c r="T427">
        <v>0</v>
      </c>
      <c r="U427">
        <v>0</v>
      </c>
      <c r="V427">
        <v>1</v>
      </c>
      <c r="W427">
        <v>0</v>
      </c>
      <c r="X427">
        <v>0</v>
      </c>
      <c r="Y427" t="s">
        <v>23</v>
      </c>
      <c r="Z427">
        <v>0</v>
      </c>
      <c r="AA427">
        <v>0</v>
      </c>
      <c r="AB427">
        <v>0</v>
      </c>
      <c r="AC427">
        <v>0</v>
      </c>
      <c r="AD427">
        <v>0</v>
      </c>
      <c r="AE427">
        <v>1</v>
      </c>
      <c r="AF427">
        <v>0</v>
      </c>
      <c r="AG427">
        <v>1</v>
      </c>
      <c r="AH427">
        <v>0</v>
      </c>
      <c r="AI427">
        <v>0</v>
      </c>
      <c r="AJ427" t="s">
        <v>22</v>
      </c>
      <c r="AK427">
        <v>62.8</v>
      </c>
      <c r="AL427">
        <v>59</v>
      </c>
      <c r="AM427">
        <v>35.5</v>
      </c>
      <c r="AN427">
        <v>41.2</v>
      </c>
      <c r="AO427">
        <v>50</v>
      </c>
      <c r="AP427">
        <v>80</v>
      </c>
      <c r="AQ427">
        <v>1</v>
      </c>
    </row>
    <row r="428" spans="2:43" x14ac:dyDescent="0.3">
      <c r="B428">
        <v>0</v>
      </c>
      <c r="C428">
        <v>0</v>
      </c>
      <c r="D428">
        <v>0</v>
      </c>
      <c r="E428">
        <v>0</v>
      </c>
      <c r="F428">
        <v>0</v>
      </c>
      <c r="G428">
        <v>0</v>
      </c>
      <c r="H428">
        <v>7678</v>
      </c>
      <c r="I428">
        <v>1.018</v>
      </c>
      <c r="J428" t="s">
        <v>13</v>
      </c>
      <c r="K428" t="s">
        <v>14</v>
      </c>
      <c r="L428" t="s">
        <v>21</v>
      </c>
      <c r="M428">
        <v>0</v>
      </c>
      <c r="N428">
        <v>0</v>
      </c>
      <c r="O428">
        <v>0</v>
      </c>
      <c r="P428">
        <v>0</v>
      </c>
      <c r="Q428">
        <v>1</v>
      </c>
      <c r="R428" t="s">
        <v>16</v>
      </c>
      <c r="S428">
        <v>0</v>
      </c>
      <c r="T428">
        <v>0</v>
      </c>
      <c r="U428">
        <v>0</v>
      </c>
      <c r="V428">
        <v>1</v>
      </c>
      <c r="W428">
        <v>0</v>
      </c>
      <c r="X428">
        <v>0</v>
      </c>
      <c r="Y428" t="s">
        <v>18</v>
      </c>
      <c r="Z428">
        <v>1</v>
      </c>
      <c r="AA428">
        <v>1</v>
      </c>
      <c r="AB428">
        <v>0</v>
      </c>
      <c r="AC428">
        <v>1</v>
      </c>
      <c r="AD428">
        <v>1</v>
      </c>
      <c r="AE428">
        <v>1</v>
      </c>
      <c r="AF428">
        <v>1</v>
      </c>
      <c r="AG428">
        <v>0</v>
      </c>
      <c r="AH428">
        <v>1</v>
      </c>
      <c r="AI428">
        <v>0</v>
      </c>
      <c r="AJ428" t="s">
        <v>17</v>
      </c>
      <c r="AK428">
        <v>61.7</v>
      </c>
      <c r="AL428">
        <v>56.8</v>
      </c>
      <c r="AM428">
        <v>34.9</v>
      </c>
      <c r="AN428">
        <v>40.799999999999997</v>
      </c>
      <c r="AO428">
        <v>52</v>
      </c>
      <c r="AP428">
        <v>77</v>
      </c>
      <c r="AQ428">
        <v>1</v>
      </c>
    </row>
    <row r="429" spans="2:43" x14ac:dyDescent="0.3">
      <c r="B429">
        <v>0</v>
      </c>
      <c r="C429">
        <v>0</v>
      </c>
      <c r="D429">
        <v>0</v>
      </c>
      <c r="E429">
        <v>0</v>
      </c>
      <c r="F429">
        <v>0</v>
      </c>
      <c r="G429">
        <v>0</v>
      </c>
      <c r="H429">
        <v>15210</v>
      </c>
      <c r="I429">
        <v>1.31</v>
      </c>
      <c r="J429" t="s">
        <v>30</v>
      </c>
      <c r="K429" t="s">
        <v>14</v>
      </c>
      <c r="L429" t="s">
        <v>15</v>
      </c>
      <c r="M429">
        <v>0</v>
      </c>
      <c r="N429">
        <v>0</v>
      </c>
      <c r="O429">
        <v>1</v>
      </c>
      <c r="P429">
        <v>0</v>
      </c>
      <c r="Q429">
        <v>0</v>
      </c>
      <c r="R429" t="s">
        <v>16</v>
      </c>
      <c r="S429">
        <v>0</v>
      </c>
      <c r="T429">
        <v>0</v>
      </c>
      <c r="U429">
        <v>0</v>
      </c>
      <c r="V429">
        <v>1</v>
      </c>
      <c r="W429">
        <v>0</v>
      </c>
      <c r="X429">
        <v>0</v>
      </c>
      <c r="Y429" t="s">
        <v>28</v>
      </c>
      <c r="Z429">
        <v>1</v>
      </c>
      <c r="AA429">
        <v>1</v>
      </c>
      <c r="AB429">
        <v>1</v>
      </c>
      <c r="AC429">
        <v>1</v>
      </c>
      <c r="AD429">
        <v>1</v>
      </c>
      <c r="AE429">
        <v>1</v>
      </c>
      <c r="AF429">
        <v>0</v>
      </c>
      <c r="AG429">
        <v>1</v>
      </c>
      <c r="AH429">
        <v>0</v>
      </c>
      <c r="AI429">
        <v>1</v>
      </c>
      <c r="AJ429" t="s">
        <v>17</v>
      </c>
      <c r="AK429">
        <v>61.4</v>
      </c>
      <c r="AL429">
        <v>57.1</v>
      </c>
      <c r="AM429">
        <v>34.6</v>
      </c>
      <c r="AN429">
        <v>40.799999999999997</v>
      </c>
      <c r="AO429">
        <v>50</v>
      </c>
      <c r="AP429">
        <v>77</v>
      </c>
      <c r="AQ429">
        <v>1</v>
      </c>
    </row>
    <row r="430" spans="2:43" x14ac:dyDescent="0.3">
      <c r="B430">
        <v>0</v>
      </c>
      <c r="C430">
        <v>0</v>
      </c>
      <c r="D430">
        <v>0</v>
      </c>
      <c r="E430">
        <v>0</v>
      </c>
      <c r="F430">
        <v>0</v>
      </c>
      <c r="G430">
        <v>0</v>
      </c>
      <c r="H430">
        <v>11350.155000000001</v>
      </c>
      <c r="I430">
        <v>1.07</v>
      </c>
      <c r="J430" t="s">
        <v>13</v>
      </c>
      <c r="K430" t="s">
        <v>20</v>
      </c>
      <c r="L430" t="s">
        <v>40</v>
      </c>
      <c r="M430">
        <v>0</v>
      </c>
      <c r="N430">
        <v>1</v>
      </c>
      <c r="O430">
        <v>0</v>
      </c>
      <c r="P430">
        <v>0</v>
      </c>
      <c r="Q430">
        <v>0</v>
      </c>
      <c r="R430" t="s">
        <v>34</v>
      </c>
      <c r="S430">
        <v>0</v>
      </c>
      <c r="T430">
        <v>0</v>
      </c>
      <c r="U430">
        <v>0</v>
      </c>
      <c r="V430">
        <v>0</v>
      </c>
      <c r="W430">
        <v>0</v>
      </c>
      <c r="X430">
        <v>1</v>
      </c>
      <c r="Y430" t="s">
        <v>33</v>
      </c>
      <c r="Z430">
        <v>1</v>
      </c>
      <c r="AA430">
        <v>0</v>
      </c>
      <c r="AB430">
        <v>1</v>
      </c>
      <c r="AC430">
        <v>1</v>
      </c>
      <c r="AD430">
        <v>0</v>
      </c>
      <c r="AE430">
        <v>1</v>
      </c>
      <c r="AF430">
        <v>1</v>
      </c>
      <c r="AG430">
        <v>1</v>
      </c>
      <c r="AH430">
        <v>0</v>
      </c>
      <c r="AI430">
        <v>0</v>
      </c>
      <c r="AJ430" t="s">
        <v>22</v>
      </c>
      <c r="AK430">
        <v>61.6</v>
      </c>
      <c r="AL430">
        <v>57</v>
      </c>
      <c r="AM430">
        <v>34.5</v>
      </c>
      <c r="AN430">
        <v>41.2</v>
      </c>
      <c r="AO430">
        <v>50</v>
      </c>
      <c r="AP430">
        <v>80</v>
      </c>
      <c r="AQ430">
        <v>1</v>
      </c>
    </row>
    <row r="431" spans="2:43" x14ac:dyDescent="0.3">
      <c r="B431">
        <v>0</v>
      </c>
      <c r="C431">
        <v>0</v>
      </c>
      <c r="D431">
        <v>0</v>
      </c>
      <c r="E431">
        <v>0</v>
      </c>
      <c r="F431">
        <v>0</v>
      </c>
      <c r="G431">
        <v>0</v>
      </c>
      <c r="H431">
        <v>23551</v>
      </c>
      <c r="I431">
        <v>1.7050000000000001</v>
      </c>
      <c r="J431" t="s">
        <v>13</v>
      </c>
      <c r="K431" t="s">
        <v>26</v>
      </c>
      <c r="L431" t="s">
        <v>15</v>
      </c>
      <c r="M431">
        <v>0</v>
      </c>
      <c r="N431">
        <v>0</v>
      </c>
      <c r="O431">
        <v>1</v>
      </c>
      <c r="P431">
        <v>0</v>
      </c>
      <c r="Q431">
        <v>0</v>
      </c>
      <c r="R431" t="s">
        <v>16</v>
      </c>
      <c r="S431">
        <v>0</v>
      </c>
      <c r="T431">
        <v>0</v>
      </c>
      <c r="U431">
        <v>0</v>
      </c>
      <c r="V431">
        <v>1</v>
      </c>
      <c r="W431">
        <v>0</v>
      </c>
      <c r="X431">
        <v>0</v>
      </c>
      <c r="Y431" t="s">
        <v>18</v>
      </c>
      <c r="Z431">
        <v>1</v>
      </c>
      <c r="AA431">
        <v>1</v>
      </c>
      <c r="AB431">
        <v>1</v>
      </c>
      <c r="AC431">
        <v>1</v>
      </c>
      <c r="AD431">
        <v>1</v>
      </c>
      <c r="AE431">
        <v>1</v>
      </c>
      <c r="AF431">
        <v>1</v>
      </c>
      <c r="AG431">
        <v>0</v>
      </c>
      <c r="AH431">
        <v>1</v>
      </c>
      <c r="AI431">
        <v>0</v>
      </c>
      <c r="AJ431" t="s">
        <v>17</v>
      </c>
      <c r="AK431">
        <v>61.9</v>
      </c>
      <c r="AL431">
        <v>56.8</v>
      </c>
      <c r="AM431">
        <v>34.9</v>
      </c>
      <c r="AN431">
        <v>40.799999999999997</v>
      </c>
      <c r="AO431">
        <v>51</v>
      </c>
      <c r="AP431">
        <v>76</v>
      </c>
      <c r="AQ431">
        <v>1</v>
      </c>
    </row>
    <row r="432" spans="2:43" x14ac:dyDescent="0.3">
      <c r="B432">
        <v>0</v>
      </c>
      <c r="C432">
        <v>0</v>
      </c>
      <c r="D432">
        <v>0</v>
      </c>
      <c r="E432">
        <v>0</v>
      </c>
      <c r="F432">
        <v>0</v>
      </c>
      <c r="G432">
        <v>0</v>
      </c>
      <c r="H432">
        <v>19310</v>
      </c>
      <c r="I432">
        <v>1.3</v>
      </c>
      <c r="J432" t="s">
        <v>30</v>
      </c>
      <c r="K432" t="s">
        <v>14</v>
      </c>
      <c r="L432" t="s">
        <v>40</v>
      </c>
      <c r="M432">
        <v>0</v>
      </c>
      <c r="N432">
        <v>1</v>
      </c>
      <c r="O432">
        <v>0</v>
      </c>
      <c r="P432">
        <v>0</v>
      </c>
      <c r="Q432">
        <v>0</v>
      </c>
      <c r="R432" t="s">
        <v>34</v>
      </c>
      <c r="S432">
        <v>0</v>
      </c>
      <c r="T432">
        <v>0</v>
      </c>
      <c r="U432">
        <v>0</v>
      </c>
      <c r="V432">
        <v>0</v>
      </c>
      <c r="W432">
        <v>0</v>
      </c>
      <c r="X432">
        <v>1</v>
      </c>
      <c r="Y432" t="s">
        <v>28</v>
      </c>
      <c r="Z432">
        <v>1</v>
      </c>
      <c r="AA432">
        <v>1</v>
      </c>
      <c r="AB432">
        <v>1</v>
      </c>
      <c r="AC432">
        <v>1</v>
      </c>
      <c r="AD432">
        <v>1</v>
      </c>
      <c r="AE432">
        <v>1</v>
      </c>
      <c r="AF432">
        <v>1</v>
      </c>
      <c r="AG432">
        <v>1</v>
      </c>
      <c r="AH432">
        <v>1</v>
      </c>
      <c r="AI432">
        <v>1</v>
      </c>
      <c r="AJ432" t="s">
        <v>17</v>
      </c>
      <c r="AK432">
        <v>61.6</v>
      </c>
      <c r="AL432">
        <v>56</v>
      </c>
      <c r="AM432">
        <v>34.4</v>
      </c>
      <c r="AN432">
        <v>40.9</v>
      </c>
      <c r="AO432">
        <v>50</v>
      </c>
      <c r="AP432">
        <v>77</v>
      </c>
      <c r="AQ432">
        <v>1</v>
      </c>
    </row>
    <row r="433" spans="2:43" x14ac:dyDescent="0.3">
      <c r="B433">
        <v>0</v>
      </c>
      <c r="C433">
        <v>0</v>
      </c>
      <c r="D433">
        <v>0</v>
      </c>
      <c r="E433">
        <v>0</v>
      </c>
      <c r="F433">
        <v>0</v>
      </c>
      <c r="G433">
        <v>0</v>
      </c>
      <c r="H433">
        <v>9870.6849999999995</v>
      </c>
      <c r="I433">
        <v>1.05</v>
      </c>
      <c r="J433" t="s">
        <v>13</v>
      </c>
      <c r="K433" t="s">
        <v>20</v>
      </c>
      <c r="L433" t="s">
        <v>31</v>
      </c>
      <c r="M433">
        <v>0</v>
      </c>
      <c r="N433">
        <v>0</v>
      </c>
      <c r="O433">
        <v>0</v>
      </c>
      <c r="P433">
        <v>1</v>
      </c>
      <c r="Q433">
        <v>0</v>
      </c>
      <c r="R433" t="s">
        <v>32</v>
      </c>
      <c r="S433">
        <v>0</v>
      </c>
      <c r="T433">
        <v>0</v>
      </c>
      <c r="U433">
        <v>0</v>
      </c>
      <c r="V433">
        <v>0</v>
      </c>
      <c r="W433">
        <v>1</v>
      </c>
      <c r="X433">
        <v>0</v>
      </c>
      <c r="Y433" t="s">
        <v>33</v>
      </c>
      <c r="Z433">
        <v>1</v>
      </c>
      <c r="AA433">
        <v>1</v>
      </c>
      <c r="AB433">
        <v>1</v>
      </c>
      <c r="AC433">
        <v>0</v>
      </c>
      <c r="AD433">
        <v>1</v>
      </c>
      <c r="AE433">
        <v>1</v>
      </c>
      <c r="AF433">
        <v>1</v>
      </c>
      <c r="AG433">
        <v>1</v>
      </c>
      <c r="AH433">
        <v>0</v>
      </c>
      <c r="AI433">
        <v>0</v>
      </c>
      <c r="AJ433" t="s">
        <v>22</v>
      </c>
      <c r="AK433">
        <v>61.4</v>
      </c>
      <c r="AL433">
        <v>56</v>
      </c>
      <c r="AM433">
        <v>35</v>
      </c>
      <c r="AN433">
        <v>40.6</v>
      </c>
      <c r="AO433">
        <v>50</v>
      </c>
      <c r="AP433">
        <v>80</v>
      </c>
      <c r="AQ433">
        <v>1</v>
      </c>
    </row>
    <row r="434" spans="2:43" x14ac:dyDescent="0.3">
      <c r="B434">
        <v>0</v>
      </c>
      <c r="C434">
        <v>0</v>
      </c>
      <c r="D434">
        <v>0</v>
      </c>
      <c r="E434">
        <v>0</v>
      </c>
      <c r="F434">
        <v>0</v>
      </c>
      <c r="G434">
        <v>0</v>
      </c>
      <c r="H434">
        <v>7220</v>
      </c>
      <c r="I434">
        <v>1</v>
      </c>
      <c r="J434" t="s">
        <v>13</v>
      </c>
      <c r="K434" t="s">
        <v>36</v>
      </c>
      <c r="L434" t="s">
        <v>31</v>
      </c>
      <c r="M434">
        <v>0</v>
      </c>
      <c r="N434">
        <v>0</v>
      </c>
      <c r="O434">
        <v>0</v>
      </c>
      <c r="P434">
        <v>1</v>
      </c>
      <c r="Q434">
        <v>0</v>
      </c>
      <c r="R434" t="s">
        <v>24</v>
      </c>
      <c r="S434">
        <v>0</v>
      </c>
      <c r="T434">
        <v>0</v>
      </c>
      <c r="U434">
        <v>1</v>
      </c>
      <c r="V434">
        <v>0</v>
      </c>
      <c r="W434">
        <v>0</v>
      </c>
      <c r="X434">
        <v>0</v>
      </c>
      <c r="Y434" t="s">
        <v>23</v>
      </c>
      <c r="Z434">
        <v>0</v>
      </c>
      <c r="AA434">
        <v>0</v>
      </c>
      <c r="AB434">
        <v>1</v>
      </c>
      <c r="AC434">
        <v>0</v>
      </c>
      <c r="AD434">
        <v>1</v>
      </c>
      <c r="AE434">
        <v>1</v>
      </c>
      <c r="AF434">
        <v>0</v>
      </c>
      <c r="AG434">
        <v>1</v>
      </c>
      <c r="AH434">
        <v>0</v>
      </c>
      <c r="AI434">
        <v>0</v>
      </c>
      <c r="AJ434" t="s">
        <v>22</v>
      </c>
      <c r="AK434">
        <v>61.5</v>
      </c>
      <c r="AL434">
        <v>59</v>
      </c>
      <c r="AM434">
        <v>35</v>
      </c>
      <c r="AN434">
        <v>40.799999999999997</v>
      </c>
      <c r="AO434">
        <v>50</v>
      </c>
      <c r="AP434">
        <v>75</v>
      </c>
      <c r="AQ434">
        <v>1</v>
      </c>
    </row>
    <row r="435" spans="2:43" x14ac:dyDescent="0.3">
      <c r="B435">
        <v>0</v>
      </c>
      <c r="C435">
        <v>0</v>
      </c>
      <c r="D435">
        <v>0</v>
      </c>
      <c r="E435">
        <v>0</v>
      </c>
      <c r="F435">
        <v>0</v>
      </c>
      <c r="G435">
        <v>0</v>
      </c>
      <c r="H435">
        <v>26434</v>
      </c>
      <c r="I435">
        <v>1.02</v>
      </c>
      <c r="J435" t="s">
        <v>13</v>
      </c>
      <c r="K435" t="s">
        <v>26</v>
      </c>
      <c r="L435" t="s">
        <v>27</v>
      </c>
      <c r="M435">
        <v>1</v>
      </c>
      <c r="N435">
        <v>0</v>
      </c>
      <c r="O435">
        <v>0</v>
      </c>
      <c r="P435">
        <v>0</v>
      </c>
      <c r="Q435">
        <v>0</v>
      </c>
      <c r="R435" t="s">
        <v>37</v>
      </c>
      <c r="S435">
        <v>0</v>
      </c>
      <c r="T435">
        <v>1</v>
      </c>
      <c r="U435">
        <v>0</v>
      </c>
      <c r="V435">
        <v>0</v>
      </c>
      <c r="W435">
        <v>0</v>
      </c>
      <c r="X435">
        <v>0</v>
      </c>
      <c r="Y435" t="s">
        <v>28</v>
      </c>
      <c r="Z435">
        <v>1</v>
      </c>
      <c r="AA435">
        <v>0</v>
      </c>
      <c r="AB435">
        <v>1</v>
      </c>
      <c r="AC435">
        <v>1</v>
      </c>
      <c r="AD435">
        <v>1</v>
      </c>
      <c r="AE435">
        <v>1</v>
      </c>
      <c r="AF435">
        <v>0</v>
      </c>
      <c r="AG435">
        <v>0</v>
      </c>
      <c r="AH435">
        <v>0</v>
      </c>
      <c r="AI435">
        <v>0</v>
      </c>
      <c r="AJ435" t="s">
        <v>17</v>
      </c>
      <c r="AK435">
        <v>61.3</v>
      </c>
      <c r="AL435">
        <v>57.3</v>
      </c>
      <c r="AM435">
        <v>34.9</v>
      </c>
      <c r="AN435">
        <v>40.799999999999997</v>
      </c>
      <c r="AO435">
        <v>53</v>
      </c>
      <c r="AP435">
        <v>77</v>
      </c>
      <c r="AQ435">
        <v>1</v>
      </c>
    </row>
    <row r="436" spans="2:43" x14ac:dyDescent="0.3">
      <c r="B436">
        <v>0</v>
      </c>
      <c r="C436">
        <v>0</v>
      </c>
      <c r="D436">
        <v>0</v>
      </c>
      <c r="E436">
        <v>0</v>
      </c>
      <c r="F436">
        <v>0</v>
      </c>
      <c r="G436">
        <v>0</v>
      </c>
      <c r="H436">
        <v>13674.754999999999</v>
      </c>
      <c r="I436">
        <v>1.06</v>
      </c>
      <c r="J436" t="s">
        <v>13</v>
      </c>
      <c r="K436" t="s">
        <v>20</v>
      </c>
      <c r="L436" t="s">
        <v>40</v>
      </c>
      <c r="M436">
        <v>0</v>
      </c>
      <c r="N436">
        <v>1</v>
      </c>
      <c r="O436">
        <v>0</v>
      </c>
      <c r="P436">
        <v>0</v>
      </c>
      <c r="Q436">
        <v>0</v>
      </c>
      <c r="R436" t="s">
        <v>32</v>
      </c>
      <c r="S436">
        <v>0</v>
      </c>
      <c r="T436">
        <v>0</v>
      </c>
      <c r="U436">
        <v>0</v>
      </c>
      <c r="V436">
        <v>0</v>
      </c>
      <c r="W436">
        <v>1</v>
      </c>
      <c r="X436">
        <v>0</v>
      </c>
      <c r="Y436" t="s">
        <v>28</v>
      </c>
      <c r="Z436">
        <v>1</v>
      </c>
      <c r="AA436">
        <v>1</v>
      </c>
      <c r="AB436">
        <v>1</v>
      </c>
      <c r="AC436">
        <v>0</v>
      </c>
      <c r="AD436">
        <v>1</v>
      </c>
      <c r="AE436">
        <v>1</v>
      </c>
      <c r="AF436">
        <v>1</v>
      </c>
      <c r="AG436">
        <v>1</v>
      </c>
      <c r="AH436">
        <v>0</v>
      </c>
      <c r="AI436">
        <v>0</v>
      </c>
      <c r="AJ436" t="s">
        <v>22</v>
      </c>
      <c r="AK436">
        <v>61.2</v>
      </c>
      <c r="AL436">
        <v>56</v>
      </c>
      <c r="AM436">
        <v>34</v>
      </c>
      <c r="AN436">
        <v>40.799999999999997</v>
      </c>
      <c r="AO436">
        <v>50</v>
      </c>
      <c r="AP436">
        <v>80</v>
      </c>
      <c r="AQ436">
        <v>1</v>
      </c>
    </row>
    <row r="437" spans="2:43" x14ac:dyDescent="0.3">
      <c r="B437">
        <v>0</v>
      </c>
      <c r="C437">
        <v>0</v>
      </c>
      <c r="D437">
        <v>0</v>
      </c>
      <c r="E437">
        <v>0</v>
      </c>
      <c r="F437">
        <v>0</v>
      </c>
      <c r="G437">
        <v>0</v>
      </c>
      <c r="H437">
        <v>10431</v>
      </c>
      <c r="I437">
        <v>1.25</v>
      </c>
      <c r="J437" t="s">
        <v>30</v>
      </c>
      <c r="K437" t="s">
        <v>14</v>
      </c>
      <c r="L437" t="s">
        <v>21</v>
      </c>
      <c r="M437">
        <v>0</v>
      </c>
      <c r="N437">
        <v>0</v>
      </c>
      <c r="O437">
        <v>0</v>
      </c>
      <c r="P437">
        <v>0</v>
      </c>
      <c r="Q437">
        <v>1</v>
      </c>
      <c r="R437" t="s">
        <v>16</v>
      </c>
      <c r="S437">
        <v>0</v>
      </c>
      <c r="T437">
        <v>0</v>
      </c>
      <c r="U437">
        <v>0</v>
      </c>
      <c r="V437">
        <v>1</v>
      </c>
      <c r="W437">
        <v>0</v>
      </c>
      <c r="X437">
        <v>0</v>
      </c>
      <c r="Y437" t="s">
        <v>28</v>
      </c>
      <c r="Z437">
        <v>1</v>
      </c>
      <c r="AA437">
        <v>1</v>
      </c>
      <c r="AB437">
        <v>0</v>
      </c>
      <c r="AC437">
        <v>1</v>
      </c>
      <c r="AD437">
        <v>1</v>
      </c>
      <c r="AE437">
        <v>1</v>
      </c>
      <c r="AF437">
        <v>1</v>
      </c>
      <c r="AG437">
        <v>1</v>
      </c>
      <c r="AH437">
        <v>1</v>
      </c>
      <c r="AI437">
        <v>0</v>
      </c>
      <c r="AJ437" t="s">
        <v>17</v>
      </c>
      <c r="AK437">
        <v>61.1</v>
      </c>
      <c r="AL437">
        <v>56.6</v>
      </c>
      <c r="AM437">
        <v>34.299999999999997</v>
      </c>
      <c r="AN437">
        <v>40.700000000000003</v>
      </c>
      <c r="AO437">
        <v>50</v>
      </c>
      <c r="AP437">
        <v>76</v>
      </c>
      <c r="AQ437">
        <v>1</v>
      </c>
    </row>
    <row r="438" spans="2:43" x14ac:dyDescent="0.3">
      <c r="B438">
        <v>0</v>
      </c>
      <c r="C438">
        <v>0</v>
      </c>
      <c r="D438">
        <v>0</v>
      </c>
      <c r="E438">
        <v>0</v>
      </c>
      <c r="F438">
        <v>0</v>
      </c>
      <c r="G438">
        <v>0</v>
      </c>
      <c r="H438">
        <v>16383.504999999999</v>
      </c>
      <c r="I438">
        <v>1.1000000000000001</v>
      </c>
      <c r="J438" t="s">
        <v>13</v>
      </c>
      <c r="K438" t="s">
        <v>20</v>
      </c>
      <c r="L438" t="s">
        <v>27</v>
      </c>
      <c r="M438">
        <v>1</v>
      </c>
      <c r="N438">
        <v>0</v>
      </c>
      <c r="O438">
        <v>0</v>
      </c>
      <c r="P438">
        <v>0</v>
      </c>
      <c r="Q438">
        <v>0</v>
      </c>
      <c r="R438" t="s">
        <v>32</v>
      </c>
      <c r="S438">
        <v>0</v>
      </c>
      <c r="T438">
        <v>0</v>
      </c>
      <c r="U438">
        <v>0</v>
      </c>
      <c r="V438">
        <v>0</v>
      </c>
      <c r="W438">
        <v>1</v>
      </c>
      <c r="X438">
        <v>0</v>
      </c>
      <c r="Y438" t="s">
        <v>28</v>
      </c>
      <c r="Z438">
        <v>1</v>
      </c>
      <c r="AA438">
        <v>1</v>
      </c>
      <c r="AB438">
        <v>1</v>
      </c>
      <c r="AC438">
        <v>0</v>
      </c>
      <c r="AD438">
        <v>0</v>
      </c>
      <c r="AE438">
        <v>1</v>
      </c>
      <c r="AF438">
        <v>1</v>
      </c>
      <c r="AG438">
        <v>1</v>
      </c>
      <c r="AH438">
        <v>0</v>
      </c>
      <c r="AI438">
        <v>0</v>
      </c>
      <c r="AJ438" t="s">
        <v>22</v>
      </c>
      <c r="AK438">
        <v>60.7</v>
      </c>
      <c r="AL438">
        <v>57</v>
      </c>
      <c r="AM438">
        <v>34</v>
      </c>
      <c r="AN438">
        <v>41.2</v>
      </c>
      <c r="AO438">
        <v>50</v>
      </c>
      <c r="AP438">
        <v>80</v>
      </c>
      <c r="AQ438">
        <v>1</v>
      </c>
    </row>
    <row r="439" spans="2:43" x14ac:dyDescent="0.3">
      <c r="B439">
        <v>0</v>
      </c>
      <c r="C439">
        <v>0</v>
      </c>
      <c r="D439">
        <v>0</v>
      </c>
      <c r="E439">
        <v>0</v>
      </c>
      <c r="F439">
        <v>0</v>
      </c>
      <c r="G439">
        <v>0</v>
      </c>
      <c r="H439">
        <v>34424</v>
      </c>
      <c r="I439">
        <v>2.1</v>
      </c>
      <c r="J439" t="s">
        <v>30</v>
      </c>
      <c r="K439" t="s">
        <v>14</v>
      </c>
      <c r="L439" t="s">
        <v>21</v>
      </c>
      <c r="M439">
        <v>0</v>
      </c>
      <c r="N439">
        <v>0</v>
      </c>
      <c r="O439">
        <v>0</v>
      </c>
      <c r="P439">
        <v>0</v>
      </c>
      <c r="Q439">
        <v>1</v>
      </c>
      <c r="R439" t="s">
        <v>24</v>
      </c>
      <c r="S439">
        <v>0</v>
      </c>
      <c r="T439">
        <v>0</v>
      </c>
      <c r="U439">
        <v>1</v>
      </c>
      <c r="V439">
        <v>0</v>
      </c>
      <c r="W439">
        <v>0</v>
      </c>
      <c r="X439">
        <v>0</v>
      </c>
      <c r="Y439" t="s">
        <v>28</v>
      </c>
      <c r="Z439">
        <v>1</v>
      </c>
      <c r="AA439">
        <v>1</v>
      </c>
      <c r="AB439">
        <v>0</v>
      </c>
      <c r="AC439">
        <v>1</v>
      </c>
      <c r="AD439">
        <v>1</v>
      </c>
      <c r="AE439">
        <v>1</v>
      </c>
      <c r="AF439">
        <v>1</v>
      </c>
      <c r="AG439">
        <v>0</v>
      </c>
      <c r="AH439">
        <v>1</v>
      </c>
      <c r="AI439">
        <v>0</v>
      </c>
      <c r="AJ439" t="s">
        <v>17</v>
      </c>
      <c r="AK439">
        <v>61</v>
      </c>
      <c r="AL439">
        <v>55.8</v>
      </c>
      <c r="AM439">
        <v>34.1</v>
      </c>
      <c r="AN439">
        <v>40.700000000000003</v>
      </c>
      <c r="AO439">
        <v>51</v>
      </c>
      <c r="AP439">
        <v>78</v>
      </c>
      <c r="AQ439">
        <v>1</v>
      </c>
    </row>
    <row r="440" spans="2:43" x14ac:dyDescent="0.3">
      <c r="B440">
        <v>0</v>
      </c>
      <c r="C440">
        <v>0</v>
      </c>
      <c r="D440">
        <v>0</v>
      </c>
      <c r="E440">
        <v>0</v>
      </c>
      <c r="F440">
        <v>0</v>
      </c>
      <c r="G440">
        <v>0</v>
      </c>
      <c r="H440">
        <v>14900</v>
      </c>
      <c r="I440">
        <v>1.71</v>
      </c>
      <c r="J440" t="s">
        <v>13</v>
      </c>
      <c r="K440" t="s">
        <v>36</v>
      </c>
      <c r="L440" t="s">
        <v>21</v>
      </c>
      <c r="M440">
        <v>0</v>
      </c>
      <c r="N440">
        <v>0</v>
      </c>
      <c r="O440">
        <v>0</v>
      </c>
      <c r="P440">
        <v>0</v>
      </c>
      <c r="Q440">
        <v>1</v>
      </c>
      <c r="R440" t="s">
        <v>16</v>
      </c>
      <c r="S440">
        <v>0</v>
      </c>
      <c r="T440">
        <v>0</v>
      </c>
      <c r="U440">
        <v>0</v>
      </c>
      <c r="V440">
        <v>1</v>
      </c>
      <c r="W440">
        <v>0</v>
      </c>
      <c r="X440">
        <v>0</v>
      </c>
      <c r="Y440" t="s">
        <v>23</v>
      </c>
      <c r="Z440">
        <v>0</v>
      </c>
      <c r="AA440">
        <v>0</v>
      </c>
      <c r="AB440">
        <v>0</v>
      </c>
      <c r="AC440">
        <v>0</v>
      </c>
      <c r="AD440">
        <v>0</v>
      </c>
      <c r="AE440">
        <v>1</v>
      </c>
      <c r="AF440">
        <v>0</v>
      </c>
      <c r="AG440">
        <v>0</v>
      </c>
      <c r="AH440">
        <v>0</v>
      </c>
      <c r="AI440">
        <v>0</v>
      </c>
      <c r="AJ440" t="s">
        <v>22</v>
      </c>
      <c r="AK440">
        <v>62.4</v>
      </c>
      <c r="AL440">
        <v>58</v>
      </c>
      <c r="AM440">
        <v>35.5</v>
      </c>
      <c r="AN440">
        <v>41.2</v>
      </c>
      <c r="AO440">
        <v>55</v>
      </c>
      <c r="AP440">
        <v>80</v>
      </c>
      <c r="AQ440">
        <v>1</v>
      </c>
    </row>
    <row r="441" spans="2:43" x14ac:dyDescent="0.3">
      <c r="B441">
        <v>0</v>
      </c>
      <c r="C441">
        <v>0</v>
      </c>
      <c r="D441">
        <v>0</v>
      </c>
      <c r="E441">
        <v>0</v>
      </c>
      <c r="F441">
        <v>0</v>
      </c>
      <c r="G441">
        <v>0</v>
      </c>
      <c r="H441">
        <v>7446.5999999999995</v>
      </c>
      <c r="I441">
        <v>1.07</v>
      </c>
      <c r="J441" t="s">
        <v>13</v>
      </c>
      <c r="K441" t="s">
        <v>20</v>
      </c>
      <c r="L441" t="s">
        <v>21</v>
      </c>
      <c r="M441">
        <v>0</v>
      </c>
      <c r="N441">
        <v>0</v>
      </c>
      <c r="O441">
        <v>0</v>
      </c>
      <c r="P441">
        <v>0</v>
      </c>
      <c r="Q441">
        <v>1</v>
      </c>
      <c r="R441" t="s">
        <v>16</v>
      </c>
      <c r="S441">
        <v>0</v>
      </c>
      <c r="T441">
        <v>0</v>
      </c>
      <c r="U441">
        <v>0</v>
      </c>
      <c r="V441">
        <v>1</v>
      </c>
      <c r="W441">
        <v>0</v>
      </c>
      <c r="X441">
        <v>0</v>
      </c>
      <c r="Y441" t="s">
        <v>28</v>
      </c>
      <c r="Z441">
        <v>0</v>
      </c>
      <c r="AA441">
        <v>0</v>
      </c>
      <c r="AB441">
        <v>0</v>
      </c>
      <c r="AC441">
        <v>0</v>
      </c>
      <c r="AD441">
        <v>1</v>
      </c>
      <c r="AE441">
        <v>1</v>
      </c>
      <c r="AF441">
        <v>1</v>
      </c>
      <c r="AG441">
        <v>0</v>
      </c>
      <c r="AH441">
        <v>0</v>
      </c>
      <c r="AI441">
        <v>0</v>
      </c>
      <c r="AJ441" t="s">
        <v>22</v>
      </c>
      <c r="AK441">
        <v>61.7</v>
      </c>
      <c r="AL441">
        <v>56</v>
      </c>
      <c r="AM441">
        <v>35.5</v>
      </c>
      <c r="AN441">
        <v>40.799999999999997</v>
      </c>
      <c r="AO441">
        <v>55</v>
      </c>
      <c r="AP441">
        <v>80</v>
      </c>
      <c r="AQ441">
        <v>1</v>
      </c>
    </row>
    <row r="442" spans="2:43" x14ac:dyDescent="0.3">
      <c r="B442">
        <v>0</v>
      </c>
      <c r="C442">
        <v>0</v>
      </c>
      <c r="D442">
        <v>0</v>
      </c>
      <c r="E442">
        <v>0</v>
      </c>
      <c r="F442">
        <v>0</v>
      </c>
      <c r="G442">
        <v>0</v>
      </c>
      <c r="H442">
        <v>7224.9749999999995</v>
      </c>
      <c r="I442">
        <v>1.03</v>
      </c>
      <c r="J442" t="s">
        <v>13</v>
      </c>
      <c r="K442" t="s">
        <v>20</v>
      </c>
      <c r="L442" t="s">
        <v>21</v>
      </c>
      <c r="M442">
        <v>0</v>
      </c>
      <c r="N442">
        <v>0</v>
      </c>
      <c r="O442">
        <v>0</v>
      </c>
      <c r="P442">
        <v>0</v>
      </c>
      <c r="Q442">
        <v>1</v>
      </c>
      <c r="R442" t="s">
        <v>16</v>
      </c>
      <c r="S442">
        <v>0</v>
      </c>
      <c r="T442">
        <v>0</v>
      </c>
      <c r="U442">
        <v>0</v>
      </c>
      <c r="V442">
        <v>1</v>
      </c>
      <c r="W442">
        <v>0</v>
      </c>
      <c r="X442">
        <v>0</v>
      </c>
      <c r="Y442" t="s">
        <v>33</v>
      </c>
      <c r="Z442">
        <v>1</v>
      </c>
      <c r="AA442">
        <v>1</v>
      </c>
      <c r="AB442">
        <v>0</v>
      </c>
      <c r="AC442">
        <v>0</v>
      </c>
      <c r="AD442">
        <v>1</v>
      </c>
      <c r="AE442">
        <v>1</v>
      </c>
      <c r="AF442">
        <v>1</v>
      </c>
      <c r="AG442">
        <v>1</v>
      </c>
      <c r="AH442">
        <v>0</v>
      </c>
      <c r="AI442">
        <v>0</v>
      </c>
      <c r="AJ442" t="s">
        <v>22</v>
      </c>
      <c r="AK442">
        <v>61.9</v>
      </c>
      <c r="AL442">
        <v>56</v>
      </c>
      <c r="AM442">
        <v>35</v>
      </c>
      <c r="AN442">
        <v>40.6</v>
      </c>
      <c r="AO442">
        <v>50</v>
      </c>
      <c r="AP442">
        <v>80</v>
      </c>
      <c r="AQ442">
        <v>1</v>
      </c>
    </row>
    <row r="443" spans="2:43" x14ac:dyDescent="0.3">
      <c r="B443">
        <v>0</v>
      </c>
      <c r="C443">
        <v>0</v>
      </c>
      <c r="D443">
        <v>0</v>
      </c>
      <c r="E443">
        <v>0</v>
      </c>
      <c r="F443">
        <v>0</v>
      </c>
      <c r="G443">
        <v>0</v>
      </c>
      <c r="H443">
        <v>7511.61</v>
      </c>
      <c r="I443">
        <v>1.06</v>
      </c>
      <c r="J443" t="s">
        <v>13</v>
      </c>
      <c r="K443" t="s">
        <v>20</v>
      </c>
      <c r="L443" t="s">
        <v>21</v>
      </c>
      <c r="M443">
        <v>0</v>
      </c>
      <c r="N443">
        <v>0</v>
      </c>
      <c r="O443">
        <v>0</v>
      </c>
      <c r="P443">
        <v>0</v>
      </c>
      <c r="Q443">
        <v>1</v>
      </c>
      <c r="R443" t="s">
        <v>24</v>
      </c>
      <c r="S443">
        <v>0</v>
      </c>
      <c r="T443">
        <v>0</v>
      </c>
      <c r="U443">
        <v>1</v>
      </c>
      <c r="V443">
        <v>0</v>
      </c>
      <c r="W443">
        <v>0</v>
      </c>
      <c r="X443">
        <v>0</v>
      </c>
      <c r="Y443" t="s">
        <v>23</v>
      </c>
      <c r="Z443">
        <v>1</v>
      </c>
      <c r="AA443">
        <v>1</v>
      </c>
      <c r="AB443">
        <v>0</v>
      </c>
      <c r="AC443">
        <v>0</v>
      </c>
      <c r="AD443">
        <v>1</v>
      </c>
      <c r="AE443">
        <v>1</v>
      </c>
      <c r="AF443">
        <v>1</v>
      </c>
      <c r="AG443">
        <v>0</v>
      </c>
      <c r="AH443">
        <v>0</v>
      </c>
      <c r="AI443">
        <v>0</v>
      </c>
      <c r="AJ443" t="s">
        <v>22</v>
      </c>
      <c r="AK443">
        <v>61.9</v>
      </c>
      <c r="AL443">
        <v>57</v>
      </c>
      <c r="AM443">
        <v>35.5</v>
      </c>
      <c r="AN443">
        <v>40.799999999999997</v>
      </c>
      <c r="AO443">
        <v>55</v>
      </c>
      <c r="AP443">
        <v>80</v>
      </c>
      <c r="AQ443">
        <v>1</v>
      </c>
    </row>
    <row r="444" spans="2:43" x14ac:dyDescent="0.3">
      <c r="B444">
        <v>0</v>
      </c>
      <c r="C444">
        <v>0</v>
      </c>
      <c r="D444">
        <v>0</v>
      </c>
      <c r="E444">
        <v>0</v>
      </c>
      <c r="F444">
        <v>0</v>
      </c>
      <c r="G444">
        <v>0</v>
      </c>
      <c r="H444">
        <v>19038</v>
      </c>
      <c r="I444">
        <v>1.65</v>
      </c>
      <c r="J444" t="s">
        <v>13</v>
      </c>
      <c r="K444" t="s">
        <v>26</v>
      </c>
      <c r="L444" t="s">
        <v>31</v>
      </c>
      <c r="M444">
        <v>0</v>
      </c>
      <c r="N444">
        <v>0</v>
      </c>
      <c r="O444">
        <v>0</v>
      </c>
      <c r="P444">
        <v>1</v>
      </c>
      <c r="Q444">
        <v>0</v>
      </c>
      <c r="R444" t="s">
        <v>16</v>
      </c>
      <c r="S444">
        <v>0</v>
      </c>
      <c r="T444">
        <v>0</v>
      </c>
      <c r="U444">
        <v>0</v>
      </c>
      <c r="V444">
        <v>1</v>
      </c>
      <c r="W444">
        <v>0</v>
      </c>
      <c r="X444">
        <v>0</v>
      </c>
      <c r="Y444" t="s">
        <v>28</v>
      </c>
      <c r="Z444">
        <v>1</v>
      </c>
      <c r="AA444">
        <v>1</v>
      </c>
      <c r="AB444">
        <v>0</v>
      </c>
      <c r="AC444">
        <v>1</v>
      </c>
      <c r="AD444">
        <v>1</v>
      </c>
      <c r="AE444">
        <v>1</v>
      </c>
      <c r="AF444">
        <v>1</v>
      </c>
      <c r="AG444">
        <v>0</v>
      </c>
      <c r="AH444">
        <v>1</v>
      </c>
      <c r="AI444">
        <v>0</v>
      </c>
      <c r="AJ444" t="s">
        <v>17</v>
      </c>
      <c r="AK444">
        <v>61.9</v>
      </c>
      <c r="AL444">
        <v>56.7</v>
      </c>
      <c r="AM444">
        <v>34.9</v>
      </c>
      <c r="AN444">
        <v>40.799999999999997</v>
      </c>
      <c r="AO444">
        <v>51</v>
      </c>
      <c r="AP444">
        <v>77</v>
      </c>
      <c r="AQ444">
        <v>1</v>
      </c>
    </row>
    <row r="445" spans="2:43" x14ac:dyDescent="0.3">
      <c r="B445">
        <v>0</v>
      </c>
      <c r="C445">
        <v>0</v>
      </c>
      <c r="D445">
        <v>0</v>
      </c>
      <c r="E445">
        <v>0</v>
      </c>
      <c r="F445">
        <v>0</v>
      </c>
      <c r="G445">
        <v>0</v>
      </c>
      <c r="H445">
        <v>31255</v>
      </c>
      <c r="I445">
        <v>2.1</v>
      </c>
      <c r="J445" t="s">
        <v>30</v>
      </c>
      <c r="K445" t="s">
        <v>14</v>
      </c>
      <c r="L445" t="s">
        <v>21</v>
      </c>
      <c r="M445">
        <v>0</v>
      </c>
      <c r="N445">
        <v>0</v>
      </c>
      <c r="O445">
        <v>0</v>
      </c>
      <c r="P445">
        <v>0</v>
      </c>
      <c r="Q445">
        <v>1</v>
      </c>
      <c r="R445" t="s">
        <v>16</v>
      </c>
      <c r="S445">
        <v>0</v>
      </c>
      <c r="T445">
        <v>0</v>
      </c>
      <c r="U445">
        <v>0</v>
      </c>
      <c r="V445">
        <v>1</v>
      </c>
      <c r="W445">
        <v>0</v>
      </c>
      <c r="X445">
        <v>0</v>
      </c>
      <c r="Y445" t="s">
        <v>28</v>
      </c>
      <c r="Z445">
        <v>1</v>
      </c>
      <c r="AA445">
        <v>1</v>
      </c>
      <c r="AB445">
        <v>0</v>
      </c>
      <c r="AC445">
        <v>1</v>
      </c>
      <c r="AD445">
        <v>1</v>
      </c>
      <c r="AE445">
        <v>1</v>
      </c>
      <c r="AF445">
        <v>1</v>
      </c>
      <c r="AG445">
        <v>1</v>
      </c>
      <c r="AH445">
        <v>1</v>
      </c>
      <c r="AI445">
        <v>0</v>
      </c>
      <c r="AJ445" t="s">
        <v>17</v>
      </c>
      <c r="AK445">
        <v>61.4</v>
      </c>
      <c r="AL445">
        <v>55.6</v>
      </c>
      <c r="AM445">
        <v>34.299999999999997</v>
      </c>
      <c r="AN445">
        <v>40.700000000000003</v>
      </c>
      <c r="AO445">
        <v>50</v>
      </c>
      <c r="AP445">
        <v>76</v>
      </c>
      <c r="AQ445">
        <v>1</v>
      </c>
    </row>
    <row r="446" spans="2:43" x14ac:dyDescent="0.3">
      <c r="B446">
        <v>0</v>
      </c>
      <c r="C446">
        <v>0</v>
      </c>
      <c r="D446">
        <v>0</v>
      </c>
      <c r="E446">
        <v>0</v>
      </c>
      <c r="F446">
        <v>0</v>
      </c>
      <c r="G446">
        <v>0</v>
      </c>
      <c r="H446">
        <v>9360.4549999999999</v>
      </c>
      <c r="I446">
        <v>1.1399999999999999</v>
      </c>
      <c r="J446" t="s">
        <v>13</v>
      </c>
      <c r="K446" t="s">
        <v>20</v>
      </c>
      <c r="L446" t="s">
        <v>31</v>
      </c>
      <c r="M446">
        <v>0</v>
      </c>
      <c r="N446">
        <v>0</v>
      </c>
      <c r="O446">
        <v>0</v>
      </c>
      <c r="P446">
        <v>1</v>
      </c>
      <c r="Q446">
        <v>0</v>
      </c>
      <c r="R446" t="s">
        <v>24</v>
      </c>
      <c r="S446">
        <v>0</v>
      </c>
      <c r="T446">
        <v>0</v>
      </c>
      <c r="U446">
        <v>1</v>
      </c>
      <c r="V446">
        <v>0</v>
      </c>
      <c r="W446">
        <v>0</v>
      </c>
      <c r="X446">
        <v>0</v>
      </c>
      <c r="Y446" t="s">
        <v>23</v>
      </c>
      <c r="Z446">
        <v>0</v>
      </c>
      <c r="AA446">
        <v>1</v>
      </c>
      <c r="AB446">
        <v>0</v>
      </c>
      <c r="AC446">
        <v>0</v>
      </c>
      <c r="AD446">
        <v>1</v>
      </c>
      <c r="AE446">
        <v>1</v>
      </c>
      <c r="AF446">
        <v>1</v>
      </c>
      <c r="AG446">
        <v>0</v>
      </c>
      <c r="AH446">
        <v>0</v>
      </c>
      <c r="AI446">
        <v>0</v>
      </c>
      <c r="AJ446" t="s">
        <v>22</v>
      </c>
      <c r="AK446">
        <v>61.8</v>
      </c>
      <c r="AL446">
        <v>57</v>
      </c>
      <c r="AM446">
        <v>35.5</v>
      </c>
      <c r="AN446">
        <v>40.6</v>
      </c>
      <c r="AO446">
        <v>55</v>
      </c>
      <c r="AP446">
        <v>80</v>
      </c>
      <c r="AQ446">
        <v>1</v>
      </c>
    </row>
    <row r="447" spans="2:43" x14ac:dyDescent="0.3">
      <c r="B447">
        <v>0</v>
      </c>
      <c r="C447">
        <v>0</v>
      </c>
      <c r="D447">
        <v>0</v>
      </c>
      <c r="E447">
        <v>0</v>
      </c>
      <c r="F447">
        <v>0</v>
      </c>
      <c r="G447">
        <v>0</v>
      </c>
      <c r="H447">
        <v>10085</v>
      </c>
      <c r="I447">
        <v>1</v>
      </c>
      <c r="J447" t="s">
        <v>30</v>
      </c>
      <c r="K447" t="s">
        <v>14</v>
      </c>
      <c r="L447" t="s">
        <v>27</v>
      </c>
      <c r="M447">
        <v>1</v>
      </c>
      <c r="N447">
        <v>0</v>
      </c>
      <c r="O447">
        <v>0</v>
      </c>
      <c r="P447">
        <v>0</v>
      </c>
      <c r="Q447">
        <v>0</v>
      </c>
      <c r="R447" t="s">
        <v>16</v>
      </c>
      <c r="S447">
        <v>0</v>
      </c>
      <c r="T447">
        <v>0</v>
      </c>
      <c r="U447">
        <v>0</v>
      </c>
      <c r="V447">
        <v>1</v>
      </c>
      <c r="W447">
        <v>0</v>
      </c>
      <c r="X447">
        <v>0</v>
      </c>
      <c r="Y447" t="s">
        <v>28</v>
      </c>
      <c r="Z447">
        <v>1</v>
      </c>
      <c r="AA447">
        <v>1</v>
      </c>
      <c r="AB447">
        <v>1</v>
      </c>
      <c r="AC447">
        <v>1</v>
      </c>
      <c r="AD447">
        <v>1</v>
      </c>
      <c r="AE447">
        <v>1</v>
      </c>
      <c r="AF447">
        <v>0</v>
      </c>
      <c r="AG447">
        <v>0</v>
      </c>
      <c r="AH447">
        <v>0</v>
      </c>
      <c r="AI447">
        <v>0</v>
      </c>
      <c r="AJ447" t="s">
        <v>17</v>
      </c>
      <c r="AK447">
        <v>61.4</v>
      </c>
      <c r="AL447">
        <v>57.2</v>
      </c>
      <c r="AM447">
        <v>34.5</v>
      </c>
      <c r="AN447">
        <v>40.9</v>
      </c>
      <c r="AO447">
        <v>52</v>
      </c>
      <c r="AP447">
        <v>76</v>
      </c>
      <c r="AQ44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47"/>
  <sheetViews>
    <sheetView workbookViewId="0">
      <selection activeCell="G22" sqref="G22"/>
    </sheetView>
  </sheetViews>
  <sheetFormatPr defaultRowHeight="14.4" x14ac:dyDescent="0.3"/>
  <cols>
    <col min="1" max="1" width="19.44140625" bestFit="1" customWidth="1"/>
    <col min="2" max="7" width="19.44140625" customWidth="1"/>
    <col min="8" max="8" width="9.5546875" bestFit="1" customWidth="1"/>
    <col min="9" max="9" width="9.5546875" customWidth="1"/>
    <col min="13" max="13" width="14.6640625" bestFit="1" customWidth="1"/>
    <col min="14" max="14" width="10.6640625" bestFit="1" customWidth="1"/>
    <col min="15" max="15" width="10.6640625" customWidth="1"/>
    <col min="16" max="21" width="12.109375" customWidth="1"/>
    <col min="23" max="23" width="16.5546875" bestFit="1" customWidth="1"/>
    <col min="24" max="24" width="16.5546875" customWidth="1"/>
    <col min="31" max="31" width="16.88671875" bestFit="1" customWidth="1"/>
    <col min="32" max="32" width="20.88671875" customWidth="1"/>
    <col min="33" max="33" width="21.88671875" bestFit="1" customWidth="1"/>
    <col min="34" max="34" width="10.6640625" bestFit="1" customWidth="1"/>
    <col min="35" max="35" width="22.109375" bestFit="1" customWidth="1"/>
    <col min="36" max="36" width="25.6640625" bestFit="1" customWidth="1"/>
    <col min="37" max="37" width="22.21875" bestFit="1" customWidth="1"/>
    <col min="38" max="38" width="19.77734375" bestFit="1" customWidth="1"/>
    <col min="39" max="39" width="20.6640625" bestFit="1" customWidth="1"/>
    <col min="40" max="40" width="8.88671875" bestFit="1" customWidth="1"/>
    <col min="41" max="41" width="17.33203125" customWidth="1"/>
    <col min="42" max="42" width="17.77734375" customWidth="1"/>
    <col min="43" max="43" width="7.33203125" bestFit="1" customWidth="1"/>
    <col min="45" max="45" width="11.6640625" bestFit="1" customWidth="1"/>
    <col min="46" max="46" width="13.21875" bestFit="1" customWidth="1"/>
    <col min="47" max="47" width="9.5546875" bestFit="1" customWidth="1"/>
    <col min="48" max="48" width="16.33203125" bestFit="1" customWidth="1"/>
  </cols>
  <sheetData>
    <row r="1" spans="1:49" x14ac:dyDescent="0.3">
      <c r="A1" t="s">
        <v>0</v>
      </c>
      <c r="B1" t="s">
        <v>68</v>
      </c>
      <c r="C1" t="s">
        <v>69</v>
      </c>
      <c r="D1" t="s">
        <v>70</v>
      </c>
      <c r="E1" t="s">
        <v>71</v>
      </c>
      <c r="F1" t="s">
        <v>72</v>
      </c>
      <c r="G1" t="s">
        <v>73</v>
      </c>
      <c r="H1" t="s">
        <v>4</v>
      </c>
      <c r="I1" t="s">
        <v>74</v>
      </c>
      <c r="J1" t="s">
        <v>1</v>
      </c>
      <c r="K1" t="s">
        <v>309</v>
      </c>
      <c r="L1" t="s">
        <v>308</v>
      </c>
      <c r="M1" t="s">
        <v>50</v>
      </c>
      <c r="N1" t="s">
        <v>51</v>
      </c>
      <c r="O1" t="s">
        <v>401</v>
      </c>
      <c r="P1" t="s">
        <v>2</v>
      </c>
      <c r="Q1" t="s">
        <v>63</v>
      </c>
      <c r="R1" t="s">
        <v>64</v>
      </c>
      <c r="S1" t="s">
        <v>65</v>
      </c>
      <c r="T1" t="s">
        <v>66</v>
      </c>
      <c r="U1" t="s">
        <v>67</v>
      </c>
      <c r="V1" t="s">
        <v>3</v>
      </c>
      <c r="W1" t="s">
        <v>277</v>
      </c>
      <c r="X1" t="s">
        <v>278</v>
      </c>
      <c r="Y1" t="s">
        <v>57</v>
      </c>
      <c r="Z1" t="s">
        <v>58</v>
      </c>
      <c r="AA1" t="s">
        <v>59</v>
      </c>
      <c r="AB1" t="s">
        <v>60</v>
      </c>
      <c r="AC1" t="s">
        <v>61</v>
      </c>
      <c r="AD1" t="s">
        <v>62</v>
      </c>
      <c r="AE1" t="s">
        <v>5</v>
      </c>
      <c r="AF1" t="s">
        <v>6</v>
      </c>
      <c r="AG1" t="s">
        <v>7</v>
      </c>
      <c r="AH1" t="s">
        <v>8</v>
      </c>
      <c r="AI1" t="s">
        <v>53</v>
      </c>
      <c r="AJ1" t="s">
        <v>52</v>
      </c>
      <c r="AK1" t="s">
        <v>54</v>
      </c>
      <c r="AL1" t="s">
        <v>55</v>
      </c>
      <c r="AM1" t="s">
        <v>56</v>
      </c>
      <c r="AN1" t="s">
        <v>9</v>
      </c>
      <c r="AO1" t="s">
        <v>10</v>
      </c>
      <c r="AP1" t="s">
        <v>49</v>
      </c>
      <c r="AQ1" t="s">
        <v>43</v>
      </c>
      <c r="AR1" t="s">
        <v>44</v>
      </c>
      <c r="AS1" t="s">
        <v>45</v>
      </c>
      <c r="AT1" t="s">
        <v>46</v>
      </c>
      <c r="AU1" t="s">
        <v>47</v>
      </c>
      <c r="AV1" t="s">
        <v>48</v>
      </c>
      <c r="AW1" s="5" t="s">
        <v>11</v>
      </c>
    </row>
    <row r="2" spans="1:49" x14ac:dyDescent="0.3">
      <c r="A2" t="s">
        <v>35</v>
      </c>
      <c r="B2">
        <f>IF(TEXT(A2,"0") = "BlueNile", 1, 0)</f>
        <v>0</v>
      </c>
      <c r="C2">
        <f>IF(TEXT(A2,"0") = "BrianGavin", 1, 0)</f>
        <v>0</v>
      </c>
      <c r="D2">
        <f>IF(TEXT(A2,"0") = "CraftedByInfinity", 1, 0)</f>
        <v>0</v>
      </c>
      <c r="E2">
        <f>IF(TEXT(A2,"0") = "EnchantedDiamonds", 1, 0)</f>
        <v>1</v>
      </c>
      <c r="F2">
        <f>IF(TEXT(A2,"0") = "JamesAllen", 1, 0)</f>
        <v>0</v>
      </c>
      <c r="G2">
        <f>IF(TEXT(A2,"0") = "WhiteFlash", 1, 0)</f>
        <v>0</v>
      </c>
      <c r="H2" s="3">
        <v>14370</v>
      </c>
      <c r="I2" s="3">
        <v>9.5728979790730708</v>
      </c>
      <c r="J2" s="2">
        <v>1.55</v>
      </c>
      <c r="K2" s="2">
        <v>3.7238750000000005</v>
      </c>
      <c r="L2" s="2">
        <v>2.4025000000000003</v>
      </c>
      <c r="M2" t="s">
        <v>13</v>
      </c>
      <c r="N2" t="s">
        <v>36</v>
      </c>
      <c r="O2" s="2">
        <v>2</v>
      </c>
      <c r="P2" t="s">
        <v>31</v>
      </c>
      <c r="Q2">
        <f>IF(TEXT(P2,"0") = "D", 1, 0)</f>
        <v>0</v>
      </c>
      <c r="R2">
        <f>IF(TEXT(P2,"0") = "E", 1, 0)</f>
        <v>0</v>
      </c>
      <c r="S2">
        <f>IF(TEXT(P2,"0") = "F", 1, 0)</f>
        <v>0</v>
      </c>
      <c r="T2">
        <f>IF(TEXT(P2,"0") = "G", 1, 0)</f>
        <v>1</v>
      </c>
      <c r="U2">
        <f>IF(TEXT(P2,"0") = "H", 1, 0)</f>
        <v>0</v>
      </c>
      <c r="V2" t="s">
        <v>16</v>
      </c>
      <c r="W2">
        <f>IF(OR(V2="IF",V2="FL"),1,0)</f>
        <v>0</v>
      </c>
      <c r="X2">
        <f>IF(OR(V2="VS1",V2="VS2",V2="VVS1",V2="VVS2"),1,0)</f>
        <v>1</v>
      </c>
      <c r="Y2">
        <f>IF(TEXT(V2,"0") = "FL", 1, 0)</f>
        <v>0</v>
      </c>
      <c r="Z2">
        <f>IF(TEXT(V2,"0") = "IF", 1, 0)</f>
        <v>0</v>
      </c>
      <c r="AA2">
        <f>IF(TEXT(V2,"0") = "VS1", 1, 0)</f>
        <v>0</v>
      </c>
      <c r="AB2">
        <f>IF(TEXT(V2,"0") = "VS2", 1, 0)</f>
        <v>1</v>
      </c>
      <c r="AC2">
        <f>IF(TEXT(V2,"0") = "VVS1", 1, 0)</f>
        <v>0</v>
      </c>
      <c r="AD2">
        <f>IF(TEXT(V2,"0") = "VVS2", 1, 0)</f>
        <v>0</v>
      </c>
      <c r="AE2" t="s">
        <v>23</v>
      </c>
      <c r="AF2">
        <v>0</v>
      </c>
      <c r="AG2">
        <v>1</v>
      </c>
      <c r="AH2">
        <v>0</v>
      </c>
      <c r="AI2">
        <v>1</v>
      </c>
      <c r="AJ2">
        <v>1</v>
      </c>
      <c r="AK2">
        <v>1</v>
      </c>
      <c r="AL2">
        <v>1</v>
      </c>
      <c r="AM2">
        <v>1</v>
      </c>
      <c r="AN2">
        <v>1</v>
      </c>
      <c r="AO2">
        <v>0</v>
      </c>
      <c r="AP2" t="s">
        <v>22</v>
      </c>
      <c r="AQ2">
        <v>61.5</v>
      </c>
      <c r="AR2">
        <v>56</v>
      </c>
      <c r="AS2">
        <v>34.5</v>
      </c>
      <c r="AT2">
        <v>40.6</v>
      </c>
      <c r="AU2">
        <v>50</v>
      </c>
      <c r="AV2">
        <v>80</v>
      </c>
      <c r="AW2">
        <v>1</v>
      </c>
    </row>
    <row r="3" spans="1:49" x14ac:dyDescent="0.3">
      <c r="A3" t="s">
        <v>19</v>
      </c>
      <c r="B3">
        <f t="shared" ref="B3:B66" si="0">IF(TEXT(A3,"0") = "BlueNile", 1, 0)</f>
        <v>1</v>
      </c>
      <c r="C3">
        <f t="shared" ref="C3:C66" si="1">IF(TEXT(A3,"0") = "BrianGavin", 1, 0)</f>
        <v>0</v>
      </c>
      <c r="D3">
        <f t="shared" ref="D3:D66" si="2">IF(TEXT(A3,"0") = "CraftedByInfinity", 1, 0)</f>
        <v>0</v>
      </c>
      <c r="E3">
        <f t="shared" ref="E3:E66" si="3">IF(TEXT(A3,"0") = "EnchantedDiamonds", 1, 0)</f>
        <v>0</v>
      </c>
      <c r="F3">
        <f t="shared" ref="F3:F66" si="4">IF(TEXT(A3,"0") = "JamesAllen", 1, 0)</f>
        <v>0</v>
      </c>
      <c r="G3">
        <f t="shared" ref="G3:G66" si="5">IF(TEXT(A3,"0") = "WhiteFlash", 1, 0)</f>
        <v>0</v>
      </c>
      <c r="H3" s="3">
        <v>10963.05</v>
      </c>
      <c r="I3" s="3">
        <v>9.3022858064595422</v>
      </c>
      <c r="J3" s="2">
        <v>1.25</v>
      </c>
      <c r="K3" s="2">
        <v>1.953125</v>
      </c>
      <c r="L3" s="2">
        <v>1.5625</v>
      </c>
      <c r="M3" t="s">
        <v>13</v>
      </c>
      <c r="N3" t="s">
        <v>20</v>
      </c>
      <c r="O3" s="2">
        <v>4</v>
      </c>
      <c r="P3" t="s">
        <v>21</v>
      </c>
      <c r="Q3">
        <f t="shared" ref="Q3:Q66" si="6">IF(TEXT(P3,"0") = "D", 1, 0)</f>
        <v>0</v>
      </c>
      <c r="R3">
        <f t="shared" ref="R3:R66" si="7">IF(TEXT(P3,"0") = "E", 1, 0)</f>
        <v>0</v>
      </c>
      <c r="S3">
        <f t="shared" ref="S3:S66" si="8">IF(TEXT(P3,"0") = "F", 1, 0)</f>
        <v>0</v>
      </c>
      <c r="T3">
        <f t="shared" ref="T3:T66" si="9">IF(TEXT(P3,"0") = "G", 1, 0)</f>
        <v>0</v>
      </c>
      <c r="U3">
        <f t="shared" ref="U3:U66" si="10">IF(TEXT(P3,"0") = "H", 1, 0)</f>
        <v>1</v>
      </c>
      <c r="V3" t="s">
        <v>34</v>
      </c>
      <c r="W3">
        <f t="shared" ref="W3:W66" si="11">IF(OR(V3="IF",V3="FL"),1,0)</f>
        <v>0</v>
      </c>
      <c r="X3">
        <f t="shared" ref="X3:X66" si="12">IF(OR(V3="VS1",V3="VS2",V3="VVS1",V3="VVS2"),1,0)</f>
        <v>1</v>
      </c>
      <c r="Y3">
        <f t="shared" ref="Y3:Y66" si="13">IF(TEXT(V3,"0") = "FL", 1, 0)</f>
        <v>0</v>
      </c>
      <c r="Z3">
        <f t="shared" ref="Z3:Z66" si="14">IF(TEXT(V3,"0") = "IF", 1, 0)</f>
        <v>0</v>
      </c>
      <c r="AA3">
        <f t="shared" ref="AA3:AA66" si="15">IF(TEXT(V3,"0") = "VS1", 1, 0)</f>
        <v>0</v>
      </c>
      <c r="AB3">
        <f t="shared" ref="AB3:AB66" si="16">IF(TEXT(V3,"0") = "VS2", 1, 0)</f>
        <v>0</v>
      </c>
      <c r="AC3">
        <f t="shared" ref="AC3:AC66" si="17">IF(TEXT(V3,"0") = "VVS1", 1, 0)</f>
        <v>0</v>
      </c>
      <c r="AD3">
        <f t="shared" ref="AD3:AD66" si="18">IF(TEXT(V3,"0") = "VVS2", 1, 0)</f>
        <v>1</v>
      </c>
      <c r="AE3" t="s">
        <v>23</v>
      </c>
      <c r="AF3">
        <v>0</v>
      </c>
      <c r="AG3">
        <v>1</v>
      </c>
      <c r="AH3">
        <v>1</v>
      </c>
      <c r="AI3">
        <v>1</v>
      </c>
      <c r="AJ3">
        <v>0</v>
      </c>
      <c r="AK3">
        <v>1</v>
      </c>
      <c r="AL3">
        <v>1</v>
      </c>
      <c r="AM3">
        <v>0</v>
      </c>
      <c r="AN3">
        <v>0</v>
      </c>
      <c r="AO3">
        <v>0</v>
      </c>
      <c r="AP3" t="s">
        <v>22</v>
      </c>
      <c r="AQ3">
        <v>61.5</v>
      </c>
      <c r="AR3">
        <v>57</v>
      </c>
      <c r="AS3">
        <v>34.5</v>
      </c>
      <c r="AT3">
        <v>41</v>
      </c>
      <c r="AU3">
        <v>55</v>
      </c>
      <c r="AV3">
        <v>80</v>
      </c>
      <c r="AW3">
        <v>1</v>
      </c>
    </row>
    <row r="4" spans="1:49" x14ac:dyDescent="0.3">
      <c r="A4" t="s">
        <v>25</v>
      </c>
      <c r="B4">
        <f t="shared" si="0"/>
        <v>0</v>
      </c>
      <c r="C4">
        <f t="shared" si="1"/>
        <v>1</v>
      </c>
      <c r="D4">
        <f t="shared" si="2"/>
        <v>0</v>
      </c>
      <c r="E4">
        <f t="shared" si="3"/>
        <v>0</v>
      </c>
      <c r="F4">
        <f t="shared" si="4"/>
        <v>0</v>
      </c>
      <c r="G4">
        <f t="shared" si="5"/>
        <v>0</v>
      </c>
      <c r="H4" s="3">
        <v>10200</v>
      </c>
      <c r="I4" s="3">
        <v>9.2301429992723616</v>
      </c>
      <c r="J4" s="2">
        <v>1.1319999999999999</v>
      </c>
      <c r="K4" s="2">
        <v>1.4505719679999995</v>
      </c>
      <c r="L4" s="2">
        <v>1.2814239999999997</v>
      </c>
      <c r="M4" t="s">
        <v>13</v>
      </c>
      <c r="N4" t="s">
        <v>26</v>
      </c>
      <c r="O4" s="2">
        <v>1</v>
      </c>
      <c r="P4" t="s">
        <v>31</v>
      </c>
      <c r="Q4">
        <f t="shared" si="6"/>
        <v>0</v>
      </c>
      <c r="R4">
        <f t="shared" si="7"/>
        <v>0</v>
      </c>
      <c r="S4">
        <f t="shared" si="8"/>
        <v>0</v>
      </c>
      <c r="T4">
        <f t="shared" si="9"/>
        <v>1</v>
      </c>
      <c r="U4">
        <f t="shared" si="10"/>
        <v>0</v>
      </c>
      <c r="V4" t="s">
        <v>24</v>
      </c>
      <c r="W4">
        <f t="shared" si="11"/>
        <v>0</v>
      </c>
      <c r="X4">
        <f t="shared" si="12"/>
        <v>1</v>
      </c>
      <c r="Y4">
        <f t="shared" si="13"/>
        <v>0</v>
      </c>
      <c r="Z4">
        <f t="shared" si="14"/>
        <v>0</v>
      </c>
      <c r="AA4">
        <f t="shared" si="15"/>
        <v>1</v>
      </c>
      <c r="AB4">
        <f t="shared" si="16"/>
        <v>0</v>
      </c>
      <c r="AC4">
        <f t="shared" si="17"/>
        <v>0</v>
      </c>
      <c r="AD4">
        <f t="shared" si="18"/>
        <v>0</v>
      </c>
      <c r="AE4" t="s">
        <v>28</v>
      </c>
      <c r="AF4">
        <v>1</v>
      </c>
      <c r="AG4">
        <v>1</v>
      </c>
      <c r="AH4">
        <v>1</v>
      </c>
      <c r="AI4">
        <v>1</v>
      </c>
      <c r="AJ4">
        <v>1</v>
      </c>
      <c r="AK4">
        <v>1</v>
      </c>
      <c r="AL4">
        <v>1</v>
      </c>
      <c r="AM4">
        <v>0</v>
      </c>
      <c r="AN4">
        <v>1</v>
      </c>
      <c r="AO4">
        <v>0</v>
      </c>
      <c r="AP4" t="s">
        <v>17</v>
      </c>
      <c r="AQ4">
        <v>61.7</v>
      </c>
      <c r="AR4">
        <v>55.4</v>
      </c>
      <c r="AS4">
        <v>34.9</v>
      </c>
      <c r="AT4">
        <v>40.6</v>
      </c>
      <c r="AU4">
        <v>52</v>
      </c>
      <c r="AV4">
        <v>77</v>
      </c>
      <c r="AW4">
        <v>1</v>
      </c>
    </row>
    <row r="5" spans="1:49" x14ac:dyDescent="0.3">
      <c r="A5" t="s">
        <v>38</v>
      </c>
      <c r="B5">
        <f t="shared" si="0"/>
        <v>0</v>
      </c>
      <c r="C5">
        <f t="shared" si="1"/>
        <v>0</v>
      </c>
      <c r="D5">
        <f t="shared" si="2"/>
        <v>0</v>
      </c>
      <c r="E5">
        <f t="shared" si="3"/>
        <v>0</v>
      </c>
      <c r="F5">
        <f t="shared" si="4"/>
        <v>1</v>
      </c>
      <c r="G5">
        <f t="shared" si="5"/>
        <v>0</v>
      </c>
      <c r="H5" s="3">
        <v>13040</v>
      </c>
      <c r="I5" s="3">
        <v>9.4757768354806444</v>
      </c>
      <c r="J5" s="2">
        <v>1.31</v>
      </c>
      <c r="K5" s="2">
        <v>2.2480910000000001</v>
      </c>
      <c r="L5" s="2">
        <v>1.7161000000000002</v>
      </c>
      <c r="M5" t="s">
        <v>13</v>
      </c>
      <c r="N5" t="s">
        <v>39</v>
      </c>
      <c r="O5" s="2">
        <v>5</v>
      </c>
      <c r="P5" t="s">
        <v>15</v>
      </c>
      <c r="Q5">
        <f t="shared" si="6"/>
        <v>0</v>
      </c>
      <c r="R5">
        <f t="shared" si="7"/>
        <v>0</v>
      </c>
      <c r="S5">
        <f t="shared" si="8"/>
        <v>1</v>
      </c>
      <c r="T5">
        <f t="shared" si="9"/>
        <v>0</v>
      </c>
      <c r="U5">
        <f t="shared" si="10"/>
        <v>0</v>
      </c>
      <c r="V5" t="s">
        <v>24</v>
      </c>
      <c r="W5">
        <f t="shared" si="11"/>
        <v>0</v>
      </c>
      <c r="X5">
        <f t="shared" si="12"/>
        <v>1</v>
      </c>
      <c r="Y5">
        <f t="shared" si="13"/>
        <v>0</v>
      </c>
      <c r="Z5">
        <f t="shared" si="14"/>
        <v>0</v>
      </c>
      <c r="AA5">
        <f t="shared" si="15"/>
        <v>1</v>
      </c>
      <c r="AB5">
        <f t="shared" si="16"/>
        <v>0</v>
      </c>
      <c r="AC5">
        <f t="shared" si="17"/>
        <v>0</v>
      </c>
      <c r="AD5">
        <f t="shared" si="18"/>
        <v>0</v>
      </c>
      <c r="AE5" t="s">
        <v>33</v>
      </c>
      <c r="AF5">
        <v>1</v>
      </c>
      <c r="AG5">
        <v>1</v>
      </c>
      <c r="AH5">
        <v>0</v>
      </c>
      <c r="AI5">
        <v>1</v>
      </c>
      <c r="AJ5">
        <v>1</v>
      </c>
      <c r="AK5">
        <v>1</v>
      </c>
      <c r="AL5">
        <v>1</v>
      </c>
      <c r="AM5">
        <v>0</v>
      </c>
      <c r="AN5">
        <v>1</v>
      </c>
      <c r="AO5">
        <v>0</v>
      </c>
      <c r="AP5" t="s">
        <v>17</v>
      </c>
      <c r="AQ5">
        <v>61.7</v>
      </c>
      <c r="AR5">
        <v>55</v>
      </c>
      <c r="AS5">
        <v>34.299999999999997</v>
      </c>
      <c r="AT5">
        <v>40.6</v>
      </c>
      <c r="AU5">
        <v>53</v>
      </c>
      <c r="AV5">
        <v>78</v>
      </c>
      <c r="AW5">
        <v>1</v>
      </c>
    </row>
    <row r="6" spans="1:49" x14ac:dyDescent="0.3">
      <c r="A6" t="s">
        <v>12</v>
      </c>
      <c r="B6">
        <f t="shared" si="0"/>
        <v>0</v>
      </c>
      <c r="C6">
        <f t="shared" si="1"/>
        <v>0</v>
      </c>
      <c r="D6">
        <f t="shared" si="2"/>
        <v>0</v>
      </c>
      <c r="E6">
        <f t="shared" si="3"/>
        <v>0</v>
      </c>
      <c r="F6">
        <f t="shared" si="4"/>
        <v>0</v>
      </c>
      <c r="G6">
        <f t="shared" si="5"/>
        <v>1</v>
      </c>
      <c r="H6" s="3">
        <v>15205</v>
      </c>
      <c r="I6" s="3">
        <v>9.6293796001114647</v>
      </c>
      <c r="J6" s="2">
        <v>1.302</v>
      </c>
      <c r="K6" s="2">
        <v>2.2071556080000003</v>
      </c>
      <c r="L6" s="2">
        <v>1.6952040000000002</v>
      </c>
      <c r="M6" t="s">
        <v>13</v>
      </c>
      <c r="N6" t="s">
        <v>14</v>
      </c>
      <c r="O6" s="2">
        <v>3</v>
      </c>
      <c r="P6" t="s">
        <v>27</v>
      </c>
      <c r="Q6">
        <f t="shared" si="6"/>
        <v>1</v>
      </c>
      <c r="R6">
        <f t="shared" si="7"/>
        <v>0</v>
      </c>
      <c r="S6">
        <f t="shared" si="8"/>
        <v>0</v>
      </c>
      <c r="T6">
        <f t="shared" si="9"/>
        <v>0</v>
      </c>
      <c r="U6">
        <f t="shared" si="10"/>
        <v>0</v>
      </c>
      <c r="V6" t="s">
        <v>16</v>
      </c>
      <c r="W6">
        <f t="shared" si="11"/>
        <v>0</v>
      </c>
      <c r="X6">
        <f t="shared" si="12"/>
        <v>1</v>
      </c>
      <c r="Y6">
        <f t="shared" si="13"/>
        <v>0</v>
      </c>
      <c r="Z6">
        <f t="shared" si="14"/>
        <v>0</v>
      </c>
      <c r="AA6">
        <f t="shared" si="15"/>
        <v>0</v>
      </c>
      <c r="AB6">
        <f t="shared" si="16"/>
        <v>1</v>
      </c>
      <c r="AC6">
        <f t="shared" si="17"/>
        <v>0</v>
      </c>
      <c r="AD6">
        <f t="shared" si="18"/>
        <v>0</v>
      </c>
      <c r="AE6" t="s">
        <v>28</v>
      </c>
      <c r="AF6">
        <v>1</v>
      </c>
      <c r="AG6">
        <v>1</v>
      </c>
      <c r="AH6">
        <v>0</v>
      </c>
      <c r="AI6">
        <v>1</v>
      </c>
      <c r="AJ6">
        <v>1</v>
      </c>
      <c r="AK6">
        <v>1</v>
      </c>
      <c r="AL6">
        <v>0</v>
      </c>
      <c r="AM6">
        <v>0</v>
      </c>
      <c r="AN6">
        <v>0</v>
      </c>
      <c r="AO6">
        <v>0</v>
      </c>
      <c r="AP6" t="s">
        <v>17</v>
      </c>
      <c r="AQ6">
        <v>61.5</v>
      </c>
      <c r="AR6">
        <v>57.2</v>
      </c>
      <c r="AS6">
        <v>34.4</v>
      </c>
      <c r="AT6">
        <v>40.9</v>
      </c>
      <c r="AU6">
        <v>51</v>
      </c>
      <c r="AV6">
        <v>79</v>
      </c>
      <c r="AW6">
        <v>1</v>
      </c>
    </row>
    <row r="7" spans="1:49" x14ac:dyDescent="0.3">
      <c r="A7" t="s">
        <v>25</v>
      </c>
      <c r="B7">
        <f t="shared" si="0"/>
        <v>0</v>
      </c>
      <c r="C7">
        <f t="shared" si="1"/>
        <v>1</v>
      </c>
      <c r="D7">
        <f t="shared" si="2"/>
        <v>0</v>
      </c>
      <c r="E7">
        <f t="shared" si="3"/>
        <v>0</v>
      </c>
      <c r="F7">
        <f t="shared" si="4"/>
        <v>0</v>
      </c>
      <c r="G7">
        <f t="shared" si="5"/>
        <v>0</v>
      </c>
      <c r="H7" s="3">
        <v>11597</v>
      </c>
      <c r="I7" s="3">
        <v>9.3585017229567029</v>
      </c>
      <c r="J7" s="2">
        <v>1.3169999999999999</v>
      </c>
      <c r="K7" s="2">
        <v>2.2843220129999997</v>
      </c>
      <c r="L7" s="2">
        <v>1.7344889999999999</v>
      </c>
      <c r="M7" t="s">
        <v>13</v>
      </c>
      <c r="N7" t="s">
        <v>26</v>
      </c>
      <c r="O7" s="2">
        <v>1</v>
      </c>
      <c r="P7" t="s">
        <v>21</v>
      </c>
      <c r="Q7">
        <f t="shared" si="6"/>
        <v>0</v>
      </c>
      <c r="R7">
        <f t="shared" si="7"/>
        <v>0</v>
      </c>
      <c r="S7">
        <f t="shared" si="8"/>
        <v>0</v>
      </c>
      <c r="T7">
        <f t="shared" si="9"/>
        <v>0</v>
      </c>
      <c r="U7">
        <f t="shared" si="10"/>
        <v>1</v>
      </c>
      <c r="V7" t="s">
        <v>24</v>
      </c>
      <c r="W7">
        <f t="shared" si="11"/>
        <v>0</v>
      </c>
      <c r="X7">
        <f t="shared" si="12"/>
        <v>1</v>
      </c>
      <c r="Y7">
        <f t="shared" si="13"/>
        <v>0</v>
      </c>
      <c r="Z7">
        <f t="shared" si="14"/>
        <v>0</v>
      </c>
      <c r="AA7">
        <f t="shared" si="15"/>
        <v>1</v>
      </c>
      <c r="AB7">
        <f t="shared" si="16"/>
        <v>0</v>
      </c>
      <c r="AC7">
        <f t="shared" si="17"/>
        <v>0</v>
      </c>
      <c r="AD7">
        <f t="shared" si="18"/>
        <v>0</v>
      </c>
      <c r="AE7" t="s">
        <v>28</v>
      </c>
      <c r="AF7">
        <v>1</v>
      </c>
      <c r="AG7">
        <v>1</v>
      </c>
      <c r="AH7">
        <v>1</v>
      </c>
      <c r="AI7">
        <v>1</v>
      </c>
      <c r="AJ7">
        <v>1</v>
      </c>
      <c r="AK7">
        <v>1</v>
      </c>
      <c r="AL7">
        <v>1</v>
      </c>
      <c r="AM7">
        <v>0</v>
      </c>
      <c r="AN7">
        <v>1</v>
      </c>
      <c r="AO7">
        <v>1</v>
      </c>
      <c r="AP7" t="s">
        <v>17</v>
      </c>
      <c r="AQ7">
        <v>61.9</v>
      </c>
      <c r="AR7">
        <v>55.3</v>
      </c>
      <c r="AS7">
        <v>34.799999999999997</v>
      </c>
      <c r="AT7">
        <v>40.799999999999997</v>
      </c>
      <c r="AU7">
        <v>52</v>
      </c>
      <c r="AV7">
        <v>77</v>
      </c>
      <c r="AW7">
        <v>1</v>
      </c>
    </row>
    <row r="8" spans="1:49" x14ac:dyDescent="0.3">
      <c r="A8" t="s">
        <v>19</v>
      </c>
      <c r="B8">
        <f t="shared" si="0"/>
        <v>1</v>
      </c>
      <c r="C8">
        <f t="shared" si="1"/>
        <v>0</v>
      </c>
      <c r="D8">
        <f t="shared" si="2"/>
        <v>0</v>
      </c>
      <c r="E8">
        <f t="shared" si="3"/>
        <v>0</v>
      </c>
      <c r="F8">
        <f t="shared" si="4"/>
        <v>0</v>
      </c>
      <c r="G8">
        <f t="shared" si="5"/>
        <v>0</v>
      </c>
      <c r="H8" s="3">
        <v>10318.86</v>
      </c>
      <c r="I8" s="3">
        <v>9.2417285678175549</v>
      </c>
      <c r="J8" s="2">
        <v>1.07</v>
      </c>
      <c r="K8" s="2">
        <v>1.2250430000000001</v>
      </c>
      <c r="L8" s="2">
        <v>1.1449</v>
      </c>
      <c r="M8" t="s">
        <v>13</v>
      </c>
      <c r="N8" t="s">
        <v>20</v>
      </c>
      <c r="O8" s="2">
        <v>4</v>
      </c>
      <c r="P8" t="s">
        <v>15</v>
      </c>
      <c r="Q8">
        <f t="shared" si="6"/>
        <v>0</v>
      </c>
      <c r="R8">
        <f t="shared" si="7"/>
        <v>0</v>
      </c>
      <c r="S8">
        <f t="shared" si="8"/>
        <v>1</v>
      </c>
      <c r="T8">
        <f t="shared" si="9"/>
        <v>0</v>
      </c>
      <c r="U8">
        <f t="shared" si="10"/>
        <v>0</v>
      </c>
      <c r="V8" t="s">
        <v>34</v>
      </c>
      <c r="W8">
        <f t="shared" si="11"/>
        <v>0</v>
      </c>
      <c r="X8">
        <f t="shared" si="12"/>
        <v>1</v>
      </c>
      <c r="Y8">
        <f t="shared" si="13"/>
        <v>0</v>
      </c>
      <c r="Z8">
        <f t="shared" si="14"/>
        <v>0</v>
      </c>
      <c r="AA8">
        <f t="shared" si="15"/>
        <v>0</v>
      </c>
      <c r="AB8">
        <f t="shared" si="16"/>
        <v>0</v>
      </c>
      <c r="AC8">
        <f t="shared" si="17"/>
        <v>0</v>
      </c>
      <c r="AD8">
        <f t="shared" si="18"/>
        <v>1</v>
      </c>
      <c r="AE8" t="s">
        <v>28</v>
      </c>
      <c r="AF8">
        <v>1</v>
      </c>
      <c r="AG8">
        <v>0</v>
      </c>
      <c r="AH8">
        <v>1</v>
      </c>
      <c r="AI8">
        <v>1</v>
      </c>
      <c r="AJ8">
        <v>0</v>
      </c>
      <c r="AK8">
        <v>1</v>
      </c>
      <c r="AL8">
        <v>1</v>
      </c>
      <c r="AM8">
        <v>1</v>
      </c>
      <c r="AN8">
        <v>0</v>
      </c>
      <c r="AO8">
        <v>0</v>
      </c>
      <c r="AP8" t="s">
        <v>22</v>
      </c>
      <c r="AQ8">
        <v>61.4</v>
      </c>
      <c r="AR8">
        <v>57</v>
      </c>
      <c r="AS8">
        <v>34.5</v>
      </c>
      <c r="AT8">
        <v>41</v>
      </c>
      <c r="AU8">
        <v>50</v>
      </c>
      <c r="AV8">
        <v>80</v>
      </c>
      <c r="AW8">
        <v>1</v>
      </c>
    </row>
    <row r="9" spans="1:49" x14ac:dyDescent="0.3">
      <c r="A9" t="s">
        <v>19</v>
      </c>
      <c r="B9">
        <f t="shared" si="0"/>
        <v>1</v>
      </c>
      <c r="C9">
        <f t="shared" si="1"/>
        <v>0</v>
      </c>
      <c r="D9">
        <f t="shared" si="2"/>
        <v>0</v>
      </c>
      <c r="E9">
        <f t="shared" si="3"/>
        <v>0</v>
      </c>
      <c r="F9">
        <f t="shared" si="4"/>
        <v>0</v>
      </c>
      <c r="G9">
        <f t="shared" si="5"/>
        <v>0</v>
      </c>
      <c r="H9" s="3">
        <v>9237.33</v>
      </c>
      <c r="I9" s="3">
        <v>9.1310081618394836</v>
      </c>
      <c r="J9" s="2">
        <v>1.04</v>
      </c>
      <c r="K9" s="2">
        <v>1.1248640000000001</v>
      </c>
      <c r="L9" s="2">
        <v>1.0816000000000001</v>
      </c>
      <c r="M9" t="s">
        <v>13</v>
      </c>
      <c r="N9" t="s">
        <v>20</v>
      </c>
      <c r="O9" s="2">
        <v>4</v>
      </c>
      <c r="P9" t="s">
        <v>31</v>
      </c>
      <c r="Q9">
        <f t="shared" si="6"/>
        <v>0</v>
      </c>
      <c r="R9">
        <f t="shared" si="7"/>
        <v>0</v>
      </c>
      <c r="S9">
        <f t="shared" si="8"/>
        <v>0</v>
      </c>
      <c r="T9">
        <f t="shared" si="9"/>
        <v>1</v>
      </c>
      <c r="U9">
        <f t="shared" si="10"/>
        <v>0</v>
      </c>
      <c r="V9" t="s">
        <v>34</v>
      </c>
      <c r="W9">
        <f t="shared" si="11"/>
        <v>0</v>
      </c>
      <c r="X9">
        <f t="shared" si="12"/>
        <v>1</v>
      </c>
      <c r="Y9">
        <f t="shared" si="13"/>
        <v>0</v>
      </c>
      <c r="Z9">
        <f t="shared" si="14"/>
        <v>0</v>
      </c>
      <c r="AA9">
        <f t="shared" si="15"/>
        <v>0</v>
      </c>
      <c r="AB9">
        <f t="shared" si="16"/>
        <v>0</v>
      </c>
      <c r="AC9">
        <f t="shared" si="17"/>
        <v>0</v>
      </c>
      <c r="AD9">
        <f t="shared" si="18"/>
        <v>1</v>
      </c>
      <c r="AE9" t="s">
        <v>23</v>
      </c>
      <c r="AF9">
        <v>1</v>
      </c>
      <c r="AG9">
        <v>1</v>
      </c>
      <c r="AH9">
        <v>1</v>
      </c>
      <c r="AI9">
        <v>0</v>
      </c>
      <c r="AJ9">
        <v>1</v>
      </c>
      <c r="AK9">
        <v>1</v>
      </c>
      <c r="AL9">
        <v>1</v>
      </c>
      <c r="AM9">
        <v>0</v>
      </c>
      <c r="AN9">
        <v>0</v>
      </c>
      <c r="AO9">
        <v>0</v>
      </c>
      <c r="AP9" t="s">
        <v>22</v>
      </c>
      <c r="AQ9">
        <v>61.9</v>
      </c>
      <c r="AR9">
        <v>56</v>
      </c>
      <c r="AS9">
        <v>34</v>
      </c>
      <c r="AT9">
        <v>40.799999999999997</v>
      </c>
      <c r="AU9">
        <v>55</v>
      </c>
      <c r="AV9">
        <v>80</v>
      </c>
      <c r="AW9">
        <v>1</v>
      </c>
    </row>
    <row r="10" spans="1:49" x14ac:dyDescent="0.3">
      <c r="A10" t="s">
        <v>25</v>
      </c>
      <c r="B10">
        <f t="shared" si="0"/>
        <v>0</v>
      </c>
      <c r="C10">
        <f t="shared" si="1"/>
        <v>1</v>
      </c>
      <c r="D10">
        <f t="shared" si="2"/>
        <v>0</v>
      </c>
      <c r="E10">
        <f t="shared" si="3"/>
        <v>0</v>
      </c>
      <c r="F10">
        <f t="shared" si="4"/>
        <v>0</v>
      </c>
      <c r="G10">
        <f t="shared" si="5"/>
        <v>0</v>
      </c>
      <c r="H10" s="3">
        <v>8427</v>
      </c>
      <c r="I10" s="3">
        <v>9.0391961157723539</v>
      </c>
      <c r="J10" s="2">
        <v>1.024</v>
      </c>
      <c r="K10" s="2">
        <v>1.0737418240000001</v>
      </c>
      <c r="L10" s="2">
        <v>1.048576</v>
      </c>
      <c r="M10" t="s">
        <v>13</v>
      </c>
      <c r="N10" t="s">
        <v>26</v>
      </c>
      <c r="O10" s="2">
        <v>1</v>
      </c>
      <c r="P10" t="s">
        <v>21</v>
      </c>
      <c r="Q10">
        <f t="shared" si="6"/>
        <v>0</v>
      </c>
      <c r="R10">
        <f t="shared" si="7"/>
        <v>0</v>
      </c>
      <c r="S10">
        <f t="shared" si="8"/>
        <v>0</v>
      </c>
      <c r="T10">
        <f t="shared" si="9"/>
        <v>0</v>
      </c>
      <c r="U10">
        <f t="shared" si="10"/>
        <v>1</v>
      </c>
      <c r="V10" t="s">
        <v>24</v>
      </c>
      <c r="W10">
        <f t="shared" si="11"/>
        <v>0</v>
      </c>
      <c r="X10">
        <f t="shared" si="12"/>
        <v>1</v>
      </c>
      <c r="Y10">
        <f t="shared" si="13"/>
        <v>0</v>
      </c>
      <c r="Z10">
        <f t="shared" si="14"/>
        <v>0</v>
      </c>
      <c r="AA10">
        <f t="shared" si="15"/>
        <v>1</v>
      </c>
      <c r="AB10">
        <f t="shared" si="16"/>
        <v>0</v>
      </c>
      <c r="AC10">
        <f t="shared" si="17"/>
        <v>0</v>
      </c>
      <c r="AD10">
        <f t="shared" si="18"/>
        <v>0</v>
      </c>
      <c r="AE10" t="s">
        <v>28</v>
      </c>
      <c r="AF10">
        <v>1</v>
      </c>
      <c r="AG10">
        <v>0</v>
      </c>
      <c r="AH10">
        <v>1</v>
      </c>
      <c r="AI10">
        <v>1</v>
      </c>
      <c r="AJ10">
        <v>1</v>
      </c>
      <c r="AK10">
        <v>1</v>
      </c>
      <c r="AL10">
        <v>1</v>
      </c>
      <c r="AM10">
        <v>0</v>
      </c>
      <c r="AN10">
        <v>1</v>
      </c>
      <c r="AO10">
        <v>1</v>
      </c>
      <c r="AP10" t="s">
        <v>17</v>
      </c>
      <c r="AQ10">
        <v>61.6</v>
      </c>
      <c r="AR10">
        <v>55.6</v>
      </c>
      <c r="AS10">
        <v>34.799999999999997</v>
      </c>
      <c r="AT10">
        <v>40.700000000000003</v>
      </c>
      <c r="AU10">
        <v>51</v>
      </c>
      <c r="AV10">
        <v>77</v>
      </c>
      <c r="AW10">
        <v>1</v>
      </c>
    </row>
    <row r="11" spans="1:49" x14ac:dyDescent="0.3">
      <c r="A11" t="s">
        <v>19</v>
      </c>
      <c r="B11">
        <f t="shared" si="0"/>
        <v>1</v>
      </c>
      <c r="C11">
        <f t="shared" si="1"/>
        <v>0</v>
      </c>
      <c r="D11">
        <f t="shared" si="2"/>
        <v>0</v>
      </c>
      <c r="E11">
        <f t="shared" si="3"/>
        <v>0</v>
      </c>
      <c r="F11">
        <f t="shared" si="4"/>
        <v>0</v>
      </c>
      <c r="G11">
        <f t="shared" si="5"/>
        <v>0</v>
      </c>
      <c r="H11" s="3">
        <v>24513.695</v>
      </c>
      <c r="I11" s="3">
        <v>10.106987219953758</v>
      </c>
      <c r="J11" s="2">
        <v>1.58</v>
      </c>
      <c r="K11" s="2">
        <v>3.9443120000000005</v>
      </c>
      <c r="L11" s="2">
        <v>2.4964000000000004</v>
      </c>
      <c r="M11" t="s">
        <v>13</v>
      </c>
      <c r="N11" t="s">
        <v>20</v>
      </c>
      <c r="O11" s="2">
        <v>4</v>
      </c>
      <c r="P11" t="s">
        <v>15</v>
      </c>
      <c r="Q11">
        <f t="shared" si="6"/>
        <v>0</v>
      </c>
      <c r="R11">
        <f t="shared" si="7"/>
        <v>0</v>
      </c>
      <c r="S11">
        <f t="shared" si="8"/>
        <v>1</v>
      </c>
      <c r="T11">
        <f t="shared" si="9"/>
        <v>0</v>
      </c>
      <c r="U11">
        <f t="shared" si="10"/>
        <v>0</v>
      </c>
      <c r="V11" t="s">
        <v>32</v>
      </c>
      <c r="W11">
        <f t="shared" si="11"/>
        <v>0</v>
      </c>
      <c r="X11">
        <f t="shared" si="12"/>
        <v>1</v>
      </c>
      <c r="Y11">
        <f t="shared" si="13"/>
        <v>0</v>
      </c>
      <c r="Z11">
        <f t="shared" si="14"/>
        <v>0</v>
      </c>
      <c r="AA11">
        <f t="shared" si="15"/>
        <v>0</v>
      </c>
      <c r="AB11">
        <f t="shared" si="16"/>
        <v>0</v>
      </c>
      <c r="AC11">
        <f t="shared" si="17"/>
        <v>1</v>
      </c>
      <c r="AD11">
        <f t="shared" si="18"/>
        <v>0</v>
      </c>
      <c r="AE11" t="s">
        <v>23</v>
      </c>
      <c r="AF11">
        <v>0</v>
      </c>
      <c r="AG11">
        <v>0</v>
      </c>
      <c r="AH11">
        <v>1</v>
      </c>
      <c r="AI11">
        <v>0</v>
      </c>
      <c r="AJ11">
        <v>1</v>
      </c>
      <c r="AK11">
        <v>1</v>
      </c>
      <c r="AL11">
        <v>1</v>
      </c>
      <c r="AM11">
        <v>1</v>
      </c>
      <c r="AN11">
        <v>0</v>
      </c>
      <c r="AO11">
        <v>0</v>
      </c>
      <c r="AP11" t="s">
        <v>22</v>
      </c>
      <c r="AQ11">
        <v>61.8</v>
      </c>
      <c r="AR11">
        <v>56</v>
      </c>
      <c r="AS11">
        <v>35.5</v>
      </c>
      <c r="AT11">
        <v>40.6</v>
      </c>
      <c r="AU11">
        <v>50</v>
      </c>
      <c r="AV11">
        <v>80</v>
      </c>
      <c r="AW11">
        <v>1</v>
      </c>
    </row>
    <row r="12" spans="1:49" x14ac:dyDescent="0.3">
      <c r="A12" t="s">
        <v>12</v>
      </c>
      <c r="B12">
        <f t="shared" si="0"/>
        <v>0</v>
      </c>
      <c r="C12">
        <f t="shared" si="1"/>
        <v>0</v>
      </c>
      <c r="D12">
        <f t="shared" si="2"/>
        <v>0</v>
      </c>
      <c r="E12">
        <f t="shared" si="3"/>
        <v>0</v>
      </c>
      <c r="F12">
        <f t="shared" si="4"/>
        <v>0</v>
      </c>
      <c r="G12">
        <f t="shared" si="5"/>
        <v>1</v>
      </c>
      <c r="H12" s="3">
        <v>8860</v>
      </c>
      <c r="I12" s="3">
        <v>9.0893020435991261</v>
      </c>
      <c r="J12" s="2">
        <v>1.1080000000000001</v>
      </c>
      <c r="K12" s="2">
        <v>1.3602517120000004</v>
      </c>
      <c r="L12" s="2">
        <v>1.2276640000000003</v>
      </c>
      <c r="M12" t="s">
        <v>13</v>
      </c>
      <c r="N12" t="s">
        <v>14</v>
      </c>
      <c r="O12" s="2">
        <v>3</v>
      </c>
      <c r="P12" t="s">
        <v>31</v>
      </c>
      <c r="Q12">
        <f t="shared" si="6"/>
        <v>0</v>
      </c>
      <c r="R12">
        <f t="shared" si="7"/>
        <v>0</v>
      </c>
      <c r="S12">
        <f t="shared" si="8"/>
        <v>0</v>
      </c>
      <c r="T12">
        <f t="shared" si="9"/>
        <v>1</v>
      </c>
      <c r="U12">
        <f t="shared" si="10"/>
        <v>0</v>
      </c>
      <c r="V12" t="s">
        <v>16</v>
      </c>
      <c r="W12">
        <f t="shared" si="11"/>
        <v>0</v>
      </c>
      <c r="X12">
        <f t="shared" si="12"/>
        <v>1</v>
      </c>
      <c r="Y12">
        <f t="shared" si="13"/>
        <v>0</v>
      </c>
      <c r="Z12">
        <f t="shared" si="14"/>
        <v>0</v>
      </c>
      <c r="AA12">
        <f t="shared" si="15"/>
        <v>0</v>
      </c>
      <c r="AB12">
        <f t="shared" si="16"/>
        <v>1</v>
      </c>
      <c r="AC12">
        <f t="shared" si="17"/>
        <v>0</v>
      </c>
      <c r="AD12">
        <f t="shared" si="18"/>
        <v>0</v>
      </c>
      <c r="AE12" t="s">
        <v>28</v>
      </c>
      <c r="AF12">
        <v>1</v>
      </c>
      <c r="AG12">
        <v>1</v>
      </c>
      <c r="AH12">
        <v>0</v>
      </c>
      <c r="AI12">
        <v>1</v>
      </c>
      <c r="AJ12">
        <v>1</v>
      </c>
      <c r="AK12">
        <v>1</v>
      </c>
      <c r="AL12">
        <v>1</v>
      </c>
      <c r="AM12">
        <v>0</v>
      </c>
      <c r="AN12">
        <v>1</v>
      </c>
      <c r="AO12">
        <v>1</v>
      </c>
      <c r="AP12" t="s">
        <v>17</v>
      </c>
      <c r="AQ12">
        <v>61.7</v>
      </c>
      <c r="AR12">
        <v>55.5</v>
      </c>
      <c r="AS12">
        <v>34.200000000000003</v>
      </c>
      <c r="AT12">
        <v>40.6</v>
      </c>
      <c r="AU12">
        <v>51</v>
      </c>
      <c r="AV12">
        <v>77</v>
      </c>
      <c r="AW12">
        <v>1</v>
      </c>
    </row>
    <row r="13" spans="1:49" x14ac:dyDescent="0.3">
      <c r="A13" t="s">
        <v>19</v>
      </c>
      <c r="B13">
        <f t="shared" si="0"/>
        <v>1</v>
      </c>
      <c r="C13">
        <f t="shared" si="1"/>
        <v>0</v>
      </c>
      <c r="D13">
        <f t="shared" si="2"/>
        <v>0</v>
      </c>
      <c r="E13">
        <f t="shared" si="3"/>
        <v>0</v>
      </c>
      <c r="F13">
        <f t="shared" si="4"/>
        <v>0</v>
      </c>
      <c r="G13">
        <f t="shared" si="5"/>
        <v>0</v>
      </c>
      <c r="H13" s="3">
        <v>27784.880000000001</v>
      </c>
      <c r="I13" s="3">
        <v>10.232247266827603</v>
      </c>
      <c r="J13" s="2">
        <v>1.74</v>
      </c>
      <c r="K13" s="2">
        <v>5.2680239999999996</v>
      </c>
      <c r="L13" s="2">
        <v>3.0276000000000001</v>
      </c>
      <c r="M13" t="s">
        <v>13</v>
      </c>
      <c r="N13" t="s">
        <v>20</v>
      </c>
      <c r="O13" s="2">
        <v>4</v>
      </c>
      <c r="P13" t="s">
        <v>40</v>
      </c>
      <c r="Q13">
        <f t="shared" si="6"/>
        <v>0</v>
      </c>
      <c r="R13">
        <f t="shared" si="7"/>
        <v>1</v>
      </c>
      <c r="S13">
        <f t="shared" si="8"/>
        <v>0</v>
      </c>
      <c r="T13">
        <f t="shared" si="9"/>
        <v>0</v>
      </c>
      <c r="U13">
        <f t="shared" si="10"/>
        <v>0</v>
      </c>
      <c r="V13" t="s">
        <v>24</v>
      </c>
      <c r="W13">
        <f t="shared" si="11"/>
        <v>0</v>
      </c>
      <c r="X13">
        <f t="shared" si="12"/>
        <v>1</v>
      </c>
      <c r="Y13">
        <f t="shared" si="13"/>
        <v>0</v>
      </c>
      <c r="Z13">
        <f t="shared" si="14"/>
        <v>0</v>
      </c>
      <c r="AA13">
        <f t="shared" si="15"/>
        <v>1</v>
      </c>
      <c r="AB13">
        <f t="shared" si="16"/>
        <v>0</v>
      </c>
      <c r="AC13">
        <f t="shared" si="17"/>
        <v>0</v>
      </c>
      <c r="AD13">
        <f t="shared" si="18"/>
        <v>0</v>
      </c>
      <c r="AE13" t="s">
        <v>23</v>
      </c>
      <c r="AF13">
        <v>0</v>
      </c>
      <c r="AG13">
        <v>1</v>
      </c>
      <c r="AH13">
        <v>1</v>
      </c>
      <c r="AI13">
        <v>0</v>
      </c>
      <c r="AJ13">
        <v>1</v>
      </c>
      <c r="AK13">
        <v>1</v>
      </c>
      <c r="AL13">
        <v>1</v>
      </c>
      <c r="AM13">
        <v>0</v>
      </c>
      <c r="AN13">
        <v>0</v>
      </c>
      <c r="AO13">
        <v>0</v>
      </c>
      <c r="AP13" t="s">
        <v>22</v>
      </c>
      <c r="AQ13">
        <v>61.9</v>
      </c>
      <c r="AR13">
        <v>57</v>
      </c>
      <c r="AS13">
        <v>35.5</v>
      </c>
      <c r="AT13">
        <v>40.6</v>
      </c>
      <c r="AU13">
        <v>55</v>
      </c>
      <c r="AV13">
        <v>80</v>
      </c>
      <c r="AW13">
        <v>1</v>
      </c>
    </row>
    <row r="14" spans="1:49" x14ac:dyDescent="0.3">
      <c r="A14" t="s">
        <v>29</v>
      </c>
      <c r="B14">
        <f t="shared" si="0"/>
        <v>0</v>
      </c>
      <c r="C14">
        <f t="shared" si="1"/>
        <v>0</v>
      </c>
      <c r="D14">
        <f t="shared" si="2"/>
        <v>1</v>
      </c>
      <c r="E14">
        <f>IF(TEXT(A14,"0") = "EnchantedDiamonds", 1, 0)</f>
        <v>0</v>
      </c>
      <c r="F14">
        <f t="shared" si="4"/>
        <v>0</v>
      </c>
      <c r="G14">
        <f t="shared" si="5"/>
        <v>0</v>
      </c>
      <c r="H14" s="3">
        <v>19602</v>
      </c>
      <c r="I14" s="3">
        <v>9.883386880829125</v>
      </c>
      <c r="J14" s="2">
        <v>1.5</v>
      </c>
      <c r="K14" s="2">
        <v>3.375</v>
      </c>
      <c r="L14" s="2">
        <v>2.25</v>
      </c>
      <c r="M14" t="s">
        <v>30</v>
      </c>
      <c r="N14" t="s">
        <v>14</v>
      </c>
      <c r="O14" s="2">
        <v>3</v>
      </c>
      <c r="P14" t="s">
        <v>31</v>
      </c>
      <c r="Q14">
        <f t="shared" si="6"/>
        <v>0</v>
      </c>
      <c r="R14">
        <f t="shared" si="7"/>
        <v>0</v>
      </c>
      <c r="S14">
        <f t="shared" si="8"/>
        <v>0</v>
      </c>
      <c r="T14">
        <f t="shared" si="9"/>
        <v>1</v>
      </c>
      <c r="U14">
        <f t="shared" si="10"/>
        <v>0</v>
      </c>
      <c r="V14" t="s">
        <v>24</v>
      </c>
      <c r="W14">
        <f t="shared" si="11"/>
        <v>0</v>
      </c>
      <c r="X14">
        <f t="shared" si="12"/>
        <v>1</v>
      </c>
      <c r="Y14">
        <f t="shared" si="13"/>
        <v>0</v>
      </c>
      <c r="Z14">
        <f t="shared" si="14"/>
        <v>0</v>
      </c>
      <c r="AA14">
        <f t="shared" si="15"/>
        <v>1</v>
      </c>
      <c r="AB14">
        <f t="shared" si="16"/>
        <v>0</v>
      </c>
      <c r="AC14">
        <f t="shared" si="17"/>
        <v>0</v>
      </c>
      <c r="AD14">
        <f t="shared" si="18"/>
        <v>0</v>
      </c>
      <c r="AE14" t="s">
        <v>18</v>
      </c>
      <c r="AF14">
        <v>1</v>
      </c>
      <c r="AG14">
        <v>1</v>
      </c>
      <c r="AH14">
        <v>1</v>
      </c>
      <c r="AI14">
        <v>1</v>
      </c>
      <c r="AJ14">
        <v>1</v>
      </c>
      <c r="AK14">
        <v>1</v>
      </c>
      <c r="AL14">
        <v>1</v>
      </c>
      <c r="AM14">
        <v>1</v>
      </c>
      <c r="AN14">
        <v>1</v>
      </c>
      <c r="AO14">
        <v>0</v>
      </c>
      <c r="AP14" t="s">
        <v>17</v>
      </c>
      <c r="AQ14">
        <v>61.4</v>
      </c>
      <c r="AR14">
        <v>56.4</v>
      </c>
      <c r="AS14">
        <v>34.5</v>
      </c>
      <c r="AT14">
        <v>40.799999999999997</v>
      </c>
      <c r="AU14">
        <v>50</v>
      </c>
      <c r="AV14">
        <v>77</v>
      </c>
      <c r="AW14">
        <v>1</v>
      </c>
    </row>
    <row r="15" spans="1:49" x14ac:dyDescent="0.3">
      <c r="A15" t="s">
        <v>35</v>
      </c>
      <c r="B15">
        <f t="shared" si="0"/>
        <v>0</v>
      </c>
      <c r="C15">
        <f t="shared" si="1"/>
        <v>0</v>
      </c>
      <c r="D15">
        <f t="shared" si="2"/>
        <v>0</v>
      </c>
      <c r="E15">
        <f t="shared" si="3"/>
        <v>1</v>
      </c>
      <c r="F15">
        <f t="shared" si="4"/>
        <v>0</v>
      </c>
      <c r="G15">
        <f t="shared" si="5"/>
        <v>0</v>
      </c>
      <c r="H15" s="3">
        <v>13840</v>
      </c>
      <c r="I15" s="3">
        <v>9.5353182291716614</v>
      </c>
      <c r="J15" s="2">
        <v>1.1399999999999999</v>
      </c>
      <c r="K15" s="2">
        <v>1.4815439999999995</v>
      </c>
      <c r="L15" s="2">
        <v>1.2995999999999999</v>
      </c>
      <c r="M15" t="s">
        <v>13</v>
      </c>
      <c r="N15" t="s">
        <v>36</v>
      </c>
      <c r="O15" s="2">
        <v>2</v>
      </c>
      <c r="P15" t="s">
        <v>27</v>
      </c>
      <c r="Q15">
        <f t="shared" si="6"/>
        <v>1</v>
      </c>
      <c r="R15">
        <f t="shared" si="7"/>
        <v>0</v>
      </c>
      <c r="S15">
        <f t="shared" si="8"/>
        <v>0</v>
      </c>
      <c r="T15">
        <f t="shared" si="9"/>
        <v>0</v>
      </c>
      <c r="U15">
        <f t="shared" si="10"/>
        <v>0</v>
      </c>
      <c r="V15" t="s">
        <v>32</v>
      </c>
      <c r="W15">
        <f t="shared" si="11"/>
        <v>0</v>
      </c>
      <c r="X15">
        <f t="shared" si="12"/>
        <v>1</v>
      </c>
      <c r="Y15">
        <f t="shared" si="13"/>
        <v>0</v>
      </c>
      <c r="Z15">
        <f t="shared" si="14"/>
        <v>0</v>
      </c>
      <c r="AA15">
        <f t="shared" si="15"/>
        <v>0</v>
      </c>
      <c r="AB15">
        <f t="shared" si="16"/>
        <v>0</v>
      </c>
      <c r="AC15">
        <f t="shared" si="17"/>
        <v>1</v>
      </c>
      <c r="AD15">
        <f t="shared" si="18"/>
        <v>0</v>
      </c>
      <c r="AE15" t="s">
        <v>23</v>
      </c>
      <c r="AF15">
        <v>1</v>
      </c>
      <c r="AG15">
        <v>0</v>
      </c>
      <c r="AH15">
        <v>1</v>
      </c>
      <c r="AI15">
        <v>1</v>
      </c>
      <c r="AJ15">
        <v>1</v>
      </c>
      <c r="AK15">
        <v>1</v>
      </c>
      <c r="AL15">
        <v>0</v>
      </c>
      <c r="AM15">
        <v>0</v>
      </c>
      <c r="AN15">
        <v>0</v>
      </c>
      <c r="AO15">
        <v>0</v>
      </c>
      <c r="AP15" t="s">
        <v>22</v>
      </c>
      <c r="AQ15">
        <v>60.4</v>
      </c>
      <c r="AR15">
        <v>60</v>
      </c>
      <c r="AS15">
        <v>34.5</v>
      </c>
      <c r="AT15">
        <v>40.799999999999997</v>
      </c>
      <c r="AU15">
        <v>55</v>
      </c>
      <c r="AV15">
        <v>80</v>
      </c>
      <c r="AW15">
        <v>1</v>
      </c>
    </row>
    <row r="16" spans="1:49" x14ac:dyDescent="0.3">
      <c r="A16" t="s">
        <v>38</v>
      </c>
      <c r="B16">
        <f t="shared" si="0"/>
        <v>0</v>
      </c>
      <c r="C16">
        <f t="shared" si="1"/>
        <v>0</v>
      </c>
      <c r="D16">
        <f t="shared" si="2"/>
        <v>0</v>
      </c>
      <c r="E16">
        <f t="shared" si="3"/>
        <v>0</v>
      </c>
      <c r="F16">
        <f t="shared" si="4"/>
        <v>1</v>
      </c>
      <c r="G16">
        <f t="shared" si="5"/>
        <v>0</v>
      </c>
      <c r="H16" s="3">
        <v>7310</v>
      </c>
      <c r="I16" s="3">
        <v>8.896998552743824</v>
      </c>
      <c r="J16" s="2">
        <v>1.02</v>
      </c>
      <c r="K16" s="2">
        <v>1.0612080000000002</v>
      </c>
      <c r="L16" s="2">
        <v>1.0404</v>
      </c>
      <c r="M16" t="s">
        <v>13</v>
      </c>
      <c r="N16" t="s">
        <v>39</v>
      </c>
      <c r="O16" s="2">
        <v>5</v>
      </c>
      <c r="P16" t="s">
        <v>21</v>
      </c>
      <c r="Q16">
        <f t="shared" si="6"/>
        <v>0</v>
      </c>
      <c r="R16">
        <f t="shared" si="7"/>
        <v>0</v>
      </c>
      <c r="S16">
        <f t="shared" si="8"/>
        <v>0</v>
      </c>
      <c r="T16">
        <f t="shared" si="9"/>
        <v>0</v>
      </c>
      <c r="U16">
        <f t="shared" si="10"/>
        <v>1</v>
      </c>
      <c r="V16" t="s">
        <v>24</v>
      </c>
      <c r="W16">
        <f t="shared" si="11"/>
        <v>0</v>
      </c>
      <c r="X16">
        <f t="shared" si="12"/>
        <v>1</v>
      </c>
      <c r="Y16">
        <f t="shared" si="13"/>
        <v>0</v>
      </c>
      <c r="Z16">
        <f t="shared" si="14"/>
        <v>0</v>
      </c>
      <c r="AA16">
        <f t="shared" si="15"/>
        <v>1</v>
      </c>
      <c r="AB16">
        <f t="shared" si="16"/>
        <v>0</v>
      </c>
      <c r="AC16">
        <f t="shared" si="17"/>
        <v>0</v>
      </c>
      <c r="AD16">
        <f t="shared" si="18"/>
        <v>0</v>
      </c>
      <c r="AE16" t="s">
        <v>33</v>
      </c>
      <c r="AF16">
        <v>1</v>
      </c>
      <c r="AG16">
        <v>1</v>
      </c>
      <c r="AH16">
        <v>1</v>
      </c>
      <c r="AI16">
        <v>1</v>
      </c>
      <c r="AJ16">
        <v>1</v>
      </c>
      <c r="AK16">
        <v>1</v>
      </c>
      <c r="AL16">
        <v>1</v>
      </c>
      <c r="AM16">
        <v>0</v>
      </c>
      <c r="AN16">
        <v>1</v>
      </c>
      <c r="AO16">
        <v>0</v>
      </c>
      <c r="AP16" t="s">
        <v>17</v>
      </c>
      <c r="AQ16">
        <v>62</v>
      </c>
      <c r="AR16">
        <v>56.2</v>
      </c>
      <c r="AS16">
        <v>34.700000000000003</v>
      </c>
      <c r="AT16">
        <v>40.799999999999997</v>
      </c>
      <c r="AU16">
        <v>52</v>
      </c>
      <c r="AV16">
        <v>79</v>
      </c>
      <c r="AW16">
        <v>1</v>
      </c>
    </row>
    <row r="17" spans="1:49" x14ac:dyDescent="0.3">
      <c r="A17" t="s">
        <v>19</v>
      </c>
      <c r="B17">
        <f t="shared" si="0"/>
        <v>1</v>
      </c>
      <c r="C17">
        <f t="shared" si="1"/>
        <v>0</v>
      </c>
      <c r="D17">
        <f t="shared" si="2"/>
        <v>0</v>
      </c>
      <c r="E17">
        <f t="shared" si="3"/>
        <v>0</v>
      </c>
      <c r="F17">
        <f t="shared" si="4"/>
        <v>0</v>
      </c>
      <c r="G17">
        <f t="shared" si="5"/>
        <v>0</v>
      </c>
      <c r="H17" s="3">
        <v>10852.73</v>
      </c>
      <c r="I17" s="3">
        <v>9.2921719402226142</v>
      </c>
      <c r="J17" s="2">
        <v>1.26</v>
      </c>
      <c r="K17" s="2">
        <v>2.0003760000000002</v>
      </c>
      <c r="L17" s="2">
        <v>1.5876000000000001</v>
      </c>
      <c r="M17" t="s">
        <v>13</v>
      </c>
      <c r="N17" t="s">
        <v>20</v>
      </c>
      <c r="O17" s="2">
        <v>4</v>
      </c>
      <c r="P17" t="s">
        <v>21</v>
      </c>
      <c r="Q17">
        <f t="shared" si="6"/>
        <v>0</v>
      </c>
      <c r="R17">
        <f t="shared" si="7"/>
        <v>0</v>
      </c>
      <c r="S17">
        <f t="shared" si="8"/>
        <v>0</v>
      </c>
      <c r="T17">
        <f t="shared" si="9"/>
        <v>0</v>
      </c>
      <c r="U17">
        <f t="shared" si="10"/>
        <v>1</v>
      </c>
      <c r="V17" t="s">
        <v>34</v>
      </c>
      <c r="W17">
        <f t="shared" si="11"/>
        <v>0</v>
      </c>
      <c r="X17">
        <f t="shared" si="12"/>
        <v>1</v>
      </c>
      <c r="Y17">
        <f t="shared" si="13"/>
        <v>0</v>
      </c>
      <c r="Z17">
        <f t="shared" si="14"/>
        <v>0</v>
      </c>
      <c r="AA17">
        <f t="shared" si="15"/>
        <v>0</v>
      </c>
      <c r="AB17">
        <f t="shared" si="16"/>
        <v>0</v>
      </c>
      <c r="AC17">
        <f t="shared" si="17"/>
        <v>0</v>
      </c>
      <c r="AD17">
        <f t="shared" si="18"/>
        <v>1</v>
      </c>
      <c r="AE17" t="s">
        <v>23</v>
      </c>
      <c r="AF17">
        <v>0</v>
      </c>
      <c r="AG17">
        <v>1</v>
      </c>
      <c r="AH17">
        <v>0</v>
      </c>
      <c r="AI17">
        <v>0</v>
      </c>
      <c r="AJ17">
        <v>1</v>
      </c>
      <c r="AK17">
        <v>1</v>
      </c>
      <c r="AL17">
        <v>1</v>
      </c>
      <c r="AM17">
        <v>0</v>
      </c>
      <c r="AN17">
        <v>0</v>
      </c>
      <c r="AO17">
        <v>0</v>
      </c>
      <c r="AP17" t="s">
        <v>22</v>
      </c>
      <c r="AQ17">
        <v>61.8</v>
      </c>
      <c r="AR17">
        <v>56</v>
      </c>
      <c r="AS17">
        <v>35.5</v>
      </c>
      <c r="AT17">
        <v>40.6</v>
      </c>
      <c r="AU17">
        <v>55</v>
      </c>
      <c r="AV17">
        <v>80</v>
      </c>
      <c r="AW17">
        <v>1</v>
      </c>
    </row>
    <row r="18" spans="1:49" x14ac:dyDescent="0.3">
      <c r="A18" t="s">
        <v>38</v>
      </c>
      <c r="B18">
        <f t="shared" si="0"/>
        <v>0</v>
      </c>
      <c r="C18">
        <f t="shared" si="1"/>
        <v>0</v>
      </c>
      <c r="D18">
        <f t="shared" si="2"/>
        <v>0</v>
      </c>
      <c r="E18">
        <f t="shared" si="3"/>
        <v>0</v>
      </c>
      <c r="F18">
        <f t="shared" si="4"/>
        <v>1</v>
      </c>
      <c r="G18">
        <f t="shared" si="5"/>
        <v>0</v>
      </c>
      <c r="H18" s="3">
        <v>15850</v>
      </c>
      <c r="I18" s="3">
        <v>9.6709247793054267</v>
      </c>
      <c r="J18" s="2">
        <v>1.73</v>
      </c>
      <c r="K18" s="2">
        <v>5.1777169999999995</v>
      </c>
      <c r="L18" s="2">
        <v>2.9929000000000001</v>
      </c>
      <c r="M18" t="s">
        <v>13</v>
      </c>
      <c r="N18" t="s">
        <v>39</v>
      </c>
      <c r="O18" s="2">
        <v>5</v>
      </c>
      <c r="P18" t="s">
        <v>21</v>
      </c>
      <c r="Q18">
        <f t="shared" si="6"/>
        <v>0</v>
      </c>
      <c r="R18">
        <f t="shared" si="7"/>
        <v>0</v>
      </c>
      <c r="S18">
        <f t="shared" si="8"/>
        <v>0</v>
      </c>
      <c r="T18">
        <f t="shared" si="9"/>
        <v>0</v>
      </c>
      <c r="U18">
        <f t="shared" si="10"/>
        <v>1</v>
      </c>
      <c r="V18" t="s">
        <v>16</v>
      </c>
      <c r="W18">
        <f t="shared" si="11"/>
        <v>0</v>
      </c>
      <c r="X18">
        <f t="shared" si="12"/>
        <v>1</v>
      </c>
      <c r="Y18">
        <f t="shared" si="13"/>
        <v>0</v>
      </c>
      <c r="Z18">
        <f t="shared" si="14"/>
        <v>0</v>
      </c>
      <c r="AA18">
        <f t="shared" si="15"/>
        <v>0</v>
      </c>
      <c r="AB18">
        <f t="shared" si="16"/>
        <v>1</v>
      </c>
      <c r="AC18">
        <f t="shared" si="17"/>
        <v>0</v>
      </c>
      <c r="AD18">
        <f t="shared" si="18"/>
        <v>0</v>
      </c>
      <c r="AE18" t="s">
        <v>33</v>
      </c>
      <c r="AF18">
        <v>1</v>
      </c>
      <c r="AG18">
        <v>1</v>
      </c>
      <c r="AH18">
        <v>0</v>
      </c>
      <c r="AI18">
        <v>1</v>
      </c>
      <c r="AJ18">
        <v>1</v>
      </c>
      <c r="AK18">
        <v>1</v>
      </c>
      <c r="AL18">
        <v>1</v>
      </c>
      <c r="AM18">
        <v>0</v>
      </c>
      <c r="AN18">
        <v>1</v>
      </c>
      <c r="AO18">
        <v>0</v>
      </c>
      <c r="AP18" t="s">
        <v>17</v>
      </c>
      <c r="AQ18">
        <v>61.2</v>
      </c>
      <c r="AR18">
        <v>56.5</v>
      </c>
      <c r="AS18">
        <v>34.299999999999997</v>
      </c>
      <c r="AT18">
        <v>40.6</v>
      </c>
      <c r="AU18">
        <v>54</v>
      </c>
      <c r="AV18">
        <v>76</v>
      </c>
      <c r="AW18">
        <v>1</v>
      </c>
    </row>
    <row r="19" spans="1:49" x14ac:dyDescent="0.3">
      <c r="A19" t="s">
        <v>19</v>
      </c>
      <c r="B19">
        <f t="shared" si="0"/>
        <v>1</v>
      </c>
      <c r="C19">
        <f t="shared" si="1"/>
        <v>0</v>
      </c>
      <c r="D19">
        <f t="shared" si="2"/>
        <v>0</v>
      </c>
      <c r="E19">
        <f t="shared" si="3"/>
        <v>0</v>
      </c>
      <c r="F19">
        <f t="shared" si="4"/>
        <v>0</v>
      </c>
      <c r="G19">
        <f t="shared" si="5"/>
        <v>0</v>
      </c>
      <c r="H19" s="3">
        <v>15298.035</v>
      </c>
      <c r="I19" s="3">
        <v>9.635479667759963</v>
      </c>
      <c r="J19" s="2">
        <v>1.61</v>
      </c>
      <c r="K19" s="2">
        <v>4.1732810000000011</v>
      </c>
      <c r="L19" s="2">
        <v>2.5921000000000003</v>
      </c>
      <c r="M19" t="s">
        <v>13</v>
      </c>
      <c r="N19" t="s">
        <v>20</v>
      </c>
      <c r="O19" s="2">
        <v>4</v>
      </c>
      <c r="P19" t="s">
        <v>21</v>
      </c>
      <c r="Q19">
        <f t="shared" si="6"/>
        <v>0</v>
      </c>
      <c r="R19">
        <f t="shared" si="7"/>
        <v>0</v>
      </c>
      <c r="S19">
        <f t="shared" si="8"/>
        <v>0</v>
      </c>
      <c r="T19">
        <f t="shared" si="9"/>
        <v>0</v>
      </c>
      <c r="U19">
        <f t="shared" si="10"/>
        <v>1</v>
      </c>
      <c r="V19" t="s">
        <v>34</v>
      </c>
      <c r="W19">
        <f t="shared" si="11"/>
        <v>0</v>
      </c>
      <c r="X19">
        <f t="shared" si="12"/>
        <v>1</v>
      </c>
      <c r="Y19">
        <f t="shared" si="13"/>
        <v>0</v>
      </c>
      <c r="Z19">
        <f t="shared" si="14"/>
        <v>0</v>
      </c>
      <c r="AA19">
        <f t="shared" si="15"/>
        <v>0</v>
      </c>
      <c r="AB19">
        <f t="shared" si="16"/>
        <v>0</v>
      </c>
      <c r="AC19">
        <f t="shared" si="17"/>
        <v>0</v>
      </c>
      <c r="AD19">
        <f t="shared" si="18"/>
        <v>1</v>
      </c>
      <c r="AE19" t="s">
        <v>33</v>
      </c>
      <c r="AF19">
        <v>1</v>
      </c>
      <c r="AG19">
        <v>0</v>
      </c>
      <c r="AH19">
        <v>1</v>
      </c>
      <c r="AI19">
        <v>0</v>
      </c>
      <c r="AJ19">
        <v>0</v>
      </c>
      <c r="AK19">
        <v>1</v>
      </c>
      <c r="AL19">
        <v>1</v>
      </c>
      <c r="AM19">
        <v>1</v>
      </c>
      <c r="AN19">
        <v>0</v>
      </c>
      <c r="AO19">
        <v>0</v>
      </c>
      <c r="AP19" t="s">
        <v>22</v>
      </c>
      <c r="AQ19">
        <v>61.8</v>
      </c>
      <c r="AR19">
        <v>57</v>
      </c>
      <c r="AS19">
        <v>35.5</v>
      </c>
      <c r="AT19">
        <v>41</v>
      </c>
      <c r="AU19">
        <v>50</v>
      </c>
      <c r="AV19">
        <v>80</v>
      </c>
      <c r="AW19">
        <v>1</v>
      </c>
    </row>
    <row r="20" spans="1:49" x14ac:dyDescent="0.3">
      <c r="A20" t="s">
        <v>12</v>
      </c>
      <c r="B20">
        <f t="shared" si="0"/>
        <v>0</v>
      </c>
      <c r="C20">
        <f t="shared" si="1"/>
        <v>0</v>
      </c>
      <c r="D20">
        <f t="shared" si="2"/>
        <v>0</v>
      </c>
      <c r="E20">
        <f t="shared" si="3"/>
        <v>0</v>
      </c>
      <c r="F20">
        <f t="shared" si="4"/>
        <v>0</v>
      </c>
      <c r="G20">
        <f t="shared" si="5"/>
        <v>1</v>
      </c>
      <c r="H20" s="3">
        <v>14526</v>
      </c>
      <c r="I20" s="3">
        <v>9.5836954261661127</v>
      </c>
      <c r="J20" s="2">
        <v>1.014</v>
      </c>
      <c r="K20" s="2">
        <v>1.042590744</v>
      </c>
      <c r="L20" s="2">
        <v>1.0281960000000001</v>
      </c>
      <c r="M20" t="s">
        <v>13</v>
      </c>
      <c r="N20" t="s">
        <v>14</v>
      </c>
      <c r="O20" s="2">
        <v>3</v>
      </c>
      <c r="P20" t="s">
        <v>40</v>
      </c>
      <c r="Q20">
        <f t="shared" si="6"/>
        <v>0</v>
      </c>
      <c r="R20">
        <f t="shared" si="7"/>
        <v>1</v>
      </c>
      <c r="S20">
        <f t="shared" si="8"/>
        <v>0</v>
      </c>
      <c r="T20">
        <f t="shared" si="9"/>
        <v>0</v>
      </c>
      <c r="U20">
        <f t="shared" si="10"/>
        <v>0</v>
      </c>
      <c r="V20" t="s">
        <v>32</v>
      </c>
      <c r="W20">
        <f t="shared" si="11"/>
        <v>0</v>
      </c>
      <c r="X20">
        <f t="shared" si="12"/>
        <v>1</v>
      </c>
      <c r="Y20">
        <f t="shared" si="13"/>
        <v>0</v>
      </c>
      <c r="Z20">
        <f t="shared" si="14"/>
        <v>0</v>
      </c>
      <c r="AA20">
        <f t="shared" si="15"/>
        <v>0</v>
      </c>
      <c r="AB20">
        <f t="shared" si="16"/>
        <v>0</v>
      </c>
      <c r="AC20">
        <f t="shared" si="17"/>
        <v>1</v>
      </c>
      <c r="AD20">
        <f t="shared" si="18"/>
        <v>0</v>
      </c>
      <c r="AE20" t="s">
        <v>28</v>
      </c>
      <c r="AF20">
        <v>1</v>
      </c>
      <c r="AG20">
        <v>1</v>
      </c>
      <c r="AH20">
        <v>1</v>
      </c>
      <c r="AI20">
        <v>1</v>
      </c>
      <c r="AJ20">
        <v>1</v>
      </c>
      <c r="AK20">
        <v>1</v>
      </c>
      <c r="AL20">
        <v>1</v>
      </c>
      <c r="AM20">
        <v>0</v>
      </c>
      <c r="AN20">
        <v>1</v>
      </c>
      <c r="AO20">
        <v>0</v>
      </c>
      <c r="AP20" t="s">
        <v>17</v>
      </c>
      <c r="AQ20">
        <v>61.7</v>
      </c>
      <c r="AR20">
        <v>56.2</v>
      </c>
      <c r="AS20">
        <v>34.700000000000003</v>
      </c>
      <c r="AT20">
        <v>40.9</v>
      </c>
      <c r="AU20">
        <v>51</v>
      </c>
      <c r="AV20">
        <v>76</v>
      </c>
      <c r="AW20">
        <v>1</v>
      </c>
    </row>
    <row r="21" spans="1:49" x14ac:dyDescent="0.3">
      <c r="A21" t="s">
        <v>19</v>
      </c>
      <c r="B21">
        <f t="shared" si="0"/>
        <v>1</v>
      </c>
      <c r="C21">
        <f t="shared" si="1"/>
        <v>0</v>
      </c>
      <c r="D21">
        <f t="shared" si="2"/>
        <v>0</v>
      </c>
      <c r="E21">
        <f t="shared" si="3"/>
        <v>0</v>
      </c>
      <c r="F21">
        <f t="shared" si="4"/>
        <v>0</v>
      </c>
      <c r="G21">
        <f t="shared" si="5"/>
        <v>0</v>
      </c>
      <c r="H21" s="3">
        <v>8018.8850000000002</v>
      </c>
      <c r="I21" s="3">
        <v>8.9895546637639292</v>
      </c>
      <c r="J21" s="2">
        <v>1.1100000000000001</v>
      </c>
      <c r="K21" s="2">
        <v>1.3676310000000003</v>
      </c>
      <c r="L21" s="2">
        <v>1.2321000000000002</v>
      </c>
      <c r="M21" t="s">
        <v>13</v>
      </c>
      <c r="N21" t="s">
        <v>20</v>
      </c>
      <c r="O21" s="2">
        <v>4</v>
      </c>
      <c r="P21" t="s">
        <v>21</v>
      </c>
      <c r="Q21">
        <f t="shared" si="6"/>
        <v>0</v>
      </c>
      <c r="R21">
        <f t="shared" si="7"/>
        <v>0</v>
      </c>
      <c r="S21">
        <f t="shared" si="8"/>
        <v>0</v>
      </c>
      <c r="T21">
        <f t="shared" si="9"/>
        <v>0</v>
      </c>
      <c r="U21">
        <f t="shared" si="10"/>
        <v>1</v>
      </c>
      <c r="V21" t="s">
        <v>16</v>
      </c>
      <c r="W21">
        <f t="shared" si="11"/>
        <v>0</v>
      </c>
      <c r="X21">
        <f t="shared" si="12"/>
        <v>1</v>
      </c>
      <c r="Y21">
        <f t="shared" si="13"/>
        <v>0</v>
      </c>
      <c r="Z21">
        <f t="shared" si="14"/>
        <v>0</v>
      </c>
      <c r="AA21">
        <f t="shared" si="15"/>
        <v>0</v>
      </c>
      <c r="AB21">
        <f t="shared" si="16"/>
        <v>1</v>
      </c>
      <c r="AC21">
        <f t="shared" si="17"/>
        <v>0</v>
      </c>
      <c r="AD21">
        <f t="shared" si="18"/>
        <v>0</v>
      </c>
      <c r="AE21" t="s">
        <v>28</v>
      </c>
      <c r="AF21">
        <v>0</v>
      </c>
      <c r="AG21">
        <v>1</v>
      </c>
      <c r="AH21">
        <v>0</v>
      </c>
      <c r="AI21">
        <v>0</v>
      </c>
      <c r="AJ21">
        <v>0</v>
      </c>
      <c r="AK21">
        <v>0</v>
      </c>
      <c r="AL21">
        <v>1</v>
      </c>
      <c r="AM21">
        <v>1</v>
      </c>
      <c r="AN21">
        <v>0</v>
      </c>
      <c r="AO21">
        <v>0</v>
      </c>
      <c r="AP21" t="s">
        <v>22</v>
      </c>
      <c r="AQ21">
        <v>60.7</v>
      </c>
      <c r="AR21">
        <v>57</v>
      </c>
      <c r="AS21">
        <v>33.5</v>
      </c>
      <c r="AT21">
        <v>41</v>
      </c>
      <c r="AU21">
        <v>50</v>
      </c>
      <c r="AV21">
        <v>85</v>
      </c>
      <c r="AW21">
        <v>1</v>
      </c>
    </row>
    <row r="22" spans="1:49" x14ac:dyDescent="0.3">
      <c r="A22" t="s">
        <v>12</v>
      </c>
      <c r="B22">
        <f t="shared" si="0"/>
        <v>0</v>
      </c>
      <c r="C22">
        <f t="shared" si="1"/>
        <v>0</v>
      </c>
      <c r="D22">
        <f t="shared" si="2"/>
        <v>0</v>
      </c>
      <c r="E22">
        <f t="shared" si="3"/>
        <v>0</v>
      </c>
      <c r="F22">
        <f t="shared" si="4"/>
        <v>0</v>
      </c>
      <c r="G22">
        <f t="shared" si="5"/>
        <v>1</v>
      </c>
      <c r="H22" s="3">
        <v>22720</v>
      </c>
      <c r="I22" s="3">
        <v>10.031000872835088</v>
      </c>
      <c r="J22" s="2">
        <v>1.8029999999999999</v>
      </c>
      <c r="K22" s="2">
        <v>5.861208626999999</v>
      </c>
      <c r="L22" s="2">
        <v>3.2508089999999998</v>
      </c>
      <c r="M22" t="s">
        <v>13</v>
      </c>
      <c r="N22" t="s">
        <v>14</v>
      </c>
      <c r="O22" s="2">
        <v>3</v>
      </c>
      <c r="P22" t="s">
        <v>31</v>
      </c>
      <c r="Q22">
        <f t="shared" si="6"/>
        <v>0</v>
      </c>
      <c r="R22">
        <f t="shared" si="7"/>
        <v>0</v>
      </c>
      <c r="S22">
        <f t="shared" si="8"/>
        <v>0</v>
      </c>
      <c r="T22">
        <f t="shared" si="9"/>
        <v>1</v>
      </c>
      <c r="U22">
        <f t="shared" si="10"/>
        <v>0</v>
      </c>
      <c r="V22" t="s">
        <v>16</v>
      </c>
      <c r="W22">
        <f t="shared" si="11"/>
        <v>0</v>
      </c>
      <c r="X22">
        <f t="shared" si="12"/>
        <v>1</v>
      </c>
      <c r="Y22">
        <f t="shared" si="13"/>
        <v>0</v>
      </c>
      <c r="Z22">
        <f t="shared" si="14"/>
        <v>0</v>
      </c>
      <c r="AA22">
        <f t="shared" si="15"/>
        <v>0</v>
      </c>
      <c r="AB22">
        <f t="shared" si="16"/>
        <v>1</v>
      </c>
      <c r="AC22">
        <f t="shared" si="17"/>
        <v>0</v>
      </c>
      <c r="AD22">
        <f t="shared" si="18"/>
        <v>0</v>
      </c>
      <c r="AE22" t="s">
        <v>28</v>
      </c>
      <c r="AF22">
        <v>1</v>
      </c>
      <c r="AG22">
        <v>1</v>
      </c>
      <c r="AH22">
        <v>0</v>
      </c>
      <c r="AI22">
        <v>1</v>
      </c>
      <c r="AJ22">
        <v>1</v>
      </c>
      <c r="AK22">
        <v>1</v>
      </c>
      <c r="AL22">
        <v>1</v>
      </c>
      <c r="AM22">
        <v>1</v>
      </c>
      <c r="AN22">
        <v>1</v>
      </c>
      <c r="AO22">
        <v>1</v>
      </c>
      <c r="AP22" t="s">
        <v>17</v>
      </c>
      <c r="AQ22">
        <v>61.4</v>
      </c>
      <c r="AR22">
        <v>56.7</v>
      </c>
      <c r="AS22">
        <v>34.5</v>
      </c>
      <c r="AT22">
        <v>40.799999999999997</v>
      </c>
      <c r="AU22">
        <v>50</v>
      </c>
      <c r="AV22">
        <v>77</v>
      </c>
      <c r="AW22">
        <v>1</v>
      </c>
    </row>
    <row r="23" spans="1:49" x14ac:dyDescent="0.3">
      <c r="A23" t="s">
        <v>19</v>
      </c>
      <c r="B23">
        <f t="shared" si="0"/>
        <v>1</v>
      </c>
      <c r="C23">
        <f t="shared" si="1"/>
        <v>0</v>
      </c>
      <c r="D23">
        <f t="shared" si="2"/>
        <v>0</v>
      </c>
      <c r="E23">
        <f t="shared" si="3"/>
        <v>0</v>
      </c>
      <c r="F23">
        <f t="shared" si="4"/>
        <v>0</v>
      </c>
      <c r="G23">
        <f t="shared" si="5"/>
        <v>0</v>
      </c>
      <c r="H23" s="3">
        <v>8018.8850000000002</v>
      </c>
      <c r="I23" s="3">
        <v>8.9895546637639292</v>
      </c>
      <c r="J23" s="2">
        <v>1.1100000000000001</v>
      </c>
      <c r="K23" s="2">
        <v>1.3676310000000003</v>
      </c>
      <c r="L23" s="2">
        <v>1.2321000000000002</v>
      </c>
      <c r="M23" t="s">
        <v>13</v>
      </c>
      <c r="N23" t="s">
        <v>20</v>
      </c>
      <c r="O23" s="2">
        <v>4</v>
      </c>
      <c r="P23" t="s">
        <v>21</v>
      </c>
      <c r="Q23">
        <f t="shared" si="6"/>
        <v>0</v>
      </c>
      <c r="R23">
        <f t="shared" si="7"/>
        <v>0</v>
      </c>
      <c r="S23">
        <f t="shared" si="8"/>
        <v>0</v>
      </c>
      <c r="T23">
        <f t="shared" si="9"/>
        <v>0</v>
      </c>
      <c r="U23">
        <f t="shared" si="10"/>
        <v>1</v>
      </c>
      <c r="V23" t="s">
        <v>16</v>
      </c>
      <c r="W23">
        <f t="shared" si="11"/>
        <v>0</v>
      </c>
      <c r="X23">
        <f t="shared" si="12"/>
        <v>1</v>
      </c>
      <c r="Y23">
        <f t="shared" si="13"/>
        <v>0</v>
      </c>
      <c r="Z23">
        <f t="shared" si="14"/>
        <v>0</v>
      </c>
      <c r="AA23">
        <f t="shared" si="15"/>
        <v>0</v>
      </c>
      <c r="AB23">
        <f t="shared" si="16"/>
        <v>1</v>
      </c>
      <c r="AC23">
        <f t="shared" si="17"/>
        <v>0</v>
      </c>
      <c r="AD23">
        <f t="shared" si="18"/>
        <v>0</v>
      </c>
      <c r="AE23" t="s">
        <v>28</v>
      </c>
      <c r="AF23">
        <v>1</v>
      </c>
      <c r="AG23">
        <v>1</v>
      </c>
      <c r="AH23">
        <v>0</v>
      </c>
      <c r="AI23">
        <v>0</v>
      </c>
      <c r="AJ23">
        <v>0</v>
      </c>
      <c r="AK23">
        <v>0</v>
      </c>
      <c r="AL23">
        <v>1</v>
      </c>
      <c r="AM23">
        <v>1</v>
      </c>
      <c r="AN23">
        <v>0</v>
      </c>
      <c r="AO23">
        <v>0</v>
      </c>
      <c r="AP23" t="s">
        <v>22</v>
      </c>
      <c r="AQ23">
        <v>60.7</v>
      </c>
      <c r="AR23">
        <v>57</v>
      </c>
      <c r="AS23">
        <v>33.5</v>
      </c>
      <c r="AT23">
        <v>41</v>
      </c>
      <c r="AU23">
        <v>50</v>
      </c>
      <c r="AV23">
        <v>85</v>
      </c>
      <c r="AW23">
        <v>1</v>
      </c>
    </row>
    <row r="24" spans="1:49" x14ac:dyDescent="0.3">
      <c r="A24" t="s">
        <v>29</v>
      </c>
      <c r="B24">
        <f t="shared" si="0"/>
        <v>0</v>
      </c>
      <c r="C24">
        <f t="shared" si="1"/>
        <v>0</v>
      </c>
      <c r="D24">
        <f t="shared" si="2"/>
        <v>1</v>
      </c>
      <c r="E24">
        <f t="shared" si="3"/>
        <v>0</v>
      </c>
      <c r="F24">
        <f t="shared" si="4"/>
        <v>0</v>
      </c>
      <c r="G24">
        <f t="shared" si="5"/>
        <v>0</v>
      </c>
      <c r="H24" s="3">
        <v>34916</v>
      </c>
      <c r="I24" s="3">
        <v>10.460700455855241</v>
      </c>
      <c r="J24" s="2">
        <v>2.13</v>
      </c>
      <c r="K24" s="2">
        <v>9.6635969999999993</v>
      </c>
      <c r="L24" s="2">
        <v>4.5368999999999993</v>
      </c>
      <c r="M24" t="s">
        <v>30</v>
      </c>
      <c r="N24" t="s">
        <v>14</v>
      </c>
      <c r="O24" s="2">
        <v>3</v>
      </c>
      <c r="P24" t="s">
        <v>21</v>
      </c>
      <c r="Q24">
        <f t="shared" si="6"/>
        <v>0</v>
      </c>
      <c r="R24">
        <f t="shared" si="7"/>
        <v>0</v>
      </c>
      <c r="S24">
        <f t="shared" si="8"/>
        <v>0</v>
      </c>
      <c r="T24">
        <f t="shared" si="9"/>
        <v>0</v>
      </c>
      <c r="U24">
        <f t="shared" si="10"/>
        <v>1</v>
      </c>
      <c r="V24" t="s">
        <v>24</v>
      </c>
      <c r="W24">
        <f t="shared" si="11"/>
        <v>0</v>
      </c>
      <c r="X24">
        <f t="shared" si="12"/>
        <v>1</v>
      </c>
      <c r="Y24">
        <f t="shared" si="13"/>
        <v>0</v>
      </c>
      <c r="Z24">
        <f t="shared" si="14"/>
        <v>0</v>
      </c>
      <c r="AA24">
        <f t="shared" si="15"/>
        <v>1</v>
      </c>
      <c r="AB24">
        <f t="shared" si="16"/>
        <v>0</v>
      </c>
      <c r="AC24">
        <f t="shared" si="17"/>
        <v>0</v>
      </c>
      <c r="AD24">
        <f t="shared" si="18"/>
        <v>0</v>
      </c>
      <c r="AE24" t="s">
        <v>28</v>
      </c>
      <c r="AF24">
        <v>1</v>
      </c>
      <c r="AG24">
        <v>1</v>
      </c>
      <c r="AH24">
        <v>0</v>
      </c>
      <c r="AI24">
        <v>1</v>
      </c>
      <c r="AJ24">
        <v>1</v>
      </c>
      <c r="AK24">
        <v>1</v>
      </c>
      <c r="AL24">
        <v>1</v>
      </c>
      <c r="AM24">
        <v>1</v>
      </c>
      <c r="AN24">
        <v>1</v>
      </c>
      <c r="AO24">
        <v>1</v>
      </c>
      <c r="AP24" t="s">
        <v>17</v>
      </c>
      <c r="AQ24">
        <v>61.6</v>
      </c>
      <c r="AR24">
        <v>55.9</v>
      </c>
      <c r="AS24">
        <v>34.299999999999997</v>
      </c>
      <c r="AT24">
        <v>40.799999999999997</v>
      </c>
      <c r="AU24">
        <v>49</v>
      </c>
      <c r="AV24">
        <v>77</v>
      </c>
      <c r="AW24">
        <v>1</v>
      </c>
    </row>
    <row r="25" spans="1:49" x14ac:dyDescent="0.3">
      <c r="A25" t="s">
        <v>12</v>
      </c>
      <c r="B25">
        <f t="shared" si="0"/>
        <v>0</v>
      </c>
      <c r="C25">
        <f t="shared" si="1"/>
        <v>0</v>
      </c>
      <c r="D25">
        <f t="shared" si="2"/>
        <v>0</v>
      </c>
      <c r="E25">
        <f t="shared" si="3"/>
        <v>0</v>
      </c>
      <c r="F25">
        <f t="shared" si="4"/>
        <v>0</v>
      </c>
      <c r="G25">
        <f t="shared" si="5"/>
        <v>1</v>
      </c>
      <c r="H25" s="3">
        <v>23038</v>
      </c>
      <c r="I25" s="3">
        <v>10.044900305486452</v>
      </c>
      <c r="J25" s="2">
        <v>1.762</v>
      </c>
      <c r="K25" s="2">
        <v>5.4703827279999997</v>
      </c>
      <c r="L25" s="2">
        <v>3.104644</v>
      </c>
      <c r="M25" t="s">
        <v>13</v>
      </c>
      <c r="N25" t="s">
        <v>14</v>
      </c>
      <c r="O25" s="2">
        <v>3</v>
      </c>
      <c r="P25" t="s">
        <v>15</v>
      </c>
      <c r="Q25">
        <f t="shared" si="6"/>
        <v>0</v>
      </c>
      <c r="R25">
        <f t="shared" si="7"/>
        <v>0</v>
      </c>
      <c r="S25">
        <f t="shared" si="8"/>
        <v>1</v>
      </c>
      <c r="T25">
        <f t="shared" si="9"/>
        <v>0</v>
      </c>
      <c r="U25">
        <f t="shared" si="10"/>
        <v>0</v>
      </c>
      <c r="V25" t="s">
        <v>16</v>
      </c>
      <c r="W25">
        <f t="shared" si="11"/>
        <v>0</v>
      </c>
      <c r="X25">
        <f t="shared" si="12"/>
        <v>1</v>
      </c>
      <c r="Y25">
        <f t="shared" si="13"/>
        <v>0</v>
      </c>
      <c r="Z25">
        <f t="shared" si="14"/>
        <v>0</v>
      </c>
      <c r="AA25">
        <f t="shared" si="15"/>
        <v>0</v>
      </c>
      <c r="AB25">
        <f t="shared" si="16"/>
        <v>1</v>
      </c>
      <c r="AC25">
        <f t="shared" si="17"/>
        <v>0</v>
      </c>
      <c r="AD25">
        <f t="shared" si="18"/>
        <v>0</v>
      </c>
      <c r="AE25" t="s">
        <v>18</v>
      </c>
      <c r="AF25">
        <v>1</v>
      </c>
      <c r="AG25">
        <v>1</v>
      </c>
      <c r="AH25">
        <v>0</v>
      </c>
      <c r="AI25">
        <v>1</v>
      </c>
      <c r="AJ25">
        <v>1</v>
      </c>
      <c r="AK25">
        <v>1</v>
      </c>
      <c r="AL25">
        <v>0</v>
      </c>
      <c r="AM25">
        <v>0</v>
      </c>
      <c r="AN25">
        <v>0</v>
      </c>
      <c r="AO25">
        <v>0</v>
      </c>
      <c r="AP25" t="s">
        <v>17</v>
      </c>
      <c r="AQ25">
        <v>61.8</v>
      </c>
      <c r="AR25">
        <v>57.2</v>
      </c>
      <c r="AS25">
        <v>34.799999999999997</v>
      </c>
      <c r="AT25">
        <v>40.9</v>
      </c>
      <c r="AU25">
        <v>51</v>
      </c>
      <c r="AV25">
        <v>78</v>
      </c>
      <c r="AW25">
        <v>1</v>
      </c>
    </row>
    <row r="26" spans="1:49" x14ac:dyDescent="0.3">
      <c r="A26" t="s">
        <v>29</v>
      </c>
      <c r="B26">
        <f t="shared" si="0"/>
        <v>0</v>
      </c>
      <c r="C26">
        <f t="shared" si="1"/>
        <v>0</v>
      </c>
      <c r="D26">
        <f t="shared" si="2"/>
        <v>1</v>
      </c>
      <c r="E26">
        <f t="shared" si="3"/>
        <v>0</v>
      </c>
      <c r="F26">
        <f t="shared" si="4"/>
        <v>0</v>
      </c>
      <c r="G26">
        <f t="shared" si="5"/>
        <v>0</v>
      </c>
      <c r="H26" s="3">
        <v>11435</v>
      </c>
      <c r="I26" s="3">
        <v>9.3444341064568821</v>
      </c>
      <c r="J26" s="2">
        <v>1.1599999999999999</v>
      </c>
      <c r="K26" s="2">
        <v>1.5608959999999996</v>
      </c>
      <c r="L26" s="2">
        <v>1.3455999999999999</v>
      </c>
      <c r="M26" t="s">
        <v>30</v>
      </c>
      <c r="N26" t="s">
        <v>14</v>
      </c>
      <c r="O26" s="2">
        <v>3</v>
      </c>
      <c r="P26" t="s">
        <v>31</v>
      </c>
      <c r="Q26">
        <f t="shared" si="6"/>
        <v>0</v>
      </c>
      <c r="R26">
        <f t="shared" si="7"/>
        <v>0</v>
      </c>
      <c r="S26">
        <f t="shared" si="8"/>
        <v>0</v>
      </c>
      <c r="T26">
        <f t="shared" si="9"/>
        <v>1</v>
      </c>
      <c r="U26">
        <f t="shared" si="10"/>
        <v>0</v>
      </c>
      <c r="V26" t="s">
        <v>24</v>
      </c>
      <c r="W26">
        <f t="shared" si="11"/>
        <v>0</v>
      </c>
      <c r="X26">
        <f t="shared" si="12"/>
        <v>1</v>
      </c>
      <c r="Y26">
        <f t="shared" si="13"/>
        <v>0</v>
      </c>
      <c r="Z26">
        <f t="shared" si="14"/>
        <v>0</v>
      </c>
      <c r="AA26">
        <f t="shared" si="15"/>
        <v>1</v>
      </c>
      <c r="AB26">
        <f t="shared" si="16"/>
        <v>0</v>
      </c>
      <c r="AC26">
        <f t="shared" si="17"/>
        <v>0</v>
      </c>
      <c r="AD26">
        <f t="shared" si="18"/>
        <v>0</v>
      </c>
      <c r="AE26" t="s">
        <v>28</v>
      </c>
      <c r="AF26">
        <v>1</v>
      </c>
      <c r="AG26">
        <v>1</v>
      </c>
      <c r="AH26">
        <v>1</v>
      </c>
      <c r="AI26">
        <v>1</v>
      </c>
      <c r="AJ26">
        <v>1</v>
      </c>
      <c r="AK26">
        <v>1</v>
      </c>
      <c r="AL26">
        <v>1</v>
      </c>
      <c r="AM26">
        <v>0</v>
      </c>
      <c r="AN26">
        <v>1</v>
      </c>
      <c r="AO26">
        <v>1</v>
      </c>
      <c r="AP26" t="s">
        <v>17</v>
      </c>
      <c r="AQ26">
        <v>61</v>
      </c>
      <c r="AR26">
        <v>56.4</v>
      </c>
      <c r="AS26">
        <v>34.5</v>
      </c>
      <c r="AT26">
        <v>40.6</v>
      </c>
      <c r="AU26">
        <v>54</v>
      </c>
      <c r="AV26">
        <v>77</v>
      </c>
      <c r="AW26">
        <v>1</v>
      </c>
    </row>
    <row r="27" spans="1:49" x14ac:dyDescent="0.3">
      <c r="A27" t="s">
        <v>25</v>
      </c>
      <c r="B27">
        <f t="shared" si="0"/>
        <v>0</v>
      </c>
      <c r="C27">
        <f t="shared" si="1"/>
        <v>1</v>
      </c>
      <c r="D27">
        <f t="shared" si="2"/>
        <v>0</v>
      </c>
      <c r="E27">
        <f t="shared" si="3"/>
        <v>0</v>
      </c>
      <c r="F27">
        <f t="shared" si="4"/>
        <v>0</v>
      </c>
      <c r="G27">
        <f t="shared" si="5"/>
        <v>0</v>
      </c>
      <c r="H27" s="3">
        <v>9488</v>
      </c>
      <c r="I27" s="3">
        <v>9.1577831212375074</v>
      </c>
      <c r="J27" s="2">
        <v>1.133</v>
      </c>
      <c r="K27" s="2">
        <v>1.454419637</v>
      </c>
      <c r="L27" s="2">
        <v>1.2836890000000001</v>
      </c>
      <c r="M27" t="s">
        <v>13</v>
      </c>
      <c r="N27" t="s">
        <v>26</v>
      </c>
      <c r="O27" s="2">
        <v>1</v>
      </c>
      <c r="P27" t="s">
        <v>31</v>
      </c>
      <c r="Q27">
        <f t="shared" si="6"/>
        <v>0</v>
      </c>
      <c r="R27">
        <f t="shared" si="7"/>
        <v>0</v>
      </c>
      <c r="S27">
        <f t="shared" si="8"/>
        <v>0</v>
      </c>
      <c r="T27">
        <f t="shared" si="9"/>
        <v>1</v>
      </c>
      <c r="U27">
        <f t="shared" si="10"/>
        <v>0</v>
      </c>
      <c r="V27" t="s">
        <v>16</v>
      </c>
      <c r="W27">
        <f t="shared" si="11"/>
        <v>0</v>
      </c>
      <c r="X27">
        <f t="shared" si="12"/>
        <v>1</v>
      </c>
      <c r="Y27">
        <f t="shared" si="13"/>
        <v>0</v>
      </c>
      <c r="Z27">
        <f t="shared" si="14"/>
        <v>0</v>
      </c>
      <c r="AA27">
        <f t="shared" si="15"/>
        <v>0</v>
      </c>
      <c r="AB27">
        <f t="shared" si="16"/>
        <v>1</v>
      </c>
      <c r="AC27">
        <f t="shared" si="17"/>
        <v>0</v>
      </c>
      <c r="AD27">
        <f t="shared" si="18"/>
        <v>0</v>
      </c>
      <c r="AE27" t="s">
        <v>28</v>
      </c>
      <c r="AF27">
        <v>1</v>
      </c>
      <c r="AG27">
        <v>1</v>
      </c>
      <c r="AH27">
        <v>0</v>
      </c>
      <c r="AI27">
        <v>1</v>
      </c>
      <c r="AJ27">
        <v>1</v>
      </c>
      <c r="AK27">
        <v>1</v>
      </c>
      <c r="AL27">
        <v>1</v>
      </c>
      <c r="AM27">
        <v>0</v>
      </c>
      <c r="AN27">
        <v>1</v>
      </c>
      <c r="AO27">
        <v>1</v>
      </c>
      <c r="AP27" t="s">
        <v>17</v>
      </c>
      <c r="AQ27">
        <v>61.8</v>
      </c>
      <c r="AR27">
        <v>55.7</v>
      </c>
      <c r="AS27">
        <v>34.799999999999997</v>
      </c>
      <c r="AT27">
        <v>40.799999999999997</v>
      </c>
      <c r="AU27">
        <v>52</v>
      </c>
      <c r="AV27">
        <v>77</v>
      </c>
      <c r="AW27">
        <v>1</v>
      </c>
    </row>
    <row r="28" spans="1:49" x14ac:dyDescent="0.3">
      <c r="A28" t="s">
        <v>12</v>
      </c>
      <c r="B28">
        <f t="shared" si="0"/>
        <v>0</v>
      </c>
      <c r="C28">
        <f t="shared" si="1"/>
        <v>0</v>
      </c>
      <c r="D28">
        <f t="shared" si="2"/>
        <v>0</v>
      </c>
      <c r="E28">
        <f t="shared" si="3"/>
        <v>0</v>
      </c>
      <c r="F28">
        <f t="shared" si="4"/>
        <v>0</v>
      </c>
      <c r="G28">
        <f t="shared" si="5"/>
        <v>1</v>
      </c>
      <c r="H28" s="3">
        <v>10952</v>
      </c>
      <c r="I28" s="3">
        <v>9.301277366968284</v>
      </c>
      <c r="J28" s="2">
        <v>1.1040000000000001</v>
      </c>
      <c r="K28" s="2">
        <v>1.3455728640000004</v>
      </c>
      <c r="L28" s="2">
        <v>1.2188160000000001</v>
      </c>
      <c r="M28" t="s">
        <v>13</v>
      </c>
      <c r="N28" t="s">
        <v>14</v>
      </c>
      <c r="O28" s="2">
        <v>3</v>
      </c>
      <c r="P28" t="s">
        <v>15</v>
      </c>
      <c r="Q28">
        <f t="shared" si="6"/>
        <v>0</v>
      </c>
      <c r="R28">
        <f t="shared" si="7"/>
        <v>0</v>
      </c>
      <c r="S28">
        <f t="shared" si="8"/>
        <v>1</v>
      </c>
      <c r="T28">
        <f t="shared" si="9"/>
        <v>0</v>
      </c>
      <c r="U28">
        <f t="shared" si="10"/>
        <v>0</v>
      </c>
      <c r="V28" t="s">
        <v>24</v>
      </c>
      <c r="W28">
        <f t="shared" si="11"/>
        <v>0</v>
      </c>
      <c r="X28">
        <f t="shared" si="12"/>
        <v>1</v>
      </c>
      <c r="Y28">
        <f t="shared" si="13"/>
        <v>0</v>
      </c>
      <c r="Z28">
        <f t="shared" si="14"/>
        <v>0</v>
      </c>
      <c r="AA28">
        <f t="shared" si="15"/>
        <v>1</v>
      </c>
      <c r="AB28">
        <f t="shared" si="16"/>
        <v>0</v>
      </c>
      <c r="AC28">
        <f t="shared" si="17"/>
        <v>0</v>
      </c>
      <c r="AD28">
        <f t="shared" si="18"/>
        <v>0</v>
      </c>
      <c r="AE28" t="s">
        <v>18</v>
      </c>
      <c r="AF28">
        <v>1</v>
      </c>
      <c r="AG28">
        <v>1</v>
      </c>
      <c r="AH28">
        <v>0</v>
      </c>
      <c r="AI28">
        <v>1</v>
      </c>
      <c r="AJ28">
        <v>1</v>
      </c>
      <c r="AK28">
        <v>1</v>
      </c>
      <c r="AL28">
        <v>1</v>
      </c>
      <c r="AM28">
        <v>0</v>
      </c>
      <c r="AN28">
        <v>1</v>
      </c>
      <c r="AO28">
        <v>0</v>
      </c>
      <c r="AP28" t="s">
        <v>17</v>
      </c>
      <c r="AQ28">
        <v>61.9</v>
      </c>
      <c r="AR28">
        <v>56</v>
      </c>
      <c r="AS28">
        <v>34.299999999999997</v>
      </c>
      <c r="AT28">
        <v>40.9</v>
      </c>
      <c r="AU28">
        <v>53</v>
      </c>
      <c r="AV28">
        <v>78</v>
      </c>
      <c r="AW28">
        <v>1</v>
      </c>
    </row>
    <row r="29" spans="1:49" x14ac:dyDescent="0.3">
      <c r="A29" t="s">
        <v>19</v>
      </c>
      <c r="B29">
        <f t="shared" si="0"/>
        <v>1</v>
      </c>
      <c r="C29">
        <f t="shared" si="1"/>
        <v>0</v>
      </c>
      <c r="D29">
        <f t="shared" si="2"/>
        <v>0</v>
      </c>
      <c r="E29">
        <f t="shared" si="3"/>
        <v>0</v>
      </c>
      <c r="F29">
        <f t="shared" si="4"/>
        <v>0</v>
      </c>
      <c r="G29">
        <f t="shared" si="5"/>
        <v>0</v>
      </c>
      <c r="H29" s="3">
        <v>8950.6949999999997</v>
      </c>
      <c r="I29" s="3">
        <v>9.0994864618852986</v>
      </c>
      <c r="J29" s="2">
        <v>1.07</v>
      </c>
      <c r="K29" s="2">
        <v>1.2250430000000001</v>
      </c>
      <c r="L29" s="2">
        <v>1.1449</v>
      </c>
      <c r="M29" t="s">
        <v>13</v>
      </c>
      <c r="N29" t="s">
        <v>20</v>
      </c>
      <c r="O29" s="2">
        <v>4</v>
      </c>
      <c r="P29" t="s">
        <v>21</v>
      </c>
      <c r="Q29">
        <f t="shared" si="6"/>
        <v>0</v>
      </c>
      <c r="R29">
        <f t="shared" si="7"/>
        <v>0</v>
      </c>
      <c r="S29">
        <f t="shared" si="8"/>
        <v>0</v>
      </c>
      <c r="T29">
        <f t="shared" si="9"/>
        <v>0</v>
      </c>
      <c r="U29">
        <f t="shared" si="10"/>
        <v>1</v>
      </c>
      <c r="V29" t="s">
        <v>32</v>
      </c>
      <c r="W29">
        <f t="shared" si="11"/>
        <v>0</v>
      </c>
      <c r="X29">
        <f t="shared" si="12"/>
        <v>1</v>
      </c>
      <c r="Y29">
        <f t="shared" si="13"/>
        <v>0</v>
      </c>
      <c r="Z29">
        <f t="shared" si="14"/>
        <v>0</v>
      </c>
      <c r="AA29">
        <f t="shared" si="15"/>
        <v>0</v>
      </c>
      <c r="AB29">
        <f t="shared" si="16"/>
        <v>0</v>
      </c>
      <c r="AC29">
        <f t="shared" si="17"/>
        <v>1</v>
      </c>
      <c r="AD29">
        <f t="shared" si="18"/>
        <v>0</v>
      </c>
      <c r="AE29" t="s">
        <v>28</v>
      </c>
      <c r="AF29">
        <v>1</v>
      </c>
      <c r="AG29">
        <v>1</v>
      </c>
      <c r="AH29">
        <v>1</v>
      </c>
      <c r="AI29">
        <v>0</v>
      </c>
      <c r="AJ29">
        <v>1</v>
      </c>
      <c r="AK29">
        <v>1</v>
      </c>
      <c r="AL29">
        <v>1</v>
      </c>
      <c r="AM29">
        <v>1</v>
      </c>
      <c r="AN29">
        <v>0</v>
      </c>
      <c r="AO29">
        <v>0</v>
      </c>
      <c r="AP29" t="s">
        <v>22</v>
      </c>
      <c r="AQ29">
        <v>61.5</v>
      </c>
      <c r="AR29">
        <v>57</v>
      </c>
      <c r="AS29">
        <v>35.5</v>
      </c>
      <c r="AT29">
        <v>40.799999999999997</v>
      </c>
      <c r="AU29">
        <v>50</v>
      </c>
      <c r="AV29">
        <v>80</v>
      </c>
      <c r="AW29">
        <v>1</v>
      </c>
    </row>
    <row r="30" spans="1:49" x14ac:dyDescent="0.3">
      <c r="A30" t="s">
        <v>19</v>
      </c>
      <c r="B30">
        <f t="shared" si="0"/>
        <v>1</v>
      </c>
      <c r="C30">
        <f t="shared" si="1"/>
        <v>0</v>
      </c>
      <c r="D30">
        <f t="shared" si="2"/>
        <v>0</v>
      </c>
      <c r="E30">
        <f t="shared" si="3"/>
        <v>0</v>
      </c>
      <c r="F30">
        <f t="shared" si="4"/>
        <v>0</v>
      </c>
      <c r="G30">
        <f t="shared" si="5"/>
        <v>0</v>
      </c>
      <c r="H30" s="3">
        <v>16724.314999999999</v>
      </c>
      <c r="I30" s="3">
        <v>9.7246189275059631</v>
      </c>
      <c r="J30" s="2">
        <v>1.53</v>
      </c>
      <c r="K30" s="2">
        <v>3.5815770000000002</v>
      </c>
      <c r="L30" s="2">
        <v>2.3409</v>
      </c>
      <c r="M30" t="s">
        <v>13</v>
      </c>
      <c r="N30" t="s">
        <v>20</v>
      </c>
      <c r="O30" s="2">
        <v>4</v>
      </c>
      <c r="P30" t="s">
        <v>15</v>
      </c>
      <c r="Q30">
        <f t="shared" si="6"/>
        <v>0</v>
      </c>
      <c r="R30">
        <f t="shared" si="7"/>
        <v>0</v>
      </c>
      <c r="S30">
        <f t="shared" si="8"/>
        <v>1</v>
      </c>
      <c r="T30">
        <f t="shared" si="9"/>
        <v>0</v>
      </c>
      <c r="U30">
        <f t="shared" si="10"/>
        <v>0</v>
      </c>
      <c r="V30" t="s">
        <v>16</v>
      </c>
      <c r="W30">
        <f t="shared" si="11"/>
        <v>0</v>
      </c>
      <c r="X30">
        <f t="shared" si="12"/>
        <v>1</v>
      </c>
      <c r="Y30">
        <f t="shared" si="13"/>
        <v>0</v>
      </c>
      <c r="Z30">
        <f t="shared" si="14"/>
        <v>0</v>
      </c>
      <c r="AA30">
        <f t="shared" si="15"/>
        <v>0</v>
      </c>
      <c r="AB30">
        <f t="shared" si="16"/>
        <v>1</v>
      </c>
      <c r="AC30">
        <f t="shared" si="17"/>
        <v>0</v>
      </c>
      <c r="AD30">
        <f t="shared" si="18"/>
        <v>0</v>
      </c>
      <c r="AE30" t="s">
        <v>33</v>
      </c>
      <c r="AF30">
        <v>1</v>
      </c>
      <c r="AG30">
        <v>1</v>
      </c>
      <c r="AH30">
        <v>0</v>
      </c>
      <c r="AI30">
        <v>0</v>
      </c>
      <c r="AJ30">
        <v>1</v>
      </c>
      <c r="AK30">
        <v>1</v>
      </c>
      <c r="AL30">
        <v>1</v>
      </c>
      <c r="AM30">
        <v>0</v>
      </c>
      <c r="AN30">
        <v>0</v>
      </c>
      <c r="AO30">
        <v>0</v>
      </c>
      <c r="AP30" t="s">
        <v>22</v>
      </c>
      <c r="AQ30">
        <v>61.9</v>
      </c>
      <c r="AR30">
        <v>56</v>
      </c>
      <c r="AS30">
        <v>35.5</v>
      </c>
      <c r="AT30">
        <v>40.6</v>
      </c>
      <c r="AU30">
        <v>55</v>
      </c>
      <c r="AV30">
        <v>80</v>
      </c>
      <c r="AW30">
        <v>1</v>
      </c>
    </row>
    <row r="31" spans="1:49" x14ac:dyDescent="0.3">
      <c r="A31" t="s">
        <v>35</v>
      </c>
      <c r="B31">
        <f t="shared" si="0"/>
        <v>0</v>
      </c>
      <c r="C31">
        <f t="shared" si="1"/>
        <v>0</v>
      </c>
      <c r="D31">
        <f t="shared" si="2"/>
        <v>0</v>
      </c>
      <c r="E31">
        <f t="shared" si="3"/>
        <v>1</v>
      </c>
      <c r="F31">
        <f t="shared" si="4"/>
        <v>0</v>
      </c>
      <c r="G31">
        <f t="shared" si="5"/>
        <v>0</v>
      </c>
      <c r="H31" s="3">
        <v>36120</v>
      </c>
      <c r="I31" s="3">
        <v>10.494602007530922</v>
      </c>
      <c r="J31" s="2">
        <v>1.71</v>
      </c>
      <c r="K31" s="2">
        <v>5.0002109999999993</v>
      </c>
      <c r="L31" s="2">
        <v>2.9240999999999997</v>
      </c>
      <c r="M31" t="s">
        <v>13</v>
      </c>
      <c r="N31" t="s">
        <v>36</v>
      </c>
      <c r="O31" s="2">
        <v>2</v>
      </c>
      <c r="P31" t="s">
        <v>27</v>
      </c>
      <c r="Q31">
        <f t="shared" si="6"/>
        <v>1</v>
      </c>
      <c r="R31">
        <f t="shared" si="7"/>
        <v>0</v>
      </c>
      <c r="S31">
        <f t="shared" si="8"/>
        <v>0</v>
      </c>
      <c r="T31">
        <f t="shared" si="9"/>
        <v>0</v>
      </c>
      <c r="U31">
        <f t="shared" si="10"/>
        <v>0</v>
      </c>
      <c r="V31" t="s">
        <v>37</v>
      </c>
      <c r="W31">
        <f t="shared" si="11"/>
        <v>1</v>
      </c>
      <c r="X31">
        <f t="shared" si="12"/>
        <v>0</v>
      </c>
      <c r="Y31">
        <f t="shared" si="13"/>
        <v>0</v>
      </c>
      <c r="Z31">
        <f t="shared" si="14"/>
        <v>1</v>
      </c>
      <c r="AA31">
        <f t="shared" si="15"/>
        <v>0</v>
      </c>
      <c r="AB31">
        <f t="shared" si="16"/>
        <v>0</v>
      </c>
      <c r="AC31">
        <f t="shared" si="17"/>
        <v>0</v>
      </c>
      <c r="AD31">
        <f t="shared" si="18"/>
        <v>0</v>
      </c>
      <c r="AE31" t="s">
        <v>23</v>
      </c>
      <c r="AF31">
        <v>0</v>
      </c>
      <c r="AG31">
        <v>0</v>
      </c>
      <c r="AH31">
        <v>1</v>
      </c>
      <c r="AI31">
        <v>0</v>
      </c>
      <c r="AJ31">
        <v>0</v>
      </c>
      <c r="AK31">
        <v>1</v>
      </c>
      <c r="AL31">
        <v>1</v>
      </c>
      <c r="AM31">
        <v>1</v>
      </c>
      <c r="AN31">
        <v>0</v>
      </c>
      <c r="AO31">
        <v>0</v>
      </c>
      <c r="AP31" t="s">
        <v>22</v>
      </c>
      <c r="AQ31">
        <v>62.6</v>
      </c>
      <c r="AR31">
        <v>56</v>
      </c>
      <c r="AS31">
        <v>35.5</v>
      </c>
      <c r="AT31">
        <v>41.2</v>
      </c>
      <c r="AU31">
        <v>50</v>
      </c>
      <c r="AV31">
        <v>75</v>
      </c>
      <c r="AW31">
        <v>1</v>
      </c>
    </row>
    <row r="32" spans="1:49" x14ac:dyDescent="0.3">
      <c r="A32" t="s">
        <v>25</v>
      </c>
      <c r="B32">
        <f t="shared" si="0"/>
        <v>0</v>
      </c>
      <c r="C32">
        <f t="shared" si="1"/>
        <v>1</v>
      </c>
      <c r="D32">
        <f t="shared" si="2"/>
        <v>0</v>
      </c>
      <c r="E32">
        <f t="shared" si="3"/>
        <v>0</v>
      </c>
      <c r="F32">
        <f t="shared" si="4"/>
        <v>0</v>
      </c>
      <c r="G32">
        <f t="shared" si="5"/>
        <v>0</v>
      </c>
      <c r="H32" s="3">
        <v>17183</v>
      </c>
      <c r="I32" s="3">
        <v>9.751675801946746</v>
      </c>
      <c r="J32" s="2">
        <v>1.522</v>
      </c>
      <c r="K32" s="2">
        <v>3.525688648</v>
      </c>
      <c r="L32" s="2">
        <v>2.316484</v>
      </c>
      <c r="M32" t="s">
        <v>13</v>
      </c>
      <c r="N32" t="s">
        <v>26</v>
      </c>
      <c r="O32" s="2">
        <v>1</v>
      </c>
      <c r="P32" t="s">
        <v>31</v>
      </c>
      <c r="Q32">
        <f t="shared" si="6"/>
        <v>0</v>
      </c>
      <c r="R32">
        <f t="shared" si="7"/>
        <v>0</v>
      </c>
      <c r="S32">
        <f t="shared" si="8"/>
        <v>0</v>
      </c>
      <c r="T32">
        <f t="shared" si="9"/>
        <v>1</v>
      </c>
      <c r="U32">
        <f t="shared" si="10"/>
        <v>0</v>
      </c>
      <c r="V32" t="s">
        <v>16</v>
      </c>
      <c r="W32">
        <f t="shared" si="11"/>
        <v>0</v>
      </c>
      <c r="X32">
        <f t="shared" si="12"/>
        <v>1</v>
      </c>
      <c r="Y32">
        <f t="shared" si="13"/>
        <v>0</v>
      </c>
      <c r="Z32">
        <f t="shared" si="14"/>
        <v>0</v>
      </c>
      <c r="AA32">
        <f t="shared" si="15"/>
        <v>0</v>
      </c>
      <c r="AB32">
        <f t="shared" si="16"/>
        <v>1</v>
      </c>
      <c r="AC32">
        <f t="shared" si="17"/>
        <v>0</v>
      </c>
      <c r="AD32">
        <f t="shared" si="18"/>
        <v>0</v>
      </c>
      <c r="AE32" t="s">
        <v>28</v>
      </c>
      <c r="AF32">
        <v>1</v>
      </c>
      <c r="AG32">
        <v>1</v>
      </c>
      <c r="AH32">
        <v>0</v>
      </c>
      <c r="AI32">
        <v>1</v>
      </c>
      <c r="AJ32">
        <v>1</v>
      </c>
      <c r="AK32">
        <v>1</v>
      </c>
      <c r="AL32">
        <v>1</v>
      </c>
      <c r="AM32">
        <v>1</v>
      </c>
      <c r="AN32">
        <v>1</v>
      </c>
      <c r="AO32">
        <v>1</v>
      </c>
      <c r="AP32" t="s">
        <v>17</v>
      </c>
      <c r="AQ32">
        <v>61.9</v>
      </c>
      <c r="AR32">
        <v>55.8</v>
      </c>
      <c r="AS32">
        <v>34.700000000000003</v>
      </c>
      <c r="AT32">
        <v>40.799999999999997</v>
      </c>
      <c r="AU32">
        <v>50</v>
      </c>
      <c r="AV32">
        <v>77</v>
      </c>
      <c r="AW32">
        <v>1</v>
      </c>
    </row>
    <row r="33" spans="1:49" x14ac:dyDescent="0.3">
      <c r="A33" t="s">
        <v>19</v>
      </c>
      <c r="B33">
        <f t="shared" si="0"/>
        <v>1</v>
      </c>
      <c r="C33">
        <f t="shared" si="1"/>
        <v>0</v>
      </c>
      <c r="D33">
        <f t="shared" si="2"/>
        <v>0</v>
      </c>
      <c r="E33">
        <f t="shared" si="3"/>
        <v>0</v>
      </c>
      <c r="F33">
        <f t="shared" si="4"/>
        <v>0</v>
      </c>
      <c r="G33">
        <f t="shared" si="5"/>
        <v>0</v>
      </c>
      <c r="H33" s="3">
        <v>8092.76</v>
      </c>
      <c r="I33" s="3">
        <v>8.9987251137983453</v>
      </c>
      <c r="J33" s="2">
        <v>1.02</v>
      </c>
      <c r="K33" s="2">
        <v>1.0612080000000002</v>
      </c>
      <c r="L33" s="2">
        <v>1.0404</v>
      </c>
      <c r="M33" t="s">
        <v>13</v>
      </c>
      <c r="N33" t="s">
        <v>20</v>
      </c>
      <c r="O33" s="2">
        <v>4</v>
      </c>
      <c r="P33" t="s">
        <v>21</v>
      </c>
      <c r="Q33">
        <f t="shared" si="6"/>
        <v>0</v>
      </c>
      <c r="R33">
        <f t="shared" si="7"/>
        <v>0</v>
      </c>
      <c r="S33">
        <f t="shared" si="8"/>
        <v>0</v>
      </c>
      <c r="T33">
        <f t="shared" si="9"/>
        <v>0</v>
      </c>
      <c r="U33">
        <f t="shared" si="10"/>
        <v>1</v>
      </c>
      <c r="V33" t="s">
        <v>34</v>
      </c>
      <c r="W33">
        <f t="shared" si="11"/>
        <v>0</v>
      </c>
      <c r="X33">
        <f t="shared" si="12"/>
        <v>1</v>
      </c>
      <c r="Y33">
        <f t="shared" si="13"/>
        <v>0</v>
      </c>
      <c r="Z33">
        <f t="shared" si="14"/>
        <v>0</v>
      </c>
      <c r="AA33">
        <f t="shared" si="15"/>
        <v>0</v>
      </c>
      <c r="AB33">
        <f t="shared" si="16"/>
        <v>0</v>
      </c>
      <c r="AC33">
        <f t="shared" si="17"/>
        <v>0</v>
      </c>
      <c r="AD33">
        <f t="shared" si="18"/>
        <v>1</v>
      </c>
      <c r="AE33" t="s">
        <v>33</v>
      </c>
      <c r="AF33">
        <v>1</v>
      </c>
      <c r="AG33">
        <v>0</v>
      </c>
      <c r="AH33">
        <v>1</v>
      </c>
      <c r="AI33">
        <v>0</v>
      </c>
      <c r="AJ33">
        <v>0</v>
      </c>
      <c r="AK33">
        <v>1</v>
      </c>
      <c r="AL33">
        <v>1</v>
      </c>
      <c r="AM33">
        <v>1</v>
      </c>
      <c r="AN33">
        <v>0</v>
      </c>
      <c r="AO33">
        <v>0</v>
      </c>
      <c r="AP33" t="s">
        <v>22</v>
      </c>
      <c r="AQ33">
        <v>61.8</v>
      </c>
      <c r="AR33">
        <v>57</v>
      </c>
      <c r="AS33">
        <v>35.5</v>
      </c>
      <c r="AT33">
        <v>41</v>
      </c>
      <c r="AU33">
        <v>50</v>
      </c>
      <c r="AV33">
        <v>80</v>
      </c>
      <c r="AW33">
        <v>1</v>
      </c>
    </row>
    <row r="34" spans="1:49" x14ac:dyDescent="0.3">
      <c r="A34" t="s">
        <v>29</v>
      </c>
      <c r="B34">
        <f t="shared" si="0"/>
        <v>0</v>
      </c>
      <c r="C34">
        <f t="shared" si="1"/>
        <v>0</v>
      </c>
      <c r="D34">
        <f t="shared" si="2"/>
        <v>1</v>
      </c>
      <c r="E34">
        <f t="shared" si="3"/>
        <v>0</v>
      </c>
      <c r="F34">
        <f t="shared" si="4"/>
        <v>0</v>
      </c>
      <c r="G34">
        <f t="shared" si="5"/>
        <v>0</v>
      </c>
      <c r="H34" s="3">
        <v>20648</v>
      </c>
      <c r="I34" s="3">
        <v>9.9353737413984504</v>
      </c>
      <c r="J34" s="2">
        <v>1.58</v>
      </c>
      <c r="K34" s="2">
        <v>3.9443120000000005</v>
      </c>
      <c r="L34" s="2">
        <v>2.4964000000000004</v>
      </c>
      <c r="M34" t="s">
        <v>30</v>
      </c>
      <c r="N34" t="s">
        <v>14</v>
      </c>
      <c r="O34" s="2">
        <v>3</v>
      </c>
      <c r="P34" t="s">
        <v>31</v>
      </c>
      <c r="Q34">
        <f t="shared" si="6"/>
        <v>0</v>
      </c>
      <c r="R34">
        <f t="shared" si="7"/>
        <v>0</v>
      </c>
      <c r="S34">
        <f t="shared" si="8"/>
        <v>0</v>
      </c>
      <c r="T34">
        <f t="shared" si="9"/>
        <v>1</v>
      </c>
      <c r="U34">
        <f t="shared" si="10"/>
        <v>0</v>
      </c>
      <c r="V34" t="s">
        <v>24</v>
      </c>
      <c r="W34">
        <f t="shared" si="11"/>
        <v>0</v>
      </c>
      <c r="X34">
        <f t="shared" si="12"/>
        <v>1</v>
      </c>
      <c r="Y34">
        <f t="shared" si="13"/>
        <v>0</v>
      </c>
      <c r="Z34">
        <f t="shared" si="14"/>
        <v>0</v>
      </c>
      <c r="AA34">
        <f t="shared" si="15"/>
        <v>1</v>
      </c>
      <c r="AB34">
        <f t="shared" si="16"/>
        <v>0</v>
      </c>
      <c r="AC34">
        <f t="shared" si="17"/>
        <v>0</v>
      </c>
      <c r="AD34">
        <f t="shared" si="18"/>
        <v>0</v>
      </c>
      <c r="AE34" t="s">
        <v>28</v>
      </c>
      <c r="AF34">
        <v>1</v>
      </c>
      <c r="AG34">
        <v>1</v>
      </c>
      <c r="AH34">
        <v>1</v>
      </c>
      <c r="AI34">
        <v>1</v>
      </c>
      <c r="AJ34">
        <v>1</v>
      </c>
      <c r="AK34">
        <v>1</v>
      </c>
      <c r="AL34">
        <v>1</v>
      </c>
      <c r="AM34">
        <v>1</v>
      </c>
      <c r="AN34">
        <v>1</v>
      </c>
      <c r="AO34">
        <v>1</v>
      </c>
      <c r="AP34" t="s">
        <v>17</v>
      </c>
      <c r="AQ34">
        <v>61.7</v>
      </c>
      <c r="AR34">
        <v>56</v>
      </c>
      <c r="AS34">
        <v>34.4</v>
      </c>
      <c r="AT34">
        <v>40.799999999999997</v>
      </c>
      <c r="AU34">
        <v>50</v>
      </c>
      <c r="AV34">
        <v>77</v>
      </c>
      <c r="AW34">
        <v>1</v>
      </c>
    </row>
    <row r="35" spans="1:49" x14ac:dyDescent="0.3">
      <c r="A35" t="s">
        <v>19</v>
      </c>
      <c r="B35">
        <f t="shared" si="0"/>
        <v>1</v>
      </c>
      <c r="C35">
        <f t="shared" si="1"/>
        <v>0</v>
      </c>
      <c r="D35">
        <f t="shared" si="2"/>
        <v>0</v>
      </c>
      <c r="E35">
        <f t="shared" si="3"/>
        <v>0</v>
      </c>
      <c r="F35">
        <f t="shared" si="4"/>
        <v>0</v>
      </c>
      <c r="G35">
        <f t="shared" si="5"/>
        <v>0</v>
      </c>
      <c r="H35" s="3">
        <v>16764.7</v>
      </c>
      <c r="I35" s="3">
        <v>9.7270307643173162</v>
      </c>
      <c r="J35" s="2">
        <v>1.52</v>
      </c>
      <c r="K35" s="2">
        <v>3.5118080000000003</v>
      </c>
      <c r="L35" s="2">
        <v>2.3104</v>
      </c>
      <c r="M35" t="s">
        <v>13</v>
      </c>
      <c r="N35" t="s">
        <v>20</v>
      </c>
      <c r="O35" s="2">
        <v>4</v>
      </c>
      <c r="P35" t="s">
        <v>15</v>
      </c>
      <c r="Q35">
        <f t="shared" si="6"/>
        <v>0</v>
      </c>
      <c r="R35">
        <f t="shared" si="7"/>
        <v>0</v>
      </c>
      <c r="S35">
        <f t="shared" si="8"/>
        <v>1</v>
      </c>
      <c r="T35">
        <f t="shared" si="9"/>
        <v>0</v>
      </c>
      <c r="U35">
        <f t="shared" si="10"/>
        <v>0</v>
      </c>
      <c r="V35" t="s">
        <v>24</v>
      </c>
      <c r="W35">
        <f t="shared" si="11"/>
        <v>0</v>
      </c>
      <c r="X35">
        <f t="shared" si="12"/>
        <v>1</v>
      </c>
      <c r="Y35">
        <f t="shared" si="13"/>
        <v>0</v>
      </c>
      <c r="Z35">
        <f t="shared" si="14"/>
        <v>0</v>
      </c>
      <c r="AA35">
        <f t="shared" si="15"/>
        <v>1</v>
      </c>
      <c r="AB35">
        <f t="shared" si="16"/>
        <v>0</v>
      </c>
      <c r="AC35">
        <f t="shared" si="17"/>
        <v>0</v>
      </c>
      <c r="AD35">
        <f t="shared" si="18"/>
        <v>0</v>
      </c>
      <c r="AE35" t="s">
        <v>33</v>
      </c>
      <c r="AF35">
        <v>1</v>
      </c>
      <c r="AG35">
        <v>1</v>
      </c>
      <c r="AH35">
        <v>0</v>
      </c>
      <c r="AI35">
        <v>1</v>
      </c>
      <c r="AJ35">
        <v>1</v>
      </c>
      <c r="AK35">
        <v>1</v>
      </c>
      <c r="AL35">
        <v>1</v>
      </c>
      <c r="AM35">
        <v>1</v>
      </c>
      <c r="AN35">
        <v>1</v>
      </c>
      <c r="AO35">
        <v>0</v>
      </c>
      <c r="AP35" t="s">
        <v>22</v>
      </c>
      <c r="AQ35">
        <v>61.5</v>
      </c>
      <c r="AR35">
        <v>57</v>
      </c>
      <c r="AS35">
        <v>34.5</v>
      </c>
      <c r="AT35">
        <v>40.799999999999997</v>
      </c>
      <c r="AU35">
        <v>50</v>
      </c>
      <c r="AV35">
        <v>80</v>
      </c>
      <c r="AW35">
        <v>1</v>
      </c>
    </row>
    <row r="36" spans="1:49" x14ac:dyDescent="0.3">
      <c r="A36" t="s">
        <v>19</v>
      </c>
      <c r="B36">
        <f t="shared" si="0"/>
        <v>1</v>
      </c>
      <c r="C36">
        <f t="shared" si="1"/>
        <v>0</v>
      </c>
      <c r="D36">
        <f t="shared" si="2"/>
        <v>0</v>
      </c>
      <c r="E36">
        <f t="shared" si="3"/>
        <v>0</v>
      </c>
      <c r="F36">
        <f t="shared" si="4"/>
        <v>0</v>
      </c>
      <c r="G36">
        <f t="shared" si="5"/>
        <v>0</v>
      </c>
      <c r="H36" s="3">
        <v>13472.83</v>
      </c>
      <c r="I36" s="3">
        <v>9.5084303438479925</v>
      </c>
      <c r="J36" s="2">
        <v>1.24</v>
      </c>
      <c r="K36" s="2">
        <v>1.9066239999999999</v>
      </c>
      <c r="L36" s="2">
        <v>1.5376000000000001</v>
      </c>
      <c r="M36" t="s">
        <v>13</v>
      </c>
      <c r="N36" t="s">
        <v>20</v>
      </c>
      <c r="O36" s="2">
        <v>4</v>
      </c>
      <c r="P36" t="s">
        <v>15</v>
      </c>
      <c r="Q36">
        <f t="shared" si="6"/>
        <v>0</v>
      </c>
      <c r="R36">
        <f t="shared" si="7"/>
        <v>0</v>
      </c>
      <c r="S36">
        <f t="shared" si="8"/>
        <v>1</v>
      </c>
      <c r="T36">
        <f t="shared" si="9"/>
        <v>0</v>
      </c>
      <c r="U36">
        <f t="shared" si="10"/>
        <v>0</v>
      </c>
      <c r="V36" t="s">
        <v>34</v>
      </c>
      <c r="W36">
        <f t="shared" si="11"/>
        <v>0</v>
      </c>
      <c r="X36">
        <f t="shared" si="12"/>
        <v>1</v>
      </c>
      <c r="Y36">
        <f t="shared" si="13"/>
        <v>0</v>
      </c>
      <c r="Z36">
        <f t="shared" si="14"/>
        <v>0</v>
      </c>
      <c r="AA36">
        <f t="shared" si="15"/>
        <v>0</v>
      </c>
      <c r="AB36">
        <f t="shared" si="16"/>
        <v>0</v>
      </c>
      <c r="AC36">
        <f t="shared" si="17"/>
        <v>0</v>
      </c>
      <c r="AD36">
        <f t="shared" si="18"/>
        <v>1</v>
      </c>
      <c r="AE36" t="s">
        <v>23</v>
      </c>
      <c r="AF36">
        <v>1</v>
      </c>
      <c r="AG36">
        <v>0</v>
      </c>
      <c r="AH36">
        <v>0</v>
      </c>
      <c r="AI36">
        <v>0</v>
      </c>
      <c r="AJ36">
        <v>0</v>
      </c>
      <c r="AK36">
        <v>1</v>
      </c>
      <c r="AL36">
        <v>1</v>
      </c>
      <c r="AM36">
        <v>1</v>
      </c>
      <c r="AN36">
        <v>0</v>
      </c>
      <c r="AO36">
        <v>0</v>
      </c>
      <c r="AP36" t="s">
        <v>22</v>
      </c>
      <c r="AQ36">
        <v>61.5</v>
      </c>
      <c r="AR36">
        <v>57</v>
      </c>
      <c r="AS36">
        <v>35</v>
      </c>
      <c r="AT36">
        <v>41</v>
      </c>
      <c r="AU36">
        <v>50</v>
      </c>
      <c r="AV36">
        <v>80</v>
      </c>
      <c r="AW36">
        <v>1</v>
      </c>
    </row>
    <row r="37" spans="1:49" x14ac:dyDescent="0.3">
      <c r="A37" t="s">
        <v>35</v>
      </c>
      <c r="B37">
        <f t="shared" si="0"/>
        <v>0</v>
      </c>
      <c r="C37">
        <f t="shared" si="1"/>
        <v>0</v>
      </c>
      <c r="D37">
        <f t="shared" si="2"/>
        <v>0</v>
      </c>
      <c r="E37">
        <f t="shared" si="3"/>
        <v>1</v>
      </c>
      <c r="F37">
        <f t="shared" si="4"/>
        <v>0</v>
      </c>
      <c r="G37">
        <f t="shared" si="5"/>
        <v>0</v>
      </c>
      <c r="H37" s="3">
        <v>12600</v>
      </c>
      <c r="I37" s="3">
        <v>9.4414520929395689</v>
      </c>
      <c r="J37" s="2">
        <v>1.51</v>
      </c>
      <c r="K37" s="2">
        <v>3.4429509999999999</v>
      </c>
      <c r="L37" s="2">
        <v>2.2801</v>
      </c>
      <c r="M37" t="s">
        <v>13</v>
      </c>
      <c r="N37" t="s">
        <v>36</v>
      </c>
      <c r="O37" s="2">
        <v>2</v>
      </c>
      <c r="P37" t="s">
        <v>21</v>
      </c>
      <c r="Q37">
        <f t="shared" si="6"/>
        <v>0</v>
      </c>
      <c r="R37">
        <f t="shared" si="7"/>
        <v>0</v>
      </c>
      <c r="S37">
        <f t="shared" si="8"/>
        <v>0</v>
      </c>
      <c r="T37">
        <f t="shared" si="9"/>
        <v>0</v>
      </c>
      <c r="U37">
        <f t="shared" si="10"/>
        <v>1</v>
      </c>
      <c r="V37" t="s">
        <v>16</v>
      </c>
      <c r="W37">
        <f t="shared" si="11"/>
        <v>0</v>
      </c>
      <c r="X37">
        <f t="shared" si="12"/>
        <v>1</v>
      </c>
      <c r="Y37">
        <f t="shared" si="13"/>
        <v>0</v>
      </c>
      <c r="Z37">
        <f t="shared" si="14"/>
        <v>0</v>
      </c>
      <c r="AA37">
        <f t="shared" si="15"/>
        <v>0</v>
      </c>
      <c r="AB37">
        <f t="shared" si="16"/>
        <v>1</v>
      </c>
      <c r="AC37">
        <f t="shared" si="17"/>
        <v>0</v>
      </c>
      <c r="AD37">
        <f t="shared" si="18"/>
        <v>0</v>
      </c>
      <c r="AE37" t="s">
        <v>28</v>
      </c>
      <c r="AF37">
        <v>0</v>
      </c>
      <c r="AG37">
        <v>0</v>
      </c>
      <c r="AH37">
        <v>1</v>
      </c>
      <c r="AI37">
        <v>0</v>
      </c>
      <c r="AJ37">
        <v>1</v>
      </c>
      <c r="AK37">
        <v>1</v>
      </c>
      <c r="AL37">
        <v>0</v>
      </c>
      <c r="AM37">
        <v>1</v>
      </c>
      <c r="AN37">
        <v>0</v>
      </c>
      <c r="AO37">
        <v>0</v>
      </c>
      <c r="AP37" t="s">
        <v>22</v>
      </c>
      <c r="AQ37">
        <v>59.5</v>
      </c>
      <c r="AR37">
        <v>59</v>
      </c>
      <c r="AS37">
        <v>34</v>
      </c>
      <c r="AT37">
        <v>40.6</v>
      </c>
      <c r="AU37">
        <v>50</v>
      </c>
      <c r="AV37">
        <v>75</v>
      </c>
      <c r="AW37">
        <v>1</v>
      </c>
    </row>
    <row r="38" spans="1:49" x14ac:dyDescent="0.3">
      <c r="A38" t="s">
        <v>19</v>
      </c>
      <c r="B38">
        <f t="shared" si="0"/>
        <v>1</v>
      </c>
      <c r="C38">
        <f t="shared" si="1"/>
        <v>0</v>
      </c>
      <c r="D38">
        <f t="shared" si="2"/>
        <v>0</v>
      </c>
      <c r="E38">
        <f t="shared" si="3"/>
        <v>0</v>
      </c>
      <c r="F38">
        <f t="shared" si="4"/>
        <v>0</v>
      </c>
      <c r="G38">
        <f t="shared" si="5"/>
        <v>0</v>
      </c>
      <c r="H38" s="3">
        <v>10745.365</v>
      </c>
      <c r="I38" s="3">
        <v>9.282229777787709</v>
      </c>
      <c r="J38" s="2">
        <v>1.21</v>
      </c>
      <c r="K38" s="2">
        <v>1.7715609999999999</v>
      </c>
      <c r="L38" s="2">
        <v>1.4641</v>
      </c>
      <c r="M38" t="s">
        <v>13</v>
      </c>
      <c r="N38" t="s">
        <v>20</v>
      </c>
      <c r="O38" s="2">
        <v>4</v>
      </c>
      <c r="P38" t="s">
        <v>21</v>
      </c>
      <c r="Q38">
        <f t="shared" si="6"/>
        <v>0</v>
      </c>
      <c r="R38">
        <f t="shared" si="7"/>
        <v>0</v>
      </c>
      <c r="S38">
        <f t="shared" si="8"/>
        <v>0</v>
      </c>
      <c r="T38">
        <f t="shared" si="9"/>
        <v>0</v>
      </c>
      <c r="U38">
        <f t="shared" si="10"/>
        <v>1</v>
      </c>
      <c r="V38" t="s">
        <v>32</v>
      </c>
      <c r="W38">
        <f t="shared" si="11"/>
        <v>0</v>
      </c>
      <c r="X38">
        <f t="shared" si="12"/>
        <v>1</v>
      </c>
      <c r="Y38">
        <f t="shared" si="13"/>
        <v>0</v>
      </c>
      <c r="Z38">
        <f t="shared" si="14"/>
        <v>0</v>
      </c>
      <c r="AA38">
        <f t="shared" si="15"/>
        <v>0</v>
      </c>
      <c r="AB38">
        <f t="shared" si="16"/>
        <v>0</v>
      </c>
      <c r="AC38">
        <f t="shared" si="17"/>
        <v>1</v>
      </c>
      <c r="AD38">
        <f t="shared" si="18"/>
        <v>0</v>
      </c>
      <c r="AE38" t="s">
        <v>33</v>
      </c>
      <c r="AF38">
        <v>1</v>
      </c>
      <c r="AG38">
        <v>1</v>
      </c>
      <c r="AH38">
        <v>1</v>
      </c>
      <c r="AI38">
        <v>0</v>
      </c>
      <c r="AJ38">
        <v>0</v>
      </c>
      <c r="AK38">
        <v>1</v>
      </c>
      <c r="AL38">
        <v>1</v>
      </c>
      <c r="AM38">
        <v>1</v>
      </c>
      <c r="AN38">
        <v>0</v>
      </c>
      <c r="AO38">
        <v>0</v>
      </c>
      <c r="AP38" t="s">
        <v>22</v>
      </c>
      <c r="AQ38">
        <v>61.2</v>
      </c>
      <c r="AR38">
        <v>57</v>
      </c>
      <c r="AS38">
        <v>34</v>
      </c>
      <c r="AT38">
        <v>41</v>
      </c>
      <c r="AU38">
        <v>50</v>
      </c>
      <c r="AV38">
        <v>80</v>
      </c>
      <c r="AW38">
        <v>1</v>
      </c>
    </row>
    <row r="39" spans="1:49" x14ac:dyDescent="0.3">
      <c r="A39" t="s">
        <v>19</v>
      </c>
      <c r="B39">
        <f t="shared" si="0"/>
        <v>1</v>
      </c>
      <c r="C39">
        <f t="shared" si="1"/>
        <v>0</v>
      </c>
      <c r="D39">
        <f t="shared" si="2"/>
        <v>0</v>
      </c>
      <c r="E39">
        <f t="shared" si="3"/>
        <v>0</v>
      </c>
      <c r="F39">
        <f t="shared" si="4"/>
        <v>0</v>
      </c>
      <c r="G39">
        <f t="shared" si="5"/>
        <v>0</v>
      </c>
      <c r="H39" s="3">
        <v>18600.739999999998</v>
      </c>
      <c r="I39" s="3">
        <v>9.8309566438561298</v>
      </c>
      <c r="J39" s="2">
        <v>1.6</v>
      </c>
      <c r="K39" s="2">
        <v>4.096000000000001</v>
      </c>
      <c r="L39" s="2">
        <v>2.5600000000000005</v>
      </c>
      <c r="M39" t="s">
        <v>13</v>
      </c>
      <c r="N39" t="s">
        <v>20</v>
      </c>
      <c r="O39" s="2">
        <v>4</v>
      </c>
      <c r="P39" t="s">
        <v>21</v>
      </c>
      <c r="Q39">
        <f t="shared" si="6"/>
        <v>0</v>
      </c>
      <c r="R39">
        <f t="shared" si="7"/>
        <v>0</v>
      </c>
      <c r="S39">
        <f t="shared" si="8"/>
        <v>0</v>
      </c>
      <c r="T39">
        <f t="shared" si="9"/>
        <v>0</v>
      </c>
      <c r="U39">
        <f t="shared" si="10"/>
        <v>1</v>
      </c>
      <c r="V39" t="s">
        <v>37</v>
      </c>
      <c r="W39">
        <f t="shared" si="11"/>
        <v>1</v>
      </c>
      <c r="X39">
        <f t="shared" si="12"/>
        <v>0</v>
      </c>
      <c r="Y39">
        <f t="shared" si="13"/>
        <v>0</v>
      </c>
      <c r="Z39">
        <f t="shared" si="14"/>
        <v>1</v>
      </c>
      <c r="AA39">
        <f t="shared" si="15"/>
        <v>0</v>
      </c>
      <c r="AB39">
        <f t="shared" si="16"/>
        <v>0</v>
      </c>
      <c r="AC39">
        <f t="shared" si="17"/>
        <v>0</v>
      </c>
      <c r="AD39">
        <f t="shared" si="18"/>
        <v>0</v>
      </c>
      <c r="AE39" t="s">
        <v>23</v>
      </c>
      <c r="AF39">
        <v>0</v>
      </c>
      <c r="AG39">
        <v>1</v>
      </c>
      <c r="AH39">
        <v>1</v>
      </c>
      <c r="AI39">
        <v>0</v>
      </c>
      <c r="AJ39">
        <v>1</v>
      </c>
      <c r="AK39">
        <v>1</v>
      </c>
      <c r="AL39">
        <v>1</v>
      </c>
      <c r="AM39">
        <v>0</v>
      </c>
      <c r="AN39">
        <v>0</v>
      </c>
      <c r="AO39">
        <v>0</v>
      </c>
      <c r="AP39" t="s">
        <v>22</v>
      </c>
      <c r="AQ39">
        <v>61.9</v>
      </c>
      <c r="AR39">
        <v>57</v>
      </c>
      <c r="AS39">
        <v>35.5</v>
      </c>
      <c r="AT39">
        <v>40.6</v>
      </c>
      <c r="AU39">
        <v>55</v>
      </c>
      <c r="AV39">
        <v>80</v>
      </c>
      <c r="AW39">
        <v>1</v>
      </c>
    </row>
    <row r="40" spans="1:49" x14ac:dyDescent="0.3">
      <c r="A40" t="s">
        <v>29</v>
      </c>
      <c r="B40">
        <f t="shared" si="0"/>
        <v>0</v>
      </c>
      <c r="C40">
        <f t="shared" si="1"/>
        <v>0</v>
      </c>
      <c r="D40">
        <f t="shared" si="2"/>
        <v>1</v>
      </c>
      <c r="E40">
        <f t="shared" si="3"/>
        <v>0</v>
      </c>
      <c r="F40">
        <f t="shared" si="4"/>
        <v>0</v>
      </c>
      <c r="G40">
        <f t="shared" si="5"/>
        <v>0</v>
      </c>
      <c r="H40" s="3">
        <v>12280</v>
      </c>
      <c r="I40" s="3">
        <v>9.4157272017011326</v>
      </c>
      <c r="J40" s="2">
        <v>1.06</v>
      </c>
      <c r="K40" s="2">
        <v>1.1910160000000001</v>
      </c>
      <c r="L40" s="2">
        <v>1.1236000000000002</v>
      </c>
      <c r="M40" t="s">
        <v>30</v>
      </c>
      <c r="N40" t="s">
        <v>14</v>
      </c>
      <c r="O40" s="2">
        <v>3</v>
      </c>
      <c r="P40" t="s">
        <v>15</v>
      </c>
      <c r="Q40">
        <f t="shared" si="6"/>
        <v>0</v>
      </c>
      <c r="R40">
        <f t="shared" si="7"/>
        <v>0</v>
      </c>
      <c r="S40">
        <f t="shared" si="8"/>
        <v>1</v>
      </c>
      <c r="T40">
        <f t="shared" si="9"/>
        <v>0</v>
      </c>
      <c r="U40">
        <f t="shared" si="10"/>
        <v>0</v>
      </c>
      <c r="V40" t="s">
        <v>34</v>
      </c>
      <c r="W40">
        <f t="shared" si="11"/>
        <v>0</v>
      </c>
      <c r="X40">
        <f t="shared" si="12"/>
        <v>1</v>
      </c>
      <c r="Y40">
        <f t="shared" si="13"/>
        <v>0</v>
      </c>
      <c r="Z40">
        <f t="shared" si="14"/>
        <v>0</v>
      </c>
      <c r="AA40">
        <f t="shared" si="15"/>
        <v>0</v>
      </c>
      <c r="AB40">
        <f t="shared" si="16"/>
        <v>0</v>
      </c>
      <c r="AC40">
        <f t="shared" si="17"/>
        <v>0</v>
      </c>
      <c r="AD40">
        <f t="shared" si="18"/>
        <v>1</v>
      </c>
      <c r="AE40" t="s">
        <v>28</v>
      </c>
      <c r="AF40">
        <v>1</v>
      </c>
      <c r="AG40">
        <v>1</v>
      </c>
      <c r="AH40">
        <v>1</v>
      </c>
      <c r="AI40">
        <v>1</v>
      </c>
      <c r="AJ40">
        <v>1</v>
      </c>
      <c r="AK40">
        <v>1</v>
      </c>
      <c r="AL40">
        <v>1</v>
      </c>
      <c r="AM40">
        <v>0</v>
      </c>
      <c r="AN40">
        <v>1</v>
      </c>
      <c r="AO40">
        <v>1</v>
      </c>
      <c r="AP40" t="s">
        <v>17</v>
      </c>
      <c r="AQ40">
        <v>61.3</v>
      </c>
      <c r="AR40">
        <v>56.9</v>
      </c>
      <c r="AS40">
        <v>34.4</v>
      </c>
      <c r="AT40">
        <v>40.9</v>
      </c>
      <c r="AU40">
        <v>52</v>
      </c>
      <c r="AV40">
        <v>77</v>
      </c>
      <c r="AW40">
        <v>1</v>
      </c>
    </row>
    <row r="41" spans="1:49" x14ac:dyDescent="0.3">
      <c r="A41" t="s">
        <v>12</v>
      </c>
      <c r="B41">
        <f t="shared" si="0"/>
        <v>0</v>
      </c>
      <c r="C41">
        <f t="shared" si="1"/>
        <v>0</v>
      </c>
      <c r="D41">
        <f t="shared" si="2"/>
        <v>0</v>
      </c>
      <c r="E41">
        <f t="shared" si="3"/>
        <v>0</v>
      </c>
      <c r="F41">
        <f t="shared" si="4"/>
        <v>0</v>
      </c>
      <c r="G41">
        <f t="shared" si="5"/>
        <v>1</v>
      </c>
      <c r="H41" s="3">
        <v>10214</v>
      </c>
      <c r="I41" s="3">
        <v>9.2315146072075898</v>
      </c>
      <c r="J41" s="2">
        <v>1.145</v>
      </c>
      <c r="K41" s="2">
        <v>1.501123625</v>
      </c>
      <c r="L41" s="2">
        <v>1.3110250000000001</v>
      </c>
      <c r="M41" t="s">
        <v>13</v>
      </c>
      <c r="N41" t="s">
        <v>14</v>
      </c>
      <c r="O41" s="2">
        <v>3</v>
      </c>
      <c r="P41" t="s">
        <v>31</v>
      </c>
      <c r="Q41">
        <f t="shared" si="6"/>
        <v>0</v>
      </c>
      <c r="R41">
        <f t="shared" si="7"/>
        <v>0</v>
      </c>
      <c r="S41">
        <f t="shared" si="8"/>
        <v>0</v>
      </c>
      <c r="T41">
        <f t="shared" si="9"/>
        <v>1</v>
      </c>
      <c r="U41">
        <f t="shared" si="10"/>
        <v>0</v>
      </c>
      <c r="V41" t="s">
        <v>24</v>
      </c>
      <c r="W41">
        <f t="shared" si="11"/>
        <v>0</v>
      </c>
      <c r="X41">
        <f t="shared" si="12"/>
        <v>1</v>
      </c>
      <c r="Y41">
        <f t="shared" si="13"/>
        <v>0</v>
      </c>
      <c r="Z41">
        <f t="shared" si="14"/>
        <v>0</v>
      </c>
      <c r="AA41">
        <f t="shared" si="15"/>
        <v>1</v>
      </c>
      <c r="AB41">
        <f t="shared" si="16"/>
        <v>0</v>
      </c>
      <c r="AC41">
        <f t="shared" si="17"/>
        <v>0</v>
      </c>
      <c r="AD41">
        <f t="shared" si="18"/>
        <v>0</v>
      </c>
      <c r="AE41" t="s">
        <v>18</v>
      </c>
      <c r="AF41">
        <v>1</v>
      </c>
      <c r="AG41">
        <v>1</v>
      </c>
      <c r="AH41">
        <v>1</v>
      </c>
      <c r="AI41">
        <v>1</v>
      </c>
      <c r="AJ41">
        <v>1</v>
      </c>
      <c r="AK41">
        <v>1</v>
      </c>
      <c r="AL41">
        <v>1</v>
      </c>
      <c r="AM41">
        <v>1</v>
      </c>
      <c r="AN41">
        <v>1</v>
      </c>
      <c r="AO41">
        <v>0</v>
      </c>
      <c r="AP41" t="s">
        <v>17</v>
      </c>
      <c r="AQ41">
        <v>61.9</v>
      </c>
      <c r="AR41">
        <v>56.3</v>
      </c>
      <c r="AS41">
        <v>34.799999999999997</v>
      </c>
      <c r="AT41">
        <v>40.799999999999997</v>
      </c>
      <c r="AU41">
        <v>48</v>
      </c>
      <c r="AV41">
        <v>76</v>
      </c>
      <c r="AW41">
        <v>1</v>
      </c>
    </row>
    <row r="42" spans="1:49" x14ac:dyDescent="0.3">
      <c r="A42" t="s">
        <v>35</v>
      </c>
      <c r="B42">
        <f t="shared" si="0"/>
        <v>0</v>
      </c>
      <c r="C42">
        <f t="shared" si="1"/>
        <v>0</v>
      </c>
      <c r="D42">
        <f t="shared" si="2"/>
        <v>0</v>
      </c>
      <c r="E42">
        <f t="shared" si="3"/>
        <v>1</v>
      </c>
      <c r="F42">
        <f t="shared" si="4"/>
        <v>0</v>
      </c>
      <c r="G42">
        <f t="shared" si="5"/>
        <v>0</v>
      </c>
      <c r="H42" s="3">
        <v>13990</v>
      </c>
      <c r="I42" s="3">
        <v>9.5460980676595266</v>
      </c>
      <c r="J42" s="2">
        <v>1.3</v>
      </c>
      <c r="K42" s="2">
        <v>2.1970000000000001</v>
      </c>
      <c r="L42" s="2">
        <v>1.6900000000000002</v>
      </c>
      <c r="M42" t="s">
        <v>13</v>
      </c>
      <c r="N42" t="s">
        <v>36</v>
      </c>
      <c r="O42" s="2">
        <v>2</v>
      </c>
      <c r="P42" t="s">
        <v>27</v>
      </c>
      <c r="Q42">
        <f t="shared" si="6"/>
        <v>1</v>
      </c>
      <c r="R42">
        <f t="shared" si="7"/>
        <v>0</v>
      </c>
      <c r="S42">
        <f t="shared" si="8"/>
        <v>0</v>
      </c>
      <c r="T42">
        <f t="shared" si="9"/>
        <v>0</v>
      </c>
      <c r="U42">
        <f t="shared" si="10"/>
        <v>0</v>
      </c>
      <c r="V42" t="s">
        <v>24</v>
      </c>
      <c r="W42">
        <f t="shared" si="11"/>
        <v>0</v>
      </c>
      <c r="X42">
        <f t="shared" si="12"/>
        <v>1</v>
      </c>
      <c r="Y42">
        <f t="shared" si="13"/>
        <v>0</v>
      </c>
      <c r="Z42">
        <f t="shared" si="14"/>
        <v>0</v>
      </c>
      <c r="AA42">
        <f t="shared" si="15"/>
        <v>1</v>
      </c>
      <c r="AB42">
        <f t="shared" si="16"/>
        <v>0</v>
      </c>
      <c r="AC42">
        <f t="shared" si="17"/>
        <v>0</v>
      </c>
      <c r="AD42">
        <f t="shared" si="18"/>
        <v>0</v>
      </c>
      <c r="AE42" t="s">
        <v>33</v>
      </c>
      <c r="AF42">
        <v>0</v>
      </c>
      <c r="AG42">
        <v>0</v>
      </c>
      <c r="AH42">
        <v>1</v>
      </c>
      <c r="AI42">
        <v>0</v>
      </c>
      <c r="AJ42">
        <v>1</v>
      </c>
      <c r="AK42">
        <v>1</v>
      </c>
      <c r="AL42">
        <v>1</v>
      </c>
      <c r="AM42">
        <v>1</v>
      </c>
      <c r="AN42">
        <v>0</v>
      </c>
      <c r="AO42">
        <v>0</v>
      </c>
      <c r="AP42" t="s">
        <v>22</v>
      </c>
      <c r="AQ42">
        <v>62.2</v>
      </c>
      <c r="AR42">
        <v>56</v>
      </c>
      <c r="AS42">
        <v>36</v>
      </c>
      <c r="AT42">
        <v>40.799999999999997</v>
      </c>
      <c r="AU42">
        <v>50</v>
      </c>
      <c r="AV42">
        <v>80</v>
      </c>
      <c r="AW42">
        <v>1</v>
      </c>
    </row>
    <row r="43" spans="1:49" x14ac:dyDescent="0.3">
      <c r="A43" t="s">
        <v>19</v>
      </c>
      <c r="B43">
        <f t="shared" si="0"/>
        <v>1</v>
      </c>
      <c r="C43">
        <f t="shared" si="1"/>
        <v>0</v>
      </c>
      <c r="D43">
        <f t="shared" si="2"/>
        <v>0</v>
      </c>
      <c r="E43">
        <f t="shared" si="3"/>
        <v>0</v>
      </c>
      <c r="F43">
        <f t="shared" si="4"/>
        <v>0</v>
      </c>
      <c r="G43">
        <f t="shared" si="5"/>
        <v>0</v>
      </c>
      <c r="H43" s="3">
        <v>11215.21</v>
      </c>
      <c r="I43" s="3">
        <v>9.3250261717009781</v>
      </c>
      <c r="J43" s="2">
        <v>1.03</v>
      </c>
      <c r="K43" s="2">
        <v>1.092727</v>
      </c>
      <c r="L43" s="2">
        <v>1.0609</v>
      </c>
      <c r="M43" t="s">
        <v>13</v>
      </c>
      <c r="N43" t="s">
        <v>20</v>
      </c>
      <c r="O43" s="2">
        <v>4</v>
      </c>
      <c r="P43" t="s">
        <v>40</v>
      </c>
      <c r="Q43">
        <f t="shared" si="6"/>
        <v>0</v>
      </c>
      <c r="R43">
        <f t="shared" si="7"/>
        <v>1</v>
      </c>
      <c r="S43">
        <f t="shared" si="8"/>
        <v>0</v>
      </c>
      <c r="T43">
        <f t="shared" si="9"/>
        <v>0</v>
      </c>
      <c r="U43">
        <f t="shared" si="10"/>
        <v>0</v>
      </c>
      <c r="V43" t="s">
        <v>34</v>
      </c>
      <c r="W43">
        <f t="shared" si="11"/>
        <v>0</v>
      </c>
      <c r="X43">
        <f t="shared" si="12"/>
        <v>1</v>
      </c>
      <c r="Y43">
        <f t="shared" si="13"/>
        <v>0</v>
      </c>
      <c r="Z43">
        <f t="shared" si="14"/>
        <v>0</v>
      </c>
      <c r="AA43">
        <f t="shared" si="15"/>
        <v>0</v>
      </c>
      <c r="AB43">
        <f t="shared" si="16"/>
        <v>0</v>
      </c>
      <c r="AC43">
        <f t="shared" si="17"/>
        <v>0</v>
      </c>
      <c r="AD43">
        <f t="shared" si="18"/>
        <v>1</v>
      </c>
      <c r="AE43" t="s">
        <v>33</v>
      </c>
      <c r="AF43">
        <v>1</v>
      </c>
      <c r="AG43">
        <v>1</v>
      </c>
      <c r="AH43">
        <v>1</v>
      </c>
      <c r="AI43">
        <v>0</v>
      </c>
      <c r="AJ43">
        <v>1</v>
      </c>
      <c r="AK43">
        <v>1</v>
      </c>
      <c r="AL43">
        <v>1</v>
      </c>
      <c r="AM43">
        <v>1</v>
      </c>
      <c r="AN43">
        <v>0</v>
      </c>
      <c r="AO43">
        <v>0</v>
      </c>
      <c r="AP43" t="s">
        <v>22</v>
      </c>
      <c r="AQ43">
        <v>60.4</v>
      </c>
      <c r="AR43">
        <v>57</v>
      </c>
      <c r="AS43">
        <v>34</v>
      </c>
      <c r="AT43">
        <v>40.6</v>
      </c>
      <c r="AU43">
        <v>50</v>
      </c>
      <c r="AV43">
        <v>80</v>
      </c>
      <c r="AW43">
        <v>1</v>
      </c>
    </row>
    <row r="44" spans="1:49" x14ac:dyDescent="0.3">
      <c r="A44" t="s">
        <v>19</v>
      </c>
      <c r="B44">
        <f t="shared" si="0"/>
        <v>1</v>
      </c>
      <c r="C44">
        <f t="shared" si="1"/>
        <v>0</v>
      </c>
      <c r="D44">
        <f t="shared" si="2"/>
        <v>0</v>
      </c>
      <c r="E44">
        <f t="shared" si="3"/>
        <v>0</v>
      </c>
      <c r="F44">
        <f t="shared" si="4"/>
        <v>0</v>
      </c>
      <c r="G44">
        <f t="shared" si="5"/>
        <v>0</v>
      </c>
      <c r="H44" s="3">
        <v>15749.164999999999</v>
      </c>
      <c r="I44" s="3">
        <v>9.664542626975372</v>
      </c>
      <c r="J44" s="2">
        <v>1.03</v>
      </c>
      <c r="K44" s="2">
        <v>1.092727</v>
      </c>
      <c r="L44" s="2">
        <v>1.0609</v>
      </c>
      <c r="M44" t="s">
        <v>13</v>
      </c>
      <c r="N44" t="s">
        <v>20</v>
      </c>
      <c r="O44" s="2">
        <v>4</v>
      </c>
      <c r="P44" t="s">
        <v>27</v>
      </c>
      <c r="Q44">
        <f t="shared" si="6"/>
        <v>1</v>
      </c>
      <c r="R44">
        <f t="shared" si="7"/>
        <v>0</v>
      </c>
      <c r="S44">
        <f t="shared" si="8"/>
        <v>0</v>
      </c>
      <c r="T44">
        <f t="shared" si="9"/>
        <v>0</v>
      </c>
      <c r="U44">
        <f t="shared" si="10"/>
        <v>0</v>
      </c>
      <c r="V44" t="s">
        <v>32</v>
      </c>
      <c r="W44">
        <f t="shared" si="11"/>
        <v>0</v>
      </c>
      <c r="X44">
        <f t="shared" si="12"/>
        <v>1</v>
      </c>
      <c r="Y44">
        <f t="shared" si="13"/>
        <v>0</v>
      </c>
      <c r="Z44">
        <f t="shared" si="14"/>
        <v>0</v>
      </c>
      <c r="AA44">
        <f t="shared" si="15"/>
        <v>0</v>
      </c>
      <c r="AB44">
        <f t="shared" si="16"/>
        <v>0</v>
      </c>
      <c r="AC44">
        <f t="shared" si="17"/>
        <v>1</v>
      </c>
      <c r="AD44">
        <f t="shared" si="18"/>
        <v>0</v>
      </c>
      <c r="AE44" t="s">
        <v>33</v>
      </c>
      <c r="AF44">
        <v>1</v>
      </c>
      <c r="AG44">
        <v>1</v>
      </c>
      <c r="AH44">
        <v>1</v>
      </c>
      <c r="AI44">
        <v>0</v>
      </c>
      <c r="AJ44">
        <v>1</v>
      </c>
      <c r="AK44">
        <v>1</v>
      </c>
      <c r="AL44">
        <v>1</v>
      </c>
      <c r="AM44">
        <v>1</v>
      </c>
      <c r="AN44">
        <v>0</v>
      </c>
      <c r="AO44">
        <v>0</v>
      </c>
      <c r="AP44" t="s">
        <v>22</v>
      </c>
      <c r="AQ44">
        <v>61.5</v>
      </c>
      <c r="AR44">
        <v>57</v>
      </c>
      <c r="AS44">
        <v>35</v>
      </c>
      <c r="AT44">
        <v>40.799999999999997</v>
      </c>
      <c r="AU44">
        <v>50</v>
      </c>
      <c r="AV44">
        <v>75</v>
      </c>
      <c r="AW44">
        <v>1</v>
      </c>
    </row>
    <row r="45" spans="1:49" x14ac:dyDescent="0.3">
      <c r="A45" t="s">
        <v>35</v>
      </c>
      <c r="B45">
        <f t="shared" si="0"/>
        <v>0</v>
      </c>
      <c r="C45">
        <f t="shared" si="1"/>
        <v>0</v>
      </c>
      <c r="D45">
        <f t="shared" si="2"/>
        <v>0</v>
      </c>
      <c r="E45">
        <f t="shared" si="3"/>
        <v>1</v>
      </c>
      <c r="F45">
        <f t="shared" si="4"/>
        <v>0</v>
      </c>
      <c r="G45">
        <f t="shared" si="5"/>
        <v>0</v>
      </c>
      <c r="H45" s="3">
        <v>10750</v>
      </c>
      <c r="I45" s="3">
        <v>9.2826610335558097</v>
      </c>
      <c r="J45" s="2">
        <v>1.1499999999999999</v>
      </c>
      <c r="K45" s="2">
        <v>1.5208749999999998</v>
      </c>
      <c r="L45" s="2">
        <v>1.3224999999999998</v>
      </c>
      <c r="M45" t="s">
        <v>13</v>
      </c>
      <c r="N45" t="s">
        <v>36</v>
      </c>
      <c r="O45" s="2">
        <v>2</v>
      </c>
      <c r="P45" t="s">
        <v>31</v>
      </c>
      <c r="Q45">
        <f t="shared" si="6"/>
        <v>0</v>
      </c>
      <c r="R45">
        <f t="shared" si="7"/>
        <v>0</v>
      </c>
      <c r="S45">
        <f t="shared" si="8"/>
        <v>0</v>
      </c>
      <c r="T45">
        <f t="shared" si="9"/>
        <v>1</v>
      </c>
      <c r="U45">
        <f t="shared" si="10"/>
        <v>0</v>
      </c>
      <c r="V45" t="s">
        <v>32</v>
      </c>
      <c r="W45">
        <f t="shared" si="11"/>
        <v>0</v>
      </c>
      <c r="X45">
        <f t="shared" si="12"/>
        <v>1</v>
      </c>
      <c r="Y45">
        <f t="shared" si="13"/>
        <v>0</v>
      </c>
      <c r="Z45">
        <f t="shared" si="14"/>
        <v>0</v>
      </c>
      <c r="AA45">
        <f t="shared" si="15"/>
        <v>0</v>
      </c>
      <c r="AB45">
        <f t="shared" si="16"/>
        <v>0</v>
      </c>
      <c r="AC45">
        <f t="shared" si="17"/>
        <v>1</v>
      </c>
      <c r="AD45">
        <f t="shared" si="18"/>
        <v>0</v>
      </c>
      <c r="AE45" t="s">
        <v>41</v>
      </c>
      <c r="AF45">
        <v>1</v>
      </c>
      <c r="AG45">
        <v>0</v>
      </c>
      <c r="AH45">
        <v>1</v>
      </c>
      <c r="AI45">
        <v>1</v>
      </c>
      <c r="AJ45">
        <v>1</v>
      </c>
      <c r="AK45">
        <v>1</v>
      </c>
      <c r="AL45">
        <v>0</v>
      </c>
      <c r="AM45">
        <v>1</v>
      </c>
      <c r="AN45">
        <v>0</v>
      </c>
      <c r="AO45">
        <v>0</v>
      </c>
      <c r="AP45" t="s">
        <v>22</v>
      </c>
      <c r="AQ45">
        <v>61.2</v>
      </c>
      <c r="AR45">
        <v>59</v>
      </c>
      <c r="AS45">
        <v>34.5</v>
      </c>
      <c r="AT45">
        <v>40.799999999999997</v>
      </c>
      <c r="AU45">
        <v>45</v>
      </c>
      <c r="AV45">
        <v>75</v>
      </c>
      <c r="AW45">
        <v>1</v>
      </c>
    </row>
    <row r="46" spans="1:49" x14ac:dyDescent="0.3">
      <c r="A46" t="s">
        <v>19</v>
      </c>
      <c r="B46">
        <f t="shared" si="0"/>
        <v>1</v>
      </c>
      <c r="C46">
        <f t="shared" si="1"/>
        <v>0</v>
      </c>
      <c r="D46">
        <f t="shared" si="2"/>
        <v>0</v>
      </c>
      <c r="E46">
        <f t="shared" si="3"/>
        <v>0</v>
      </c>
      <c r="F46">
        <f t="shared" si="4"/>
        <v>0</v>
      </c>
      <c r="G46">
        <f t="shared" si="5"/>
        <v>0</v>
      </c>
      <c r="H46" s="3">
        <v>9573.2150000000001</v>
      </c>
      <c r="I46" s="3">
        <v>9.1667243736934232</v>
      </c>
      <c r="J46" s="2">
        <v>1.06</v>
      </c>
      <c r="K46" s="2">
        <v>1.1910160000000001</v>
      </c>
      <c r="L46" s="2">
        <v>1.1236000000000002</v>
      </c>
      <c r="M46" t="s">
        <v>13</v>
      </c>
      <c r="N46" t="s">
        <v>20</v>
      </c>
      <c r="O46" s="2">
        <v>4</v>
      </c>
      <c r="P46" t="s">
        <v>31</v>
      </c>
      <c r="Q46">
        <f t="shared" si="6"/>
        <v>0</v>
      </c>
      <c r="R46">
        <f t="shared" si="7"/>
        <v>0</v>
      </c>
      <c r="S46">
        <f t="shared" si="8"/>
        <v>0</v>
      </c>
      <c r="T46">
        <f t="shared" si="9"/>
        <v>1</v>
      </c>
      <c r="U46">
        <f t="shared" si="10"/>
        <v>0</v>
      </c>
      <c r="V46" t="s">
        <v>34</v>
      </c>
      <c r="W46">
        <f t="shared" si="11"/>
        <v>0</v>
      </c>
      <c r="X46">
        <f t="shared" si="12"/>
        <v>1</v>
      </c>
      <c r="Y46">
        <f t="shared" si="13"/>
        <v>0</v>
      </c>
      <c r="Z46">
        <f t="shared" si="14"/>
        <v>0</v>
      </c>
      <c r="AA46">
        <f t="shared" si="15"/>
        <v>0</v>
      </c>
      <c r="AB46">
        <f t="shared" si="16"/>
        <v>0</v>
      </c>
      <c r="AC46">
        <f t="shared" si="17"/>
        <v>0</v>
      </c>
      <c r="AD46">
        <f t="shared" si="18"/>
        <v>1</v>
      </c>
      <c r="AE46" t="s">
        <v>41</v>
      </c>
      <c r="AF46">
        <v>1</v>
      </c>
      <c r="AG46">
        <v>1</v>
      </c>
      <c r="AH46">
        <v>1</v>
      </c>
      <c r="AI46">
        <v>0</v>
      </c>
      <c r="AJ46">
        <v>1</v>
      </c>
      <c r="AK46">
        <v>1</v>
      </c>
      <c r="AL46">
        <v>1</v>
      </c>
      <c r="AM46">
        <v>1</v>
      </c>
      <c r="AN46">
        <v>0</v>
      </c>
      <c r="AO46">
        <v>0</v>
      </c>
      <c r="AP46" t="s">
        <v>22</v>
      </c>
      <c r="AQ46">
        <v>61.9</v>
      </c>
      <c r="AR46">
        <v>57</v>
      </c>
      <c r="AS46">
        <v>35</v>
      </c>
      <c r="AT46">
        <v>40.799999999999997</v>
      </c>
      <c r="AU46">
        <v>45</v>
      </c>
      <c r="AV46">
        <v>75</v>
      </c>
      <c r="AW46">
        <v>1</v>
      </c>
    </row>
    <row r="47" spans="1:49" x14ac:dyDescent="0.3">
      <c r="A47" t="s">
        <v>12</v>
      </c>
      <c r="B47">
        <f t="shared" si="0"/>
        <v>0</v>
      </c>
      <c r="C47">
        <f t="shared" si="1"/>
        <v>0</v>
      </c>
      <c r="D47">
        <f t="shared" si="2"/>
        <v>0</v>
      </c>
      <c r="E47">
        <f t="shared" si="3"/>
        <v>0</v>
      </c>
      <c r="F47">
        <f t="shared" si="4"/>
        <v>0</v>
      </c>
      <c r="G47">
        <f t="shared" si="5"/>
        <v>1</v>
      </c>
      <c r="H47" s="3">
        <v>10524</v>
      </c>
      <c r="I47" s="3">
        <v>9.2614136421601838</v>
      </c>
      <c r="J47" s="2">
        <v>1.3029999999999999</v>
      </c>
      <c r="K47" s="2">
        <v>2.2122451269999996</v>
      </c>
      <c r="L47" s="2">
        <v>1.6978089999999999</v>
      </c>
      <c r="M47" t="s">
        <v>13</v>
      </c>
      <c r="N47" t="s">
        <v>14</v>
      </c>
      <c r="O47" s="2">
        <v>3</v>
      </c>
      <c r="P47" t="s">
        <v>21</v>
      </c>
      <c r="Q47">
        <f t="shared" si="6"/>
        <v>0</v>
      </c>
      <c r="R47">
        <f t="shared" si="7"/>
        <v>0</v>
      </c>
      <c r="S47">
        <f t="shared" si="8"/>
        <v>0</v>
      </c>
      <c r="T47">
        <f t="shared" si="9"/>
        <v>0</v>
      </c>
      <c r="U47">
        <f t="shared" si="10"/>
        <v>1</v>
      </c>
      <c r="V47" t="s">
        <v>16</v>
      </c>
      <c r="W47">
        <f t="shared" si="11"/>
        <v>0</v>
      </c>
      <c r="X47">
        <f t="shared" si="12"/>
        <v>1</v>
      </c>
      <c r="Y47">
        <f t="shared" si="13"/>
        <v>0</v>
      </c>
      <c r="Z47">
        <f t="shared" si="14"/>
        <v>0</v>
      </c>
      <c r="AA47">
        <f t="shared" si="15"/>
        <v>0</v>
      </c>
      <c r="AB47">
        <f t="shared" si="16"/>
        <v>1</v>
      </c>
      <c r="AC47">
        <f t="shared" si="17"/>
        <v>0</v>
      </c>
      <c r="AD47">
        <f t="shared" si="18"/>
        <v>0</v>
      </c>
      <c r="AE47" t="s">
        <v>18</v>
      </c>
      <c r="AF47">
        <v>1</v>
      </c>
      <c r="AG47">
        <v>1</v>
      </c>
      <c r="AH47">
        <v>0</v>
      </c>
      <c r="AI47">
        <v>1</v>
      </c>
      <c r="AJ47">
        <v>1</v>
      </c>
      <c r="AK47">
        <v>1</v>
      </c>
      <c r="AL47">
        <v>1</v>
      </c>
      <c r="AM47">
        <v>0</v>
      </c>
      <c r="AN47">
        <v>1</v>
      </c>
      <c r="AO47">
        <v>0</v>
      </c>
      <c r="AP47" t="s">
        <v>17</v>
      </c>
      <c r="AQ47">
        <v>61.3</v>
      </c>
      <c r="AR47">
        <v>56.8</v>
      </c>
      <c r="AS47">
        <v>34.4</v>
      </c>
      <c r="AT47">
        <v>40.799999999999997</v>
      </c>
      <c r="AU47">
        <v>51</v>
      </c>
      <c r="AV47">
        <v>78</v>
      </c>
      <c r="AW47">
        <v>1</v>
      </c>
    </row>
    <row r="48" spans="1:49" x14ac:dyDescent="0.3">
      <c r="A48" t="s">
        <v>19</v>
      </c>
      <c r="B48">
        <f t="shared" si="0"/>
        <v>1</v>
      </c>
      <c r="C48">
        <f t="shared" si="1"/>
        <v>0</v>
      </c>
      <c r="D48">
        <f t="shared" si="2"/>
        <v>0</v>
      </c>
      <c r="E48">
        <f t="shared" si="3"/>
        <v>0</v>
      </c>
      <c r="F48">
        <f t="shared" si="4"/>
        <v>0</v>
      </c>
      <c r="G48">
        <f t="shared" si="5"/>
        <v>0</v>
      </c>
      <c r="H48" s="3">
        <v>9834.24</v>
      </c>
      <c r="I48" s="3">
        <v>9.1936254527991608</v>
      </c>
      <c r="J48" s="2">
        <v>1.02</v>
      </c>
      <c r="K48" s="2">
        <v>1.0612080000000002</v>
      </c>
      <c r="L48" s="2">
        <v>1.0404</v>
      </c>
      <c r="M48" t="s">
        <v>13</v>
      </c>
      <c r="N48" t="s">
        <v>20</v>
      </c>
      <c r="O48" s="2">
        <v>4</v>
      </c>
      <c r="P48" t="s">
        <v>31</v>
      </c>
      <c r="Q48">
        <f t="shared" si="6"/>
        <v>0</v>
      </c>
      <c r="R48">
        <f t="shared" si="7"/>
        <v>0</v>
      </c>
      <c r="S48">
        <f t="shared" si="8"/>
        <v>0</v>
      </c>
      <c r="T48">
        <f t="shared" si="9"/>
        <v>1</v>
      </c>
      <c r="U48">
        <f t="shared" si="10"/>
        <v>0</v>
      </c>
      <c r="V48" t="s">
        <v>32</v>
      </c>
      <c r="W48">
        <f t="shared" si="11"/>
        <v>0</v>
      </c>
      <c r="X48">
        <f t="shared" si="12"/>
        <v>1</v>
      </c>
      <c r="Y48">
        <f t="shared" si="13"/>
        <v>0</v>
      </c>
      <c r="Z48">
        <f t="shared" si="14"/>
        <v>0</v>
      </c>
      <c r="AA48">
        <f t="shared" si="15"/>
        <v>0</v>
      </c>
      <c r="AB48">
        <f t="shared" si="16"/>
        <v>0</v>
      </c>
      <c r="AC48">
        <f t="shared" si="17"/>
        <v>1</v>
      </c>
      <c r="AD48">
        <f t="shared" si="18"/>
        <v>0</v>
      </c>
      <c r="AE48" t="s">
        <v>33</v>
      </c>
      <c r="AF48">
        <v>1</v>
      </c>
      <c r="AG48">
        <v>1</v>
      </c>
      <c r="AH48">
        <v>1</v>
      </c>
      <c r="AI48">
        <v>1</v>
      </c>
      <c r="AJ48">
        <v>1</v>
      </c>
      <c r="AK48">
        <v>1</v>
      </c>
      <c r="AL48">
        <v>1</v>
      </c>
      <c r="AM48">
        <v>1</v>
      </c>
      <c r="AN48">
        <v>1</v>
      </c>
      <c r="AO48">
        <v>0</v>
      </c>
      <c r="AP48" t="s">
        <v>22</v>
      </c>
      <c r="AQ48">
        <v>60.8</v>
      </c>
      <c r="AR48">
        <v>57</v>
      </c>
      <c r="AS48">
        <v>34.5</v>
      </c>
      <c r="AT48">
        <v>40.6</v>
      </c>
      <c r="AU48">
        <v>50</v>
      </c>
      <c r="AV48">
        <v>80</v>
      </c>
      <c r="AW48">
        <v>1</v>
      </c>
    </row>
    <row r="49" spans="1:49" x14ac:dyDescent="0.3">
      <c r="A49" t="s">
        <v>29</v>
      </c>
      <c r="B49">
        <f t="shared" si="0"/>
        <v>0</v>
      </c>
      <c r="C49">
        <f t="shared" si="1"/>
        <v>0</v>
      </c>
      <c r="D49">
        <f t="shared" si="2"/>
        <v>1</v>
      </c>
      <c r="E49">
        <f t="shared" si="3"/>
        <v>0</v>
      </c>
      <c r="F49">
        <f t="shared" si="4"/>
        <v>0</v>
      </c>
      <c r="G49">
        <f t="shared" si="5"/>
        <v>0</v>
      </c>
      <c r="H49" s="3">
        <v>18670</v>
      </c>
      <c r="I49" s="3">
        <v>9.8346732365357674</v>
      </c>
      <c r="J49" s="2">
        <v>1.33</v>
      </c>
      <c r="K49" s="2">
        <v>2.3526370000000005</v>
      </c>
      <c r="L49" s="2">
        <v>1.7689000000000001</v>
      </c>
      <c r="M49" t="s">
        <v>30</v>
      </c>
      <c r="N49" t="s">
        <v>14</v>
      </c>
      <c r="O49" s="2">
        <v>3</v>
      </c>
      <c r="P49" t="s">
        <v>40</v>
      </c>
      <c r="Q49">
        <f t="shared" si="6"/>
        <v>0</v>
      </c>
      <c r="R49">
        <f t="shared" si="7"/>
        <v>1</v>
      </c>
      <c r="S49">
        <f t="shared" si="8"/>
        <v>0</v>
      </c>
      <c r="T49">
        <f t="shared" si="9"/>
        <v>0</v>
      </c>
      <c r="U49">
        <f t="shared" si="10"/>
        <v>0</v>
      </c>
      <c r="V49" t="s">
        <v>24</v>
      </c>
      <c r="W49">
        <f t="shared" si="11"/>
        <v>0</v>
      </c>
      <c r="X49">
        <f t="shared" si="12"/>
        <v>1</v>
      </c>
      <c r="Y49">
        <f t="shared" si="13"/>
        <v>0</v>
      </c>
      <c r="Z49">
        <f t="shared" si="14"/>
        <v>0</v>
      </c>
      <c r="AA49">
        <f t="shared" si="15"/>
        <v>1</v>
      </c>
      <c r="AB49">
        <f t="shared" si="16"/>
        <v>0</v>
      </c>
      <c r="AC49">
        <f t="shared" si="17"/>
        <v>0</v>
      </c>
      <c r="AD49">
        <f t="shared" si="18"/>
        <v>0</v>
      </c>
      <c r="AE49" t="s">
        <v>28</v>
      </c>
      <c r="AF49">
        <v>1</v>
      </c>
      <c r="AG49">
        <v>1</v>
      </c>
      <c r="AH49">
        <v>1</v>
      </c>
      <c r="AI49">
        <v>1</v>
      </c>
      <c r="AJ49">
        <v>1</v>
      </c>
      <c r="AK49">
        <v>1</v>
      </c>
      <c r="AL49">
        <v>0</v>
      </c>
      <c r="AM49">
        <v>1</v>
      </c>
      <c r="AN49">
        <v>0</v>
      </c>
      <c r="AO49">
        <v>1</v>
      </c>
      <c r="AP49" t="s">
        <v>17</v>
      </c>
      <c r="AQ49">
        <v>61.1</v>
      </c>
      <c r="AR49">
        <v>57.2</v>
      </c>
      <c r="AS49">
        <v>34.5</v>
      </c>
      <c r="AT49">
        <v>40.799999999999997</v>
      </c>
      <c r="AU49">
        <v>50</v>
      </c>
      <c r="AV49">
        <v>77</v>
      </c>
      <c r="AW49">
        <v>1</v>
      </c>
    </row>
    <row r="50" spans="1:49" x14ac:dyDescent="0.3">
      <c r="A50" t="s">
        <v>29</v>
      </c>
      <c r="B50">
        <f t="shared" si="0"/>
        <v>0</v>
      </c>
      <c r="C50">
        <f t="shared" si="1"/>
        <v>0</v>
      </c>
      <c r="D50">
        <f t="shared" si="2"/>
        <v>1</v>
      </c>
      <c r="E50">
        <f t="shared" si="3"/>
        <v>0</v>
      </c>
      <c r="F50">
        <f t="shared" si="4"/>
        <v>0</v>
      </c>
      <c r="G50">
        <f t="shared" si="5"/>
        <v>0</v>
      </c>
      <c r="H50" s="3">
        <v>28027</v>
      </c>
      <c r="I50" s="3">
        <v>10.240923610246821</v>
      </c>
      <c r="J50" s="2">
        <v>1.63</v>
      </c>
      <c r="K50" s="2">
        <v>4.3307469999999988</v>
      </c>
      <c r="L50" s="2">
        <v>2.6568999999999998</v>
      </c>
      <c r="M50" t="s">
        <v>30</v>
      </c>
      <c r="N50" t="s">
        <v>14</v>
      </c>
      <c r="O50" s="2">
        <v>3</v>
      </c>
      <c r="P50" t="s">
        <v>40</v>
      </c>
      <c r="Q50">
        <f t="shared" si="6"/>
        <v>0</v>
      </c>
      <c r="R50">
        <f t="shared" si="7"/>
        <v>1</v>
      </c>
      <c r="S50">
        <f t="shared" si="8"/>
        <v>0</v>
      </c>
      <c r="T50">
        <f t="shared" si="9"/>
        <v>0</v>
      </c>
      <c r="U50">
        <f t="shared" si="10"/>
        <v>0</v>
      </c>
      <c r="V50" t="s">
        <v>24</v>
      </c>
      <c r="W50">
        <f t="shared" si="11"/>
        <v>0</v>
      </c>
      <c r="X50">
        <f t="shared" si="12"/>
        <v>1</v>
      </c>
      <c r="Y50">
        <f t="shared" si="13"/>
        <v>0</v>
      </c>
      <c r="Z50">
        <f t="shared" si="14"/>
        <v>0</v>
      </c>
      <c r="AA50">
        <f t="shared" si="15"/>
        <v>1</v>
      </c>
      <c r="AB50">
        <f t="shared" si="16"/>
        <v>0</v>
      </c>
      <c r="AC50">
        <f t="shared" si="17"/>
        <v>0</v>
      </c>
      <c r="AD50">
        <f t="shared" si="18"/>
        <v>0</v>
      </c>
      <c r="AE50" t="s">
        <v>28</v>
      </c>
      <c r="AF50">
        <v>1</v>
      </c>
      <c r="AG50">
        <v>1</v>
      </c>
      <c r="AH50">
        <v>1</v>
      </c>
      <c r="AI50">
        <v>1</v>
      </c>
      <c r="AJ50">
        <v>1</v>
      </c>
      <c r="AK50">
        <v>1</v>
      </c>
      <c r="AL50">
        <v>1</v>
      </c>
      <c r="AM50">
        <v>0</v>
      </c>
      <c r="AN50">
        <v>1</v>
      </c>
      <c r="AO50">
        <v>1</v>
      </c>
      <c r="AP50" t="s">
        <v>17</v>
      </c>
      <c r="AQ50">
        <v>61.6</v>
      </c>
      <c r="AR50">
        <v>56.4</v>
      </c>
      <c r="AS50">
        <v>34.5</v>
      </c>
      <c r="AT50">
        <v>40.9</v>
      </c>
      <c r="AU50">
        <v>51</v>
      </c>
      <c r="AV50">
        <v>77</v>
      </c>
      <c r="AW50">
        <v>1</v>
      </c>
    </row>
    <row r="51" spans="1:49" x14ac:dyDescent="0.3">
      <c r="A51" t="s">
        <v>38</v>
      </c>
      <c r="B51">
        <f t="shared" si="0"/>
        <v>0</v>
      </c>
      <c r="C51">
        <f t="shared" si="1"/>
        <v>0</v>
      </c>
      <c r="D51">
        <f t="shared" si="2"/>
        <v>0</v>
      </c>
      <c r="E51">
        <f t="shared" si="3"/>
        <v>0</v>
      </c>
      <c r="F51">
        <f t="shared" si="4"/>
        <v>1</v>
      </c>
      <c r="G51">
        <f t="shared" si="5"/>
        <v>0</v>
      </c>
      <c r="H51" s="3">
        <v>6710</v>
      </c>
      <c r="I51" s="3">
        <v>8.8113542299657279</v>
      </c>
      <c r="J51" s="2">
        <v>1.05</v>
      </c>
      <c r="K51" s="2">
        <v>1.1576250000000001</v>
      </c>
      <c r="L51" s="2">
        <v>1.1025</v>
      </c>
      <c r="M51" t="s">
        <v>13</v>
      </c>
      <c r="N51" t="s">
        <v>39</v>
      </c>
      <c r="O51" s="2">
        <v>5</v>
      </c>
      <c r="P51" t="s">
        <v>21</v>
      </c>
      <c r="Q51">
        <f t="shared" si="6"/>
        <v>0</v>
      </c>
      <c r="R51">
        <f t="shared" si="7"/>
        <v>0</v>
      </c>
      <c r="S51">
        <f t="shared" si="8"/>
        <v>0</v>
      </c>
      <c r="T51">
        <f t="shared" si="9"/>
        <v>0</v>
      </c>
      <c r="U51">
        <f t="shared" si="10"/>
        <v>1</v>
      </c>
      <c r="V51" t="s">
        <v>16</v>
      </c>
      <c r="W51">
        <f t="shared" si="11"/>
        <v>0</v>
      </c>
      <c r="X51">
        <f t="shared" si="12"/>
        <v>1</v>
      </c>
      <c r="Y51">
        <f t="shared" si="13"/>
        <v>0</v>
      </c>
      <c r="Z51">
        <f t="shared" si="14"/>
        <v>0</v>
      </c>
      <c r="AA51">
        <f t="shared" si="15"/>
        <v>0</v>
      </c>
      <c r="AB51">
        <f t="shared" si="16"/>
        <v>1</v>
      </c>
      <c r="AC51">
        <f t="shared" si="17"/>
        <v>0</v>
      </c>
      <c r="AD51">
        <f t="shared" si="18"/>
        <v>0</v>
      </c>
      <c r="AE51" t="s">
        <v>18</v>
      </c>
      <c r="AF51">
        <v>1</v>
      </c>
      <c r="AG51">
        <v>1</v>
      </c>
      <c r="AH51">
        <v>1</v>
      </c>
      <c r="AI51">
        <v>1</v>
      </c>
      <c r="AJ51">
        <v>1</v>
      </c>
      <c r="AK51">
        <v>1</v>
      </c>
      <c r="AL51">
        <v>0</v>
      </c>
      <c r="AM51">
        <v>0</v>
      </c>
      <c r="AN51">
        <v>0</v>
      </c>
      <c r="AO51">
        <v>0</v>
      </c>
      <c r="AP51" t="s">
        <v>17</v>
      </c>
      <c r="AQ51">
        <v>61.3</v>
      </c>
      <c r="AR51">
        <v>57.4</v>
      </c>
      <c r="AS51">
        <v>34.9</v>
      </c>
      <c r="AT51">
        <v>40.700000000000003</v>
      </c>
      <c r="AU51">
        <v>51</v>
      </c>
      <c r="AV51">
        <v>76</v>
      </c>
      <c r="AW51">
        <v>1</v>
      </c>
    </row>
    <row r="52" spans="1:49" x14ac:dyDescent="0.3">
      <c r="A52" t="s">
        <v>29</v>
      </c>
      <c r="B52">
        <f t="shared" si="0"/>
        <v>0</v>
      </c>
      <c r="C52">
        <f t="shared" si="1"/>
        <v>0</v>
      </c>
      <c r="D52">
        <f t="shared" si="2"/>
        <v>1</v>
      </c>
      <c r="E52">
        <f t="shared" si="3"/>
        <v>0</v>
      </c>
      <c r="F52">
        <f t="shared" si="4"/>
        <v>0</v>
      </c>
      <c r="G52">
        <f t="shared" si="5"/>
        <v>0</v>
      </c>
      <c r="H52" s="3">
        <v>14860</v>
      </c>
      <c r="I52" s="3">
        <v>9.6064283182717496</v>
      </c>
      <c r="J52" s="2">
        <v>1.33</v>
      </c>
      <c r="K52" s="2">
        <v>2.3526370000000005</v>
      </c>
      <c r="L52" s="2">
        <v>1.7689000000000001</v>
      </c>
      <c r="M52" t="s">
        <v>30</v>
      </c>
      <c r="N52" t="s">
        <v>14</v>
      </c>
      <c r="O52" s="2">
        <v>3</v>
      </c>
      <c r="P52" t="s">
        <v>31</v>
      </c>
      <c r="Q52">
        <f t="shared" si="6"/>
        <v>0</v>
      </c>
      <c r="R52">
        <f t="shared" si="7"/>
        <v>0</v>
      </c>
      <c r="S52">
        <f t="shared" si="8"/>
        <v>0</v>
      </c>
      <c r="T52">
        <f t="shared" si="9"/>
        <v>1</v>
      </c>
      <c r="U52">
        <f t="shared" si="10"/>
        <v>0</v>
      </c>
      <c r="V52" t="s">
        <v>24</v>
      </c>
      <c r="W52">
        <f t="shared" si="11"/>
        <v>0</v>
      </c>
      <c r="X52">
        <f t="shared" si="12"/>
        <v>1</v>
      </c>
      <c r="Y52">
        <f t="shared" si="13"/>
        <v>0</v>
      </c>
      <c r="Z52">
        <f t="shared" si="14"/>
        <v>0</v>
      </c>
      <c r="AA52">
        <f t="shared" si="15"/>
        <v>1</v>
      </c>
      <c r="AB52">
        <f t="shared" si="16"/>
        <v>0</v>
      </c>
      <c r="AC52">
        <f t="shared" si="17"/>
        <v>0</v>
      </c>
      <c r="AD52">
        <f t="shared" si="18"/>
        <v>0</v>
      </c>
      <c r="AE52" t="s">
        <v>18</v>
      </c>
      <c r="AF52">
        <v>1</v>
      </c>
      <c r="AG52">
        <v>1</v>
      </c>
      <c r="AH52">
        <v>1</v>
      </c>
      <c r="AI52">
        <v>1</v>
      </c>
      <c r="AJ52">
        <v>1</v>
      </c>
      <c r="AK52">
        <v>1</v>
      </c>
      <c r="AL52">
        <v>1</v>
      </c>
      <c r="AM52">
        <v>1</v>
      </c>
      <c r="AN52">
        <v>1</v>
      </c>
      <c r="AO52">
        <v>0</v>
      </c>
      <c r="AP52" t="s">
        <v>17</v>
      </c>
      <c r="AQ52">
        <v>61.5</v>
      </c>
      <c r="AR52">
        <v>56.6</v>
      </c>
      <c r="AS52">
        <v>34.5</v>
      </c>
      <c r="AT52">
        <v>40.9</v>
      </c>
      <c r="AU52">
        <v>50</v>
      </c>
      <c r="AV52">
        <v>77</v>
      </c>
      <c r="AW52">
        <v>1</v>
      </c>
    </row>
    <row r="53" spans="1:49" x14ac:dyDescent="0.3">
      <c r="A53" t="s">
        <v>12</v>
      </c>
      <c r="B53">
        <f t="shared" si="0"/>
        <v>0</v>
      </c>
      <c r="C53">
        <f t="shared" si="1"/>
        <v>0</v>
      </c>
      <c r="D53">
        <f t="shared" si="2"/>
        <v>0</v>
      </c>
      <c r="E53">
        <f t="shared" si="3"/>
        <v>0</v>
      </c>
      <c r="F53">
        <f t="shared" si="4"/>
        <v>0</v>
      </c>
      <c r="G53">
        <f t="shared" si="5"/>
        <v>1</v>
      </c>
      <c r="H53" s="3">
        <v>9795</v>
      </c>
      <c r="I53" s="3">
        <v>9.1896273303786415</v>
      </c>
      <c r="J53" s="2">
        <v>1.0980000000000001</v>
      </c>
      <c r="K53" s="2">
        <v>1.3237531920000003</v>
      </c>
      <c r="L53" s="2">
        <v>1.2056040000000001</v>
      </c>
      <c r="M53" t="s">
        <v>13</v>
      </c>
      <c r="N53" t="s">
        <v>14</v>
      </c>
      <c r="O53" s="2">
        <v>3</v>
      </c>
      <c r="P53" t="s">
        <v>15</v>
      </c>
      <c r="Q53">
        <f t="shared" si="6"/>
        <v>0</v>
      </c>
      <c r="R53">
        <f t="shared" si="7"/>
        <v>0</v>
      </c>
      <c r="S53">
        <f t="shared" si="8"/>
        <v>1</v>
      </c>
      <c r="T53">
        <f t="shared" si="9"/>
        <v>0</v>
      </c>
      <c r="U53">
        <f t="shared" si="10"/>
        <v>0</v>
      </c>
      <c r="V53" t="s">
        <v>16</v>
      </c>
      <c r="W53">
        <f t="shared" si="11"/>
        <v>0</v>
      </c>
      <c r="X53">
        <f t="shared" si="12"/>
        <v>1</v>
      </c>
      <c r="Y53">
        <f t="shared" si="13"/>
        <v>0</v>
      </c>
      <c r="Z53">
        <f t="shared" si="14"/>
        <v>0</v>
      </c>
      <c r="AA53">
        <f t="shared" si="15"/>
        <v>0</v>
      </c>
      <c r="AB53">
        <f t="shared" si="16"/>
        <v>1</v>
      </c>
      <c r="AC53">
        <f t="shared" si="17"/>
        <v>0</v>
      </c>
      <c r="AD53">
        <f t="shared" si="18"/>
        <v>0</v>
      </c>
      <c r="AE53" t="s">
        <v>28</v>
      </c>
      <c r="AF53">
        <v>1</v>
      </c>
      <c r="AG53">
        <v>1</v>
      </c>
      <c r="AH53">
        <v>0</v>
      </c>
      <c r="AI53">
        <v>1</v>
      </c>
      <c r="AJ53">
        <v>1</v>
      </c>
      <c r="AK53">
        <v>1</v>
      </c>
      <c r="AL53">
        <v>1</v>
      </c>
      <c r="AM53">
        <v>0</v>
      </c>
      <c r="AN53">
        <v>1</v>
      </c>
      <c r="AO53">
        <v>0</v>
      </c>
      <c r="AP53" t="s">
        <v>17</v>
      </c>
      <c r="AQ53">
        <v>61.8</v>
      </c>
      <c r="AR53">
        <v>56.2</v>
      </c>
      <c r="AS53">
        <v>34.799999999999997</v>
      </c>
      <c r="AT53">
        <v>40.799999999999997</v>
      </c>
      <c r="AU53">
        <v>54</v>
      </c>
      <c r="AV53">
        <v>76</v>
      </c>
      <c r="AW53">
        <v>1</v>
      </c>
    </row>
    <row r="54" spans="1:49" x14ac:dyDescent="0.3">
      <c r="A54" t="s">
        <v>19</v>
      </c>
      <c r="B54">
        <f t="shared" si="0"/>
        <v>1</v>
      </c>
      <c r="C54">
        <f t="shared" si="1"/>
        <v>0</v>
      </c>
      <c r="D54">
        <f t="shared" si="2"/>
        <v>0</v>
      </c>
      <c r="E54">
        <f t="shared" si="3"/>
        <v>0</v>
      </c>
      <c r="F54">
        <f t="shared" si="4"/>
        <v>0</v>
      </c>
      <c r="G54">
        <f t="shared" si="5"/>
        <v>0</v>
      </c>
      <c r="H54" s="3">
        <v>23175.079999999998</v>
      </c>
      <c r="I54" s="3">
        <v>10.050832842423782</v>
      </c>
      <c r="J54" s="2">
        <v>1.6</v>
      </c>
      <c r="K54" s="2">
        <v>4.096000000000001</v>
      </c>
      <c r="L54" s="2">
        <v>2.5600000000000005</v>
      </c>
      <c r="M54" t="s">
        <v>13</v>
      </c>
      <c r="N54" t="s">
        <v>20</v>
      </c>
      <c r="O54" s="2">
        <v>4</v>
      </c>
      <c r="P54" t="s">
        <v>27</v>
      </c>
      <c r="Q54">
        <f t="shared" si="6"/>
        <v>1</v>
      </c>
      <c r="R54">
        <f t="shared" si="7"/>
        <v>0</v>
      </c>
      <c r="S54">
        <f t="shared" si="8"/>
        <v>0</v>
      </c>
      <c r="T54">
        <f t="shared" si="9"/>
        <v>0</v>
      </c>
      <c r="U54">
        <f t="shared" si="10"/>
        <v>0</v>
      </c>
      <c r="V54" t="s">
        <v>16</v>
      </c>
      <c r="W54">
        <f t="shared" si="11"/>
        <v>0</v>
      </c>
      <c r="X54">
        <f t="shared" si="12"/>
        <v>1</v>
      </c>
      <c r="Y54">
        <f t="shared" si="13"/>
        <v>0</v>
      </c>
      <c r="Z54">
        <f t="shared" si="14"/>
        <v>0</v>
      </c>
      <c r="AA54">
        <f t="shared" si="15"/>
        <v>0</v>
      </c>
      <c r="AB54">
        <f t="shared" si="16"/>
        <v>1</v>
      </c>
      <c r="AC54">
        <f t="shared" si="17"/>
        <v>0</v>
      </c>
      <c r="AD54">
        <f t="shared" si="18"/>
        <v>0</v>
      </c>
      <c r="AE54" t="s">
        <v>23</v>
      </c>
      <c r="AF54">
        <v>0</v>
      </c>
      <c r="AG54">
        <v>0</v>
      </c>
      <c r="AH54">
        <v>0</v>
      </c>
      <c r="AI54">
        <v>0</v>
      </c>
      <c r="AJ54">
        <v>1</v>
      </c>
      <c r="AK54">
        <v>1</v>
      </c>
      <c r="AL54">
        <v>1</v>
      </c>
      <c r="AM54">
        <v>0</v>
      </c>
      <c r="AN54">
        <v>0</v>
      </c>
      <c r="AO54">
        <v>0</v>
      </c>
      <c r="AP54" t="s">
        <v>22</v>
      </c>
      <c r="AQ54">
        <v>61.6</v>
      </c>
      <c r="AR54">
        <v>57</v>
      </c>
      <c r="AS54">
        <v>35</v>
      </c>
      <c r="AT54">
        <v>40.6</v>
      </c>
      <c r="AU54">
        <v>55</v>
      </c>
      <c r="AV54">
        <v>80</v>
      </c>
      <c r="AW54">
        <v>1</v>
      </c>
    </row>
    <row r="55" spans="1:49" x14ac:dyDescent="0.3">
      <c r="A55" t="s">
        <v>19</v>
      </c>
      <c r="B55">
        <f t="shared" si="0"/>
        <v>1</v>
      </c>
      <c r="C55">
        <f t="shared" si="1"/>
        <v>0</v>
      </c>
      <c r="D55">
        <f t="shared" si="2"/>
        <v>0</v>
      </c>
      <c r="E55">
        <f t="shared" si="3"/>
        <v>0</v>
      </c>
      <c r="F55">
        <f t="shared" si="4"/>
        <v>0</v>
      </c>
      <c r="G55">
        <f t="shared" si="5"/>
        <v>0</v>
      </c>
      <c r="H55" s="3">
        <v>10053.895</v>
      </c>
      <c r="I55" s="3">
        <v>9.2157154005934494</v>
      </c>
      <c r="J55" s="2">
        <v>1.01</v>
      </c>
      <c r="K55" s="2">
        <v>1.0303010000000001</v>
      </c>
      <c r="L55" s="2">
        <v>1.0201</v>
      </c>
      <c r="M55" t="s">
        <v>13</v>
      </c>
      <c r="N55" t="s">
        <v>20</v>
      </c>
      <c r="O55" s="2">
        <v>4</v>
      </c>
      <c r="P55" t="s">
        <v>40</v>
      </c>
      <c r="Q55">
        <f t="shared" si="6"/>
        <v>0</v>
      </c>
      <c r="R55">
        <f t="shared" si="7"/>
        <v>1</v>
      </c>
      <c r="S55">
        <f t="shared" si="8"/>
        <v>0</v>
      </c>
      <c r="T55">
        <f t="shared" si="9"/>
        <v>0</v>
      </c>
      <c r="U55">
        <f t="shared" si="10"/>
        <v>0</v>
      </c>
      <c r="V55" t="s">
        <v>24</v>
      </c>
      <c r="W55">
        <f t="shared" si="11"/>
        <v>0</v>
      </c>
      <c r="X55">
        <f t="shared" si="12"/>
        <v>1</v>
      </c>
      <c r="Y55">
        <f t="shared" si="13"/>
        <v>0</v>
      </c>
      <c r="Z55">
        <f t="shared" si="14"/>
        <v>0</v>
      </c>
      <c r="AA55">
        <f t="shared" si="15"/>
        <v>1</v>
      </c>
      <c r="AB55">
        <f t="shared" si="16"/>
        <v>0</v>
      </c>
      <c r="AC55">
        <f t="shared" si="17"/>
        <v>0</v>
      </c>
      <c r="AD55">
        <f t="shared" si="18"/>
        <v>0</v>
      </c>
      <c r="AE55" t="s">
        <v>33</v>
      </c>
      <c r="AF55">
        <v>1</v>
      </c>
      <c r="AG55">
        <v>1</v>
      </c>
      <c r="AH55">
        <v>1</v>
      </c>
      <c r="AI55">
        <v>0</v>
      </c>
      <c r="AJ55">
        <v>1</v>
      </c>
      <c r="AK55">
        <v>1</v>
      </c>
      <c r="AL55">
        <v>1</v>
      </c>
      <c r="AM55">
        <v>1</v>
      </c>
      <c r="AN55">
        <v>0</v>
      </c>
      <c r="AO55">
        <v>0</v>
      </c>
      <c r="AP55" t="s">
        <v>22</v>
      </c>
      <c r="AQ55">
        <v>61.8</v>
      </c>
      <c r="AR55">
        <v>57</v>
      </c>
      <c r="AS55">
        <v>35.5</v>
      </c>
      <c r="AT55">
        <v>40.799999999999997</v>
      </c>
      <c r="AU55">
        <v>50</v>
      </c>
      <c r="AV55">
        <v>80</v>
      </c>
      <c r="AW55">
        <v>1</v>
      </c>
    </row>
    <row r="56" spans="1:49" x14ac:dyDescent="0.3">
      <c r="A56" t="s">
        <v>29</v>
      </c>
      <c r="B56">
        <f t="shared" si="0"/>
        <v>0</v>
      </c>
      <c r="C56">
        <f t="shared" si="1"/>
        <v>0</v>
      </c>
      <c r="D56">
        <f t="shared" si="2"/>
        <v>1</v>
      </c>
      <c r="E56">
        <f t="shared" si="3"/>
        <v>0</v>
      </c>
      <c r="F56">
        <f t="shared" si="4"/>
        <v>0</v>
      </c>
      <c r="G56">
        <f t="shared" si="5"/>
        <v>0</v>
      </c>
      <c r="H56" s="3">
        <v>13162</v>
      </c>
      <c r="I56" s="3">
        <v>9.4850891690160637</v>
      </c>
      <c r="J56" s="2">
        <v>1.1100000000000001</v>
      </c>
      <c r="K56" s="2">
        <v>1.3676310000000003</v>
      </c>
      <c r="L56" s="2">
        <v>1.2321000000000002</v>
      </c>
      <c r="M56" t="s">
        <v>30</v>
      </c>
      <c r="N56" t="s">
        <v>14</v>
      </c>
      <c r="O56" s="2">
        <v>3</v>
      </c>
      <c r="P56" t="s">
        <v>15</v>
      </c>
      <c r="Q56">
        <f t="shared" si="6"/>
        <v>0</v>
      </c>
      <c r="R56">
        <f t="shared" si="7"/>
        <v>0</v>
      </c>
      <c r="S56">
        <f t="shared" si="8"/>
        <v>1</v>
      </c>
      <c r="T56">
        <f t="shared" si="9"/>
        <v>0</v>
      </c>
      <c r="U56">
        <f t="shared" si="10"/>
        <v>0</v>
      </c>
      <c r="V56" t="s">
        <v>24</v>
      </c>
      <c r="W56">
        <f t="shared" si="11"/>
        <v>0</v>
      </c>
      <c r="X56">
        <f t="shared" si="12"/>
        <v>1</v>
      </c>
      <c r="Y56">
        <f t="shared" si="13"/>
        <v>0</v>
      </c>
      <c r="Z56">
        <f t="shared" si="14"/>
        <v>0</v>
      </c>
      <c r="AA56">
        <f t="shared" si="15"/>
        <v>1</v>
      </c>
      <c r="AB56">
        <f t="shared" si="16"/>
        <v>0</v>
      </c>
      <c r="AC56">
        <f t="shared" si="17"/>
        <v>0</v>
      </c>
      <c r="AD56">
        <f t="shared" si="18"/>
        <v>0</v>
      </c>
      <c r="AE56" t="s">
        <v>28</v>
      </c>
      <c r="AF56">
        <v>1</v>
      </c>
      <c r="AG56">
        <v>1</v>
      </c>
      <c r="AH56">
        <v>1</v>
      </c>
      <c r="AI56">
        <v>1</v>
      </c>
      <c r="AJ56">
        <v>1</v>
      </c>
      <c r="AK56">
        <v>1</v>
      </c>
      <c r="AL56">
        <v>1</v>
      </c>
      <c r="AM56">
        <v>1</v>
      </c>
      <c r="AN56">
        <v>1</v>
      </c>
      <c r="AO56">
        <v>0</v>
      </c>
      <c r="AP56" t="s">
        <v>17</v>
      </c>
      <c r="AQ56">
        <v>61.9</v>
      </c>
      <c r="AR56">
        <v>55.1</v>
      </c>
      <c r="AS56">
        <v>34.1</v>
      </c>
      <c r="AT56">
        <v>40.9</v>
      </c>
      <c r="AU56">
        <v>50</v>
      </c>
      <c r="AV56">
        <v>75</v>
      </c>
      <c r="AW56">
        <v>1</v>
      </c>
    </row>
    <row r="57" spans="1:49" x14ac:dyDescent="0.3">
      <c r="A57" t="s">
        <v>19</v>
      </c>
      <c r="B57">
        <f t="shared" si="0"/>
        <v>1</v>
      </c>
      <c r="C57">
        <f t="shared" si="1"/>
        <v>0</v>
      </c>
      <c r="D57">
        <f t="shared" si="2"/>
        <v>0</v>
      </c>
      <c r="E57">
        <f t="shared" si="3"/>
        <v>0</v>
      </c>
      <c r="F57">
        <f t="shared" si="4"/>
        <v>0</v>
      </c>
      <c r="G57">
        <f t="shared" si="5"/>
        <v>0</v>
      </c>
      <c r="H57" s="3">
        <v>10235.135</v>
      </c>
      <c r="I57" s="3">
        <v>9.233581688042598</v>
      </c>
      <c r="J57" s="2">
        <v>1.25</v>
      </c>
      <c r="K57" s="2">
        <v>1.953125</v>
      </c>
      <c r="L57" s="2">
        <v>1.5625</v>
      </c>
      <c r="M57" t="s">
        <v>13</v>
      </c>
      <c r="N57" t="s">
        <v>20</v>
      </c>
      <c r="O57" s="2">
        <v>4</v>
      </c>
      <c r="P57" t="s">
        <v>21</v>
      </c>
      <c r="Q57">
        <f t="shared" si="6"/>
        <v>0</v>
      </c>
      <c r="R57">
        <f t="shared" si="7"/>
        <v>0</v>
      </c>
      <c r="S57">
        <f t="shared" si="8"/>
        <v>0</v>
      </c>
      <c r="T57">
        <f t="shared" si="9"/>
        <v>0</v>
      </c>
      <c r="U57">
        <f t="shared" si="10"/>
        <v>1</v>
      </c>
      <c r="V57" t="s">
        <v>24</v>
      </c>
      <c r="W57">
        <f t="shared" si="11"/>
        <v>0</v>
      </c>
      <c r="X57">
        <f t="shared" si="12"/>
        <v>1</v>
      </c>
      <c r="Y57">
        <f t="shared" si="13"/>
        <v>0</v>
      </c>
      <c r="Z57">
        <f t="shared" si="14"/>
        <v>0</v>
      </c>
      <c r="AA57">
        <f t="shared" si="15"/>
        <v>1</v>
      </c>
      <c r="AB57">
        <f t="shared" si="16"/>
        <v>0</v>
      </c>
      <c r="AC57">
        <f t="shared" si="17"/>
        <v>0</v>
      </c>
      <c r="AD57">
        <f t="shared" si="18"/>
        <v>0</v>
      </c>
      <c r="AE57" t="s">
        <v>23</v>
      </c>
      <c r="AF57">
        <v>1</v>
      </c>
      <c r="AG57">
        <v>0</v>
      </c>
      <c r="AH57">
        <v>0</v>
      </c>
      <c r="AI57">
        <v>0</v>
      </c>
      <c r="AJ57">
        <v>1</v>
      </c>
      <c r="AK57">
        <v>1</v>
      </c>
      <c r="AL57">
        <v>1</v>
      </c>
      <c r="AM57">
        <v>1</v>
      </c>
      <c r="AN57">
        <v>0</v>
      </c>
      <c r="AO57">
        <v>0</v>
      </c>
      <c r="AP57" t="s">
        <v>22</v>
      </c>
      <c r="AQ57">
        <v>61.8</v>
      </c>
      <c r="AR57">
        <v>57</v>
      </c>
      <c r="AS57">
        <v>35.5</v>
      </c>
      <c r="AT57">
        <v>40.6</v>
      </c>
      <c r="AU57">
        <v>50</v>
      </c>
      <c r="AV57">
        <v>80</v>
      </c>
      <c r="AW57">
        <v>1</v>
      </c>
    </row>
    <row r="58" spans="1:49" x14ac:dyDescent="0.3">
      <c r="A58" t="s">
        <v>12</v>
      </c>
      <c r="B58">
        <f t="shared" si="0"/>
        <v>0</v>
      </c>
      <c r="C58">
        <f t="shared" si="1"/>
        <v>0</v>
      </c>
      <c r="D58">
        <f t="shared" si="2"/>
        <v>0</v>
      </c>
      <c r="E58">
        <f t="shared" si="3"/>
        <v>0</v>
      </c>
      <c r="F58">
        <f t="shared" si="4"/>
        <v>0</v>
      </c>
      <c r="G58">
        <f t="shared" si="5"/>
        <v>1</v>
      </c>
      <c r="H58" s="3">
        <v>8985</v>
      </c>
      <c r="I58" s="3">
        <v>9.1033117992176589</v>
      </c>
      <c r="J58" s="2">
        <v>1.095</v>
      </c>
      <c r="K58" s="2">
        <v>1.3129323749999999</v>
      </c>
      <c r="L58" s="2">
        <v>1.199025</v>
      </c>
      <c r="M58" t="s">
        <v>13</v>
      </c>
      <c r="N58" t="s">
        <v>14</v>
      </c>
      <c r="O58" s="2">
        <v>3</v>
      </c>
      <c r="P58" t="s">
        <v>31</v>
      </c>
      <c r="Q58">
        <f t="shared" si="6"/>
        <v>0</v>
      </c>
      <c r="R58">
        <f t="shared" si="7"/>
        <v>0</v>
      </c>
      <c r="S58">
        <f t="shared" si="8"/>
        <v>0</v>
      </c>
      <c r="T58">
        <f t="shared" si="9"/>
        <v>1</v>
      </c>
      <c r="U58">
        <f t="shared" si="10"/>
        <v>0</v>
      </c>
      <c r="V58" t="s">
        <v>16</v>
      </c>
      <c r="W58">
        <f t="shared" si="11"/>
        <v>0</v>
      </c>
      <c r="X58">
        <f t="shared" si="12"/>
        <v>1</v>
      </c>
      <c r="Y58">
        <f t="shared" si="13"/>
        <v>0</v>
      </c>
      <c r="Z58">
        <f t="shared" si="14"/>
        <v>0</v>
      </c>
      <c r="AA58">
        <f t="shared" si="15"/>
        <v>0</v>
      </c>
      <c r="AB58">
        <f t="shared" si="16"/>
        <v>1</v>
      </c>
      <c r="AC58">
        <f t="shared" si="17"/>
        <v>0</v>
      </c>
      <c r="AD58">
        <f t="shared" si="18"/>
        <v>0</v>
      </c>
      <c r="AE58" t="s">
        <v>28</v>
      </c>
      <c r="AF58">
        <v>1</v>
      </c>
      <c r="AG58">
        <v>1</v>
      </c>
      <c r="AH58">
        <v>0</v>
      </c>
      <c r="AI58">
        <v>1</v>
      </c>
      <c r="AJ58">
        <v>1</v>
      </c>
      <c r="AK58">
        <v>1</v>
      </c>
      <c r="AL58">
        <v>1</v>
      </c>
      <c r="AM58">
        <v>0</v>
      </c>
      <c r="AN58">
        <v>1</v>
      </c>
      <c r="AO58">
        <v>0</v>
      </c>
      <c r="AP58" t="s">
        <v>17</v>
      </c>
      <c r="AQ58">
        <v>61.4</v>
      </c>
      <c r="AR58">
        <v>56.1</v>
      </c>
      <c r="AS58">
        <v>34.700000000000003</v>
      </c>
      <c r="AT58">
        <v>40.700000000000003</v>
      </c>
      <c r="AU58">
        <v>52</v>
      </c>
      <c r="AV58">
        <v>76</v>
      </c>
      <c r="AW58">
        <v>1</v>
      </c>
    </row>
    <row r="59" spans="1:49" x14ac:dyDescent="0.3">
      <c r="A59" t="s">
        <v>25</v>
      </c>
      <c r="B59">
        <f t="shared" si="0"/>
        <v>0</v>
      </c>
      <c r="C59">
        <f t="shared" si="1"/>
        <v>1</v>
      </c>
      <c r="D59">
        <f t="shared" si="2"/>
        <v>0</v>
      </c>
      <c r="E59">
        <f t="shared" si="3"/>
        <v>0</v>
      </c>
      <c r="F59">
        <f t="shared" si="4"/>
        <v>0</v>
      </c>
      <c r="G59">
        <f t="shared" si="5"/>
        <v>0</v>
      </c>
      <c r="H59" s="3">
        <v>9696</v>
      </c>
      <c r="I59" s="3">
        <v>9.1794687083090949</v>
      </c>
      <c r="J59" s="2">
        <v>1.1579999999999999</v>
      </c>
      <c r="K59" s="2">
        <v>1.5528363119999997</v>
      </c>
      <c r="L59" s="2">
        <v>1.3409639999999998</v>
      </c>
      <c r="M59" t="s">
        <v>13</v>
      </c>
      <c r="N59" t="s">
        <v>26</v>
      </c>
      <c r="O59" s="2">
        <v>1</v>
      </c>
      <c r="P59" t="s">
        <v>31</v>
      </c>
      <c r="Q59">
        <f t="shared" si="6"/>
        <v>0</v>
      </c>
      <c r="R59">
        <f t="shared" si="7"/>
        <v>0</v>
      </c>
      <c r="S59">
        <f t="shared" si="8"/>
        <v>0</v>
      </c>
      <c r="T59">
        <f t="shared" si="9"/>
        <v>1</v>
      </c>
      <c r="U59">
        <f t="shared" si="10"/>
        <v>0</v>
      </c>
      <c r="V59" t="s">
        <v>16</v>
      </c>
      <c r="W59">
        <f t="shared" si="11"/>
        <v>0</v>
      </c>
      <c r="X59">
        <f t="shared" si="12"/>
        <v>1</v>
      </c>
      <c r="Y59">
        <f t="shared" si="13"/>
        <v>0</v>
      </c>
      <c r="Z59">
        <f t="shared" si="14"/>
        <v>0</v>
      </c>
      <c r="AA59">
        <f t="shared" si="15"/>
        <v>0</v>
      </c>
      <c r="AB59">
        <f t="shared" si="16"/>
        <v>1</v>
      </c>
      <c r="AC59">
        <f t="shared" si="17"/>
        <v>0</v>
      </c>
      <c r="AD59">
        <f t="shared" si="18"/>
        <v>0</v>
      </c>
      <c r="AE59" t="s">
        <v>28</v>
      </c>
      <c r="AF59">
        <v>1</v>
      </c>
      <c r="AG59">
        <v>1</v>
      </c>
      <c r="AH59">
        <v>1</v>
      </c>
      <c r="AI59">
        <v>1</v>
      </c>
      <c r="AJ59">
        <v>1</v>
      </c>
      <c r="AK59">
        <v>1</v>
      </c>
      <c r="AL59">
        <v>1</v>
      </c>
      <c r="AM59">
        <v>0</v>
      </c>
      <c r="AN59">
        <v>1</v>
      </c>
      <c r="AO59">
        <v>0</v>
      </c>
      <c r="AP59" t="s">
        <v>17</v>
      </c>
      <c r="AQ59">
        <v>61.8</v>
      </c>
      <c r="AR59">
        <v>56.4</v>
      </c>
      <c r="AS59">
        <v>34.700000000000003</v>
      </c>
      <c r="AT59">
        <v>40.799999999999997</v>
      </c>
      <c r="AU59">
        <v>53</v>
      </c>
      <c r="AV59">
        <v>76</v>
      </c>
      <c r="AW59">
        <v>1</v>
      </c>
    </row>
    <row r="60" spans="1:49" x14ac:dyDescent="0.3">
      <c r="A60" t="s">
        <v>19</v>
      </c>
      <c r="B60">
        <f t="shared" si="0"/>
        <v>1</v>
      </c>
      <c r="C60">
        <f t="shared" si="1"/>
        <v>0</v>
      </c>
      <c r="D60">
        <f t="shared" si="2"/>
        <v>0</v>
      </c>
      <c r="E60">
        <f t="shared" si="3"/>
        <v>0</v>
      </c>
      <c r="F60">
        <f t="shared" si="4"/>
        <v>0</v>
      </c>
      <c r="G60">
        <f t="shared" si="5"/>
        <v>0</v>
      </c>
      <c r="H60" s="3">
        <v>11573.75</v>
      </c>
      <c r="I60" s="3">
        <v>9.3564948817622575</v>
      </c>
      <c r="J60" s="2">
        <v>1.05</v>
      </c>
      <c r="K60" s="2">
        <v>1.1576250000000001</v>
      </c>
      <c r="L60" s="2">
        <v>1.1025</v>
      </c>
      <c r="M60" t="s">
        <v>13</v>
      </c>
      <c r="N60" t="s">
        <v>20</v>
      </c>
      <c r="O60" s="2">
        <v>4</v>
      </c>
      <c r="P60" t="s">
        <v>15</v>
      </c>
      <c r="Q60">
        <f t="shared" si="6"/>
        <v>0</v>
      </c>
      <c r="R60">
        <f t="shared" si="7"/>
        <v>0</v>
      </c>
      <c r="S60">
        <f t="shared" si="8"/>
        <v>1</v>
      </c>
      <c r="T60">
        <f t="shared" si="9"/>
        <v>0</v>
      </c>
      <c r="U60">
        <f t="shared" si="10"/>
        <v>0</v>
      </c>
      <c r="V60" t="s">
        <v>32</v>
      </c>
      <c r="W60">
        <f t="shared" si="11"/>
        <v>0</v>
      </c>
      <c r="X60">
        <f t="shared" si="12"/>
        <v>1</v>
      </c>
      <c r="Y60">
        <f t="shared" si="13"/>
        <v>0</v>
      </c>
      <c r="Z60">
        <f t="shared" si="14"/>
        <v>0</v>
      </c>
      <c r="AA60">
        <f t="shared" si="15"/>
        <v>0</v>
      </c>
      <c r="AB60">
        <f t="shared" si="16"/>
        <v>0</v>
      </c>
      <c r="AC60">
        <f t="shared" si="17"/>
        <v>1</v>
      </c>
      <c r="AD60">
        <f t="shared" si="18"/>
        <v>0</v>
      </c>
      <c r="AE60" t="s">
        <v>33</v>
      </c>
      <c r="AF60">
        <v>0</v>
      </c>
      <c r="AG60">
        <v>1</v>
      </c>
      <c r="AH60">
        <v>1</v>
      </c>
      <c r="AI60">
        <v>0</v>
      </c>
      <c r="AJ60">
        <v>1</v>
      </c>
      <c r="AK60">
        <v>1</v>
      </c>
      <c r="AL60">
        <v>1</v>
      </c>
      <c r="AM60">
        <v>0</v>
      </c>
      <c r="AN60">
        <v>0</v>
      </c>
      <c r="AO60">
        <v>0</v>
      </c>
      <c r="AP60" t="s">
        <v>22</v>
      </c>
      <c r="AQ60">
        <v>61</v>
      </c>
      <c r="AR60">
        <v>57</v>
      </c>
      <c r="AS60">
        <v>34</v>
      </c>
      <c r="AT60">
        <v>40.799999999999997</v>
      </c>
      <c r="AU60">
        <v>55</v>
      </c>
      <c r="AV60">
        <v>80</v>
      </c>
      <c r="AW60">
        <v>1</v>
      </c>
    </row>
    <row r="61" spans="1:49" x14ac:dyDescent="0.3">
      <c r="A61" t="s">
        <v>19</v>
      </c>
      <c r="B61">
        <f t="shared" si="0"/>
        <v>1</v>
      </c>
      <c r="C61">
        <f t="shared" si="1"/>
        <v>0</v>
      </c>
      <c r="D61">
        <f t="shared" si="2"/>
        <v>0</v>
      </c>
      <c r="E61">
        <f t="shared" si="3"/>
        <v>0</v>
      </c>
      <c r="F61">
        <f t="shared" si="4"/>
        <v>0</v>
      </c>
      <c r="G61">
        <f t="shared" si="5"/>
        <v>0</v>
      </c>
      <c r="H61" s="3">
        <v>22215.69</v>
      </c>
      <c r="I61" s="3">
        <v>10.008554074982184</v>
      </c>
      <c r="J61" s="2">
        <v>1.54</v>
      </c>
      <c r="K61" s="2">
        <v>3.6522640000000002</v>
      </c>
      <c r="L61" s="2">
        <v>2.3715999999999999</v>
      </c>
      <c r="M61" t="s">
        <v>13</v>
      </c>
      <c r="N61" t="s">
        <v>20</v>
      </c>
      <c r="O61" s="2">
        <v>4</v>
      </c>
      <c r="P61" t="s">
        <v>40</v>
      </c>
      <c r="Q61">
        <f t="shared" si="6"/>
        <v>0</v>
      </c>
      <c r="R61">
        <f t="shared" si="7"/>
        <v>1</v>
      </c>
      <c r="S61">
        <f t="shared" si="8"/>
        <v>0</v>
      </c>
      <c r="T61">
        <f t="shared" si="9"/>
        <v>0</v>
      </c>
      <c r="U61">
        <f t="shared" si="10"/>
        <v>0</v>
      </c>
      <c r="V61" t="s">
        <v>24</v>
      </c>
      <c r="W61">
        <f t="shared" si="11"/>
        <v>0</v>
      </c>
      <c r="X61">
        <f t="shared" si="12"/>
        <v>1</v>
      </c>
      <c r="Y61">
        <f t="shared" si="13"/>
        <v>0</v>
      </c>
      <c r="Z61">
        <f t="shared" si="14"/>
        <v>0</v>
      </c>
      <c r="AA61">
        <f t="shared" si="15"/>
        <v>1</v>
      </c>
      <c r="AB61">
        <f t="shared" si="16"/>
        <v>0</v>
      </c>
      <c r="AC61">
        <f t="shared" si="17"/>
        <v>0</v>
      </c>
      <c r="AD61">
        <f t="shared" si="18"/>
        <v>0</v>
      </c>
      <c r="AE61" t="s">
        <v>33</v>
      </c>
      <c r="AF61">
        <v>0</v>
      </c>
      <c r="AG61">
        <v>1</v>
      </c>
      <c r="AH61">
        <v>0</v>
      </c>
      <c r="AI61">
        <v>0</v>
      </c>
      <c r="AJ61">
        <v>1</v>
      </c>
      <c r="AK61">
        <v>1</v>
      </c>
      <c r="AL61">
        <v>1</v>
      </c>
      <c r="AM61">
        <v>0</v>
      </c>
      <c r="AN61">
        <v>0</v>
      </c>
      <c r="AO61">
        <v>0</v>
      </c>
      <c r="AP61" t="s">
        <v>22</v>
      </c>
      <c r="AQ61">
        <v>61.9</v>
      </c>
      <c r="AR61">
        <v>57</v>
      </c>
      <c r="AS61">
        <v>35.5</v>
      </c>
      <c r="AT61">
        <v>40.6</v>
      </c>
      <c r="AU61">
        <v>55</v>
      </c>
      <c r="AV61">
        <v>80</v>
      </c>
      <c r="AW61">
        <v>1</v>
      </c>
    </row>
    <row r="62" spans="1:49" x14ac:dyDescent="0.3">
      <c r="A62" t="s">
        <v>29</v>
      </c>
      <c r="B62">
        <f t="shared" si="0"/>
        <v>0</v>
      </c>
      <c r="C62">
        <f t="shared" si="1"/>
        <v>0</v>
      </c>
      <c r="D62">
        <f t="shared" si="2"/>
        <v>1</v>
      </c>
      <c r="E62">
        <f t="shared" si="3"/>
        <v>0</v>
      </c>
      <c r="F62">
        <f t="shared" si="4"/>
        <v>0</v>
      </c>
      <c r="G62">
        <f t="shared" si="5"/>
        <v>0</v>
      </c>
      <c r="H62" s="3">
        <v>9961</v>
      </c>
      <c r="I62" s="3">
        <v>9.2064327471451648</v>
      </c>
      <c r="J62" s="2">
        <v>1.1000000000000001</v>
      </c>
      <c r="K62" s="2">
        <v>1.3310000000000004</v>
      </c>
      <c r="L62" s="2">
        <v>1.2100000000000002</v>
      </c>
      <c r="M62" t="s">
        <v>30</v>
      </c>
      <c r="N62" t="s">
        <v>14</v>
      </c>
      <c r="O62" s="2">
        <v>3</v>
      </c>
      <c r="P62" t="s">
        <v>31</v>
      </c>
      <c r="Q62">
        <f t="shared" si="6"/>
        <v>0</v>
      </c>
      <c r="R62">
        <f t="shared" si="7"/>
        <v>0</v>
      </c>
      <c r="S62">
        <f t="shared" si="8"/>
        <v>0</v>
      </c>
      <c r="T62">
        <f t="shared" si="9"/>
        <v>1</v>
      </c>
      <c r="U62">
        <f t="shared" si="10"/>
        <v>0</v>
      </c>
      <c r="V62" t="s">
        <v>16</v>
      </c>
      <c r="W62">
        <f t="shared" si="11"/>
        <v>0</v>
      </c>
      <c r="X62">
        <f t="shared" si="12"/>
        <v>1</v>
      </c>
      <c r="Y62">
        <f t="shared" si="13"/>
        <v>0</v>
      </c>
      <c r="Z62">
        <f t="shared" si="14"/>
        <v>0</v>
      </c>
      <c r="AA62">
        <f t="shared" si="15"/>
        <v>0</v>
      </c>
      <c r="AB62">
        <f t="shared" si="16"/>
        <v>1</v>
      </c>
      <c r="AC62">
        <f t="shared" si="17"/>
        <v>0</v>
      </c>
      <c r="AD62">
        <f t="shared" si="18"/>
        <v>0</v>
      </c>
      <c r="AE62" t="s">
        <v>28</v>
      </c>
      <c r="AF62">
        <v>1</v>
      </c>
      <c r="AG62">
        <v>1</v>
      </c>
      <c r="AH62">
        <v>0</v>
      </c>
      <c r="AI62">
        <v>1</v>
      </c>
      <c r="AJ62">
        <v>1</v>
      </c>
      <c r="AK62">
        <v>1</v>
      </c>
      <c r="AL62">
        <v>1</v>
      </c>
      <c r="AM62">
        <v>1</v>
      </c>
      <c r="AN62">
        <v>1</v>
      </c>
      <c r="AO62">
        <v>0</v>
      </c>
      <c r="AP62" t="s">
        <v>17</v>
      </c>
      <c r="AQ62">
        <v>60.8</v>
      </c>
      <c r="AR62">
        <v>55.4</v>
      </c>
      <c r="AS62">
        <v>34.200000000000003</v>
      </c>
      <c r="AT62">
        <v>40.6</v>
      </c>
      <c r="AU62">
        <v>48</v>
      </c>
      <c r="AV62">
        <v>76</v>
      </c>
      <c r="AW62">
        <v>1</v>
      </c>
    </row>
    <row r="63" spans="1:49" x14ac:dyDescent="0.3">
      <c r="A63" t="s">
        <v>19</v>
      </c>
      <c r="B63">
        <f t="shared" si="0"/>
        <v>1</v>
      </c>
      <c r="C63">
        <f t="shared" si="1"/>
        <v>0</v>
      </c>
      <c r="D63">
        <f t="shared" si="2"/>
        <v>0</v>
      </c>
      <c r="E63">
        <f t="shared" si="3"/>
        <v>0</v>
      </c>
      <c r="F63">
        <f t="shared" si="4"/>
        <v>0</v>
      </c>
      <c r="G63">
        <f t="shared" si="5"/>
        <v>0</v>
      </c>
      <c r="H63" s="3">
        <v>8615.7950000000001</v>
      </c>
      <c r="I63" s="3">
        <v>9.0613524256098064</v>
      </c>
      <c r="J63" s="2">
        <v>1.03</v>
      </c>
      <c r="K63" s="2">
        <v>1.092727</v>
      </c>
      <c r="L63" s="2">
        <v>1.0609</v>
      </c>
      <c r="M63" t="s">
        <v>13</v>
      </c>
      <c r="N63" t="s">
        <v>20</v>
      </c>
      <c r="O63" s="2">
        <v>4</v>
      </c>
      <c r="P63" t="s">
        <v>21</v>
      </c>
      <c r="Q63">
        <f t="shared" si="6"/>
        <v>0</v>
      </c>
      <c r="R63">
        <f t="shared" si="7"/>
        <v>0</v>
      </c>
      <c r="S63">
        <f t="shared" si="8"/>
        <v>0</v>
      </c>
      <c r="T63">
        <f t="shared" si="9"/>
        <v>0</v>
      </c>
      <c r="U63">
        <f t="shared" si="10"/>
        <v>1</v>
      </c>
      <c r="V63" t="s">
        <v>32</v>
      </c>
      <c r="W63">
        <f t="shared" si="11"/>
        <v>0</v>
      </c>
      <c r="X63">
        <f t="shared" si="12"/>
        <v>1</v>
      </c>
      <c r="Y63">
        <f t="shared" si="13"/>
        <v>0</v>
      </c>
      <c r="Z63">
        <f t="shared" si="14"/>
        <v>0</v>
      </c>
      <c r="AA63">
        <f t="shared" si="15"/>
        <v>0</v>
      </c>
      <c r="AB63">
        <f t="shared" si="16"/>
        <v>0</v>
      </c>
      <c r="AC63">
        <f t="shared" si="17"/>
        <v>1</v>
      </c>
      <c r="AD63">
        <f t="shared" si="18"/>
        <v>0</v>
      </c>
      <c r="AE63" t="s">
        <v>23</v>
      </c>
      <c r="AF63">
        <v>0</v>
      </c>
      <c r="AG63">
        <v>1</v>
      </c>
      <c r="AH63">
        <v>1</v>
      </c>
      <c r="AI63">
        <v>0</v>
      </c>
      <c r="AJ63">
        <v>1</v>
      </c>
      <c r="AK63">
        <v>1</v>
      </c>
      <c r="AL63">
        <v>1</v>
      </c>
      <c r="AM63">
        <v>0</v>
      </c>
      <c r="AN63">
        <v>0</v>
      </c>
      <c r="AO63">
        <v>0</v>
      </c>
      <c r="AP63" t="s">
        <v>22</v>
      </c>
      <c r="AQ63">
        <v>61.9</v>
      </c>
      <c r="AR63">
        <v>57</v>
      </c>
      <c r="AS63">
        <v>35.5</v>
      </c>
      <c r="AT63">
        <v>40.6</v>
      </c>
      <c r="AU63">
        <v>55</v>
      </c>
      <c r="AV63">
        <v>80</v>
      </c>
      <c r="AW63">
        <v>1</v>
      </c>
    </row>
    <row r="64" spans="1:49" x14ac:dyDescent="0.3">
      <c r="A64" t="s">
        <v>19</v>
      </c>
      <c r="B64">
        <f t="shared" si="0"/>
        <v>1</v>
      </c>
      <c r="C64">
        <f t="shared" si="1"/>
        <v>0</v>
      </c>
      <c r="D64">
        <f t="shared" si="2"/>
        <v>0</v>
      </c>
      <c r="E64">
        <f t="shared" si="3"/>
        <v>0</v>
      </c>
      <c r="F64">
        <f t="shared" si="4"/>
        <v>0</v>
      </c>
      <c r="G64">
        <f t="shared" si="5"/>
        <v>0</v>
      </c>
      <c r="H64" s="3">
        <v>17399.04</v>
      </c>
      <c r="I64" s="3">
        <v>9.7641703112667741</v>
      </c>
      <c r="J64" s="2">
        <v>1.62</v>
      </c>
      <c r="K64" s="2">
        <v>4.2515280000000004</v>
      </c>
      <c r="L64" s="2">
        <v>2.6244000000000005</v>
      </c>
      <c r="M64" t="s">
        <v>13</v>
      </c>
      <c r="N64" t="s">
        <v>20</v>
      </c>
      <c r="O64" s="2">
        <v>4</v>
      </c>
      <c r="P64" t="s">
        <v>31</v>
      </c>
      <c r="Q64">
        <f t="shared" si="6"/>
        <v>0</v>
      </c>
      <c r="R64">
        <f t="shared" si="7"/>
        <v>0</v>
      </c>
      <c r="S64">
        <f t="shared" si="8"/>
        <v>0</v>
      </c>
      <c r="T64">
        <f t="shared" si="9"/>
        <v>1</v>
      </c>
      <c r="U64">
        <f t="shared" si="10"/>
        <v>0</v>
      </c>
      <c r="V64" t="s">
        <v>24</v>
      </c>
      <c r="W64">
        <f t="shared" si="11"/>
        <v>0</v>
      </c>
      <c r="X64">
        <f t="shared" si="12"/>
        <v>1</v>
      </c>
      <c r="Y64">
        <f t="shared" si="13"/>
        <v>0</v>
      </c>
      <c r="Z64">
        <f t="shared" si="14"/>
        <v>0</v>
      </c>
      <c r="AA64">
        <f t="shared" si="15"/>
        <v>1</v>
      </c>
      <c r="AB64">
        <f t="shared" si="16"/>
        <v>0</v>
      </c>
      <c r="AC64">
        <f t="shared" si="17"/>
        <v>0</v>
      </c>
      <c r="AD64">
        <f t="shared" si="18"/>
        <v>0</v>
      </c>
      <c r="AE64" t="s">
        <v>33</v>
      </c>
      <c r="AF64">
        <v>1</v>
      </c>
      <c r="AG64">
        <v>1</v>
      </c>
      <c r="AH64">
        <v>0</v>
      </c>
      <c r="AI64">
        <v>0</v>
      </c>
      <c r="AJ64">
        <v>1</v>
      </c>
      <c r="AK64">
        <v>1</v>
      </c>
      <c r="AL64">
        <v>1</v>
      </c>
      <c r="AM64">
        <v>0</v>
      </c>
      <c r="AN64">
        <v>0</v>
      </c>
      <c r="AO64">
        <v>0</v>
      </c>
      <c r="AP64" t="s">
        <v>22</v>
      </c>
      <c r="AQ64">
        <v>61.8</v>
      </c>
      <c r="AR64">
        <v>57</v>
      </c>
      <c r="AS64">
        <v>35.5</v>
      </c>
      <c r="AT64">
        <v>40.6</v>
      </c>
      <c r="AU64">
        <v>55</v>
      </c>
      <c r="AV64">
        <v>80</v>
      </c>
      <c r="AW64">
        <v>1</v>
      </c>
    </row>
    <row r="65" spans="1:49" x14ac:dyDescent="0.3">
      <c r="A65" t="s">
        <v>35</v>
      </c>
      <c r="B65">
        <f t="shared" si="0"/>
        <v>0</v>
      </c>
      <c r="C65">
        <f t="shared" si="1"/>
        <v>0</v>
      </c>
      <c r="D65">
        <f t="shared" si="2"/>
        <v>0</v>
      </c>
      <c r="E65">
        <f t="shared" si="3"/>
        <v>1</v>
      </c>
      <c r="F65">
        <f t="shared" si="4"/>
        <v>0</v>
      </c>
      <c r="G65">
        <f t="shared" si="5"/>
        <v>0</v>
      </c>
      <c r="H65" s="3">
        <v>32960</v>
      </c>
      <c r="I65" s="3">
        <v>10.403049984023408</v>
      </c>
      <c r="J65" s="2">
        <v>2</v>
      </c>
      <c r="K65" s="2">
        <v>8</v>
      </c>
      <c r="L65" s="2">
        <v>4</v>
      </c>
      <c r="M65" t="s">
        <v>13</v>
      </c>
      <c r="N65" t="s">
        <v>36</v>
      </c>
      <c r="O65" s="2">
        <v>2</v>
      </c>
      <c r="P65" t="s">
        <v>40</v>
      </c>
      <c r="Q65">
        <f t="shared" si="6"/>
        <v>0</v>
      </c>
      <c r="R65">
        <f t="shared" si="7"/>
        <v>1</v>
      </c>
      <c r="S65">
        <f t="shared" si="8"/>
        <v>0</v>
      </c>
      <c r="T65">
        <f t="shared" si="9"/>
        <v>0</v>
      </c>
      <c r="U65">
        <f t="shared" si="10"/>
        <v>0</v>
      </c>
      <c r="V65" t="s">
        <v>24</v>
      </c>
      <c r="W65">
        <f t="shared" si="11"/>
        <v>0</v>
      </c>
      <c r="X65">
        <f t="shared" si="12"/>
        <v>1</v>
      </c>
      <c r="Y65">
        <f t="shared" si="13"/>
        <v>0</v>
      </c>
      <c r="Z65">
        <f t="shared" si="14"/>
        <v>0</v>
      </c>
      <c r="AA65">
        <f t="shared" si="15"/>
        <v>1</v>
      </c>
      <c r="AB65">
        <f t="shared" si="16"/>
        <v>0</v>
      </c>
      <c r="AC65">
        <f t="shared" si="17"/>
        <v>0</v>
      </c>
      <c r="AD65">
        <f t="shared" si="18"/>
        <v>0</v>
      </c>
      <c r="AE65" t="s">
        <v>23</v>
      </c>
      <c r="AF65">
        <v>1</v>
      </c>
      <c r="AG65">
        <v>0</v>
      </c>
      <c r="AH65">
        <v>0</v>
      </c>
      <c r="AI65">
        <v>0</v>
      </c>
      <c r="AJ65">
        <v>0</v>
      </c>
      <c r="AK65">
        <v>1</v>
      </c>
      <c r="AL65">
        <v>0</v>
      </c>
      <c r="AM65">
        <v>1</v>
      </c>
      <c r="AN65">
        <v>0</v>
      </c>
      <c r="AO65">
        <v>0</v>
      </c>
      <c r="AP65" t="s">
        <v>22</v>
      </c>
      <c r="AQ65">
        <v>61.1</v>
      </c>
      <c r="AR65">
        <v>59</v>
      </c>
      <c r="AS65">
        <v>34</v>
      </c>
      <c r="AT65">
        <v>41</v>
      </c>
      <c r="AU65">
        <v>45</v>
      </c>
      <c r="AV65">
        <v>75</v>
      </c>
      <c r="AW65">
        <v>1</v>
      </c>
    </row>
    <row r="66" spans="1:49" x14ac:dyDescent="0.3">
      <c r="A66" t="s">
        <v>19</v>
      </c>
      <c r="B66">
        <f t="shared" si="0"/>
        <v>1</v>
      </c>
      <c r="C66">
        <f t="shared" si="1"/>
        <v>0</v>
      </c>
      <c r="D66">
        <f t="shared" si="2"/>
        <v>0</v>
      </c>
      <c r="E66">
        <f t="shared" si="3"/>
        <v>0</v>
      </c>
      <c r="F66">
        <f t="shared" si="4"/>
        <v>0</v>
      </c>
      <c r="G66">
        <f t="shared" si="5"/>
        <v>0</v>
      </c>
      <c r="H66" s="3">
        <v>13972.225</v>
      </c>
      <c r="I66" s="3">
        <v>9.544826709432904</v>
      </c>
      <c r="J66" s="2">
        <v>1.25</v>
      </c>
      <c r="K66" s="2">
        <v>1.953125</v>
      </c>
      <c r="L66" s="2">
        <v>1.5625</v>
      </c>
      <c r="M66" t="s">
        <v>13</v>
      </c>
      <c r="N66" t="s">
        <v>20</v>
      </c>
      <c r="O66" s="2">
        <v>4</v>
      </c>
      <c r="P66" t="s">
        <v>40</v>
      </c>
      <c r="Q66">
        <f t="shared" si="6"/>
        <v>0</v>
      </c>
      <c r="R66">
        <f t="shared" si="7"/>
        <v>1</v>
      </c>
      <c r="S66">
        <f t="shared" si="8"/>
        <v>0</v>
      </c>
      <c r="T66">
        <f t="shared" si="9"/>
        <v>0</v>
      </c>
      <c r="U66">
        <f t="shared" si="10"/>
        <v>0</v>
      </c>
      <c r="V66" t="s">
        <v>24</v>
      </c>
      <c r="W66">
        <f t="shared" si="11"/>
        <v>0</v>
      </c>
      <c r="X66">
        <f t="shared" si="12"/>
        <v>1</v>
      </c>
      <c r="Y66">
        <f t="shared" si="13"/>
        <v>0</v>
      </c>
      <c r="Z66">
        <f t="shared" si="14"/>
        <v>0</v>
      </c>
      <c r="AA66">
        <f t="shared" si="15"/>
        <v>1</v>
      </c>
      <c r="AB66">
        <f t="shared" si="16"/>
        <v>0</v>
      </c>
      <c r="AC66">
        <f t="shared" si="17"/>
        <v>0</v>
      </c>
      <c r="AD66">
        <f t="shared" si="18"/>
        <v>0</v>
      </c>
      <c r="AE66" t="s">
        <v>23</v>
      </c>
      <c r="AF66">
        <v>1</v>
      </c>
      <c r="AG66">
        <v>1</v>
      </c>
      <c r="AH66">
        <v>0</v>
      </c>
      <c r="AI66">
        <v>0</v>
      </c>
      <c r="AJ66">
        <v>1</v>
      </c>
      <c r="AK66">
        <v>1</v>
      </c>
      <c r="AL66">
        <v>1</v>
      </c>
      <c r="AM66">
        <v>1</v>
      </c>
      <c r="AN66">
        <v>0</v>
      </c>
      <c r="AO66">
        <v>0</v>
      </c>
      <c r="AP66" t="s">
        <v>22</v>
      </c>
      <c r="AQ66">
        <v>61.9</v>
      </c>
      <c r="AR66">
        <v>56</v>
      </c>
      <c r="AS66">
        <v>35</v>
      </c>
      <c r="AT66">
        <v>40.6</v>
      </c>
      <c r="AU66">
        <v>50</v>
      </c>
      <c r="AV66">
        <v>75</v>
      </c>
      <c r="AW66">
        <v>1</v>
      </c>
    </row>
    <row r="67" spans="1:49" x14ac:dyDescent="0.3">
      <c r="A67" t="s">
        <v>19</v>
      </c>
      <c r="B67">
        <f t="shared" ref="B67:B130" si="19">IF(TEXT(A67,"0") = "BlueNile", 1, 0)</f>
        <v>1</v>
      </c>
      <c r="C67">
        <f t="shared" ref="C67:C130" si="20">IF(TEXT(A67,"0") = "BrianGavin", 1, 0)</f>
        <v>0</v>
      </c>
      <c r="D67">
        <f t="shared" ref="D67:D130" si="21">IF(TEXT(A67,"0") = "CraftedByInfinity", 1, 0)</f>
        <v>0</v>
      </c>
      <c r="E67">
        <f t="shared" ref="E67:E130" si="22">IF(TEXT(A67,"0") = "EnchantedDiamonds", 1, 0)</f>
        <v>0</v>
      </c>
      <c r="F67">
        <f t="shared" ref="F67:F130" si="23">IF(TEXT(A67,"0") = "JamesAllen", 1, 0)</f>
        <v>0</v>
      </c>
      <c r="G67">
        <f t="shared" ref="G67:G130" si="24">IF(TEXT(A67,"0") = "WhiteFlash", 1, 0)</f>
        <v>0</v>
      </c>
      <c r="H67" s="3">
        <v>8604.9599999999991</v>
      </c>
      <c r="I67" s="3">
        <v>9.060094060174638</v>
      </c>
      <c r="J67" s="2">
        <v>1.03</v>
      </c>
      <c r="K67" s="2">
        <v>1.092727</v>
      </c>
      <c r="L67" s="2">
        <v>1.0609</v>
      </c>
      <c r="M67" t="s">
        <v>13</v>
      </c>
      <c r="N67" t="s">
        <v>20</v>
      </c>
      <c r="O67" s="2">
        <v>4</v>
      </c>
      <c r="P67" t="s">
        <v>31</v>
      </c>
      <c r="Q67">
        <f t="shared" ref="Q67:Q130" si="25">IF(TEXT(P67,"0") = "D", 1, 0)</f>
        <v>0</v>
      </c>
      <c r="R67">
        <f t="shared" ref="R67:R130" si="26">IF(TEXT(P67,"0") = "E", 1, 0)</f>
        <v>0</v>
      </c>
      <c r="S67">
        <f t="shared" ref="S67:S130" si="27">IF(TEXT(P67,"0") = "F", 1, 0)</f>
        <v>0</v>
      </c>
      <c r="T67">
        <f t="shared" ref="T67:T130" si="28">IF(TEXT(P67,"0") = "G", 1, 0)</f>
        <v>1</v>
      </c>
      <c r="U67">
        <f t="shared" ref="U67:U130" si="29">IF(TEXT(P67,"0") = "H", 1, 0)</f>
        <v>0</v>
      </c>
      <c r="V67" t="s">
        <v>24</v>
      </c>
      <c r="W67">
        <f t="shared" ref="W67:W130" si="30">IF(OR(V67="IF",V67="FL"),1,0)</f>
        <v>0</v>
      </c>
      <c r="X67">
        <f t="shared" ref="X67:X130" si="31">IF(OR(V67="VS1",V67="VS2",V67="VVS1",V67="VVS2"),1,0)</f>
        <v>1</v>
      </c>
      <c r="Y67">
        <f t="shared" ref="Y67:Y130" si="32">IF(TEXT(V67,"0") = "FL", 1, 0)</f>
        <v>0</v>
      </c>
      <c r="Z67">
        <f t="shared" ref="Z67:Z130" si="33">IF(TEXT(V67,"0") = "IF", 1, 0)</f>
        <v>0</v>
      </c>
      <c r="AA67">
        <f t="shared" ref="AA67:AA130" si="34">IF(TEXT(V67,"0") = "VS1", 1, 0)</f>
        <v>1</v>
      </c>
      <c r="AB67">
        <f t="shared" ref="AB67:AB130" si="35">IF(TEXT(V67,"0") = "VS2", 1, 0)</f>
        <v>0</v>
      </c>
      <c r="AC67">
        <f t="shared" ref="AC67:AC130" si="36">IF(TEXT(V67,"0") = "VVS1", 1, 0)</f>
        <v>0</v>
      </c>
      <c r="AD67">
        <f t="shared" ref="AD67:AD130" si="37">IF(TEXT(V67,"0") = "VVS2", 1, 0)</f>
        <v>0</v>
      </c>
      <c r="AE67" t="s">
        <v>23</v>
      </c>
      <c r="AF67">
        <v>1</v>
      </c>
      <c r="AG67">
        <v>1</v>
      </c>
      <c r="AH67">
        <v>0</v>
      </c>
      <c r="AI67">
        <v>0</v>
      </c>
      <c r="AJ67">
        <v>1</v>
      </c>
      <c r="AK67">
        <v>1</v>
      </c>
      <c r="AL67">
        <v>1</v>
      </c>
      <c r="AM67">
        <v>0</v>
      </c>
      <c r="AN67">
        <v>0</v>
      </c>
      <c r="AO67">
        <v>0</v>
      </c>
      <c r="AP67" t="s">
        <v>22</v>
      </c>
      <c r="AQ67">
        <v>61.9</v>
      </c>
      <c r="AR67">
        <v>57</v>
      </c>
      <c r="AS67">
        <v>35.5</v>
      </c>
      <c r="AT67">
        <v>40.799999999999997</v>
      </c>
      <c r="AU67">
        <v>55</v>
      </c>
      <c r="AV67">
        <v>80</v>
      </c>
      <c r="AW67">
        <v>1</v>
      </c>
    </row>
    <row r="68" spans="1:49" x14ac:dyDescent="0.3">
      <c r="A68" t="s">
        <v>29</v>
      </c>
      <c r="B68">
        <f t="shared" si="19"/>
        <v>0</v>
      </c>
      <c r="C68">
        <f t="shared" si="20"/>
        <v>0</v>
      </c>
      <c r="D68">
        <f t="shared" si="21"/>
        <v>1</v>
      </c>
      <c r="E68">
        <f t="shared" si="22"/>
        <v>0</v>
      </c>
      <c r="F68">
        <f t="shared" si="23"/>
        <v>0</v>
      </c>
      <c r="G68">
        <f t="shared" si="24"/>
        <v>0</v>
      </c>
      <c r="H68" s="3">
        <v>18389</v>
      </c>
      <c r="I68" s="3">
        <v>9.8195079387408537</v>
      </c>
      <c r="J68" s="2">
        <v>1.31</v>
      </c>
      <c r="K68" s="2">
        <v>2.2480910000000001</v>
      </c>
      <c r="L68" s="2">
        <v>1.7161000000000002</v>
      </c>
      <c r="M68" t="s">
        <v>30</v>
      </c>
      <c r="N68" t="s">
        <v>14</v>
      </c>
      <c r="O68" s="2">
        <v>3</v>
      </c>
      <c r="P68" t="s">
        <v>40</v>
      </c>
      <c r="Q68">
        <f t="shared" si="25"/>
        <v>0</v>
      </c>
      <c r="R68">
        <f t="shared" si="26"/>
        <v>1</v>
      </c>
      <c r="S68">
        <f t="shared" si="27"/>
        <v>0</v>
      </c>
      <c r="T68">
        <f t="shared" si="28"/>
        <v>0</v>
      </c>
      <c r="U68">
        <f t="shared" si="29"/>
        <v>0</v>
      </c>
      <c r="V68" t="s">
        <v>24</v>
      </c>
      <c r="W68">
        <f t="shared" si="30"/>
        <v>0</v>
      </c>
      <c r="X68">
        <f t="shared" si="31"/>
        <v>1</v>
      </c>
      <c r="Y68">
        <f t="shared" si="32"/>
        <v>0</v>
      </c>
      <c r="Z68">
        <f t="shared" si="33"/>
        <v>0</v>
      </c>
      <c r="AA68">
        <f t="shared" si="34"/>
        <v>1</v>
      </c>
      <c r="AB68">
        <f t="shared" si="35"/>
        <v>0</v>
      </c>
      <c r="AC68">
        <f t="shared" si="36"/>
        <v>0</v>
      </c>
      <c r="AD68">
        <f t="shared" si="37"/>
        <v>0</v>
      </c>
      <c r="AE68" t="s">
        <v>28</v>
      </c>
      <c r="AF68">
        <v>1</v>
      </c>
      <c r="AG68">
        <v>1</v>
      </c>
      <c r="AH68">
        <v>0</v>
      </c>
      <c r="AI68">
        <v>1</v>
      </c>
      <c r="AJ68">
        <v>1</v>
      </c>
      <c r="AK68">
        <v>1</v>
      </c>
      <c r="AL68">
        <v>1</v>
      </c>
      <c r="AM68">
        <v>0</v>
      </c>
      <c r="AN68">
        <v>1</v>
      </c>
      <c r="AO68">
        <v>0</v>
      </c>
      <c r="AP68" t="s">
        <v>17</v>
      </c>
      <c r="AQ68">
        <v>61.4</v>
      </c>
      <c r="AR68">
        <v>56.2</v>
      </c>
      <c r="AS68">
        <v>34.4</v>
      </c>
      <c r="AT68">
        <v>40.9</v>
      </c>
      <c r="AU68">
        <v>51</v>
      </c>
      <c r="AV68">
        <v>78</v>
      </c>
      <c r="AW68">
        <v>1</v>
      </c>
    </row>
    <row r="69" spans="1:49" x14ac:dyDescent="0.3">
      <c r="A69" t="s">
        <v>19</v>
      </c>
      <c r="B69">
        <f t="shared" si="19"/>
        <v>1</v>
      </c>
      <c r="C69">
        <f t="shared" si="20"/>
        <v>0</v>
      </c>
      <c r="D69">
        <f t="shared" si="21"/>
        <v>0</v>
      </c>
      <c r="E69">
        <f t="shared" si="22"/>
        <v>0</v>
      </c>
      <c r="F69">
        <f t="shared" si="23"/>
        <v>0</v>
      </c>
      <c r="G69">
        <f t="shared" si="24"/>
        <v>0</v>
      </c>
      <c r="H69" s="3">
        <v>13748.63</v>
      </c>
      <c r="I69" s="3">
        <v>9.5286944617670493</v>
      </c>
      <c r="J69" s="2">
        <v>1.32</v>
      </c>
      <c r="K69" s="2">
        <v>2.2999680000000002</v>
      </c>
      <c r="L69" s="2">
        <v>1.7424000000000002</v>
      </c>
      <c r="M69" t="s">
        <v>13</v>
      </c>
      <c r="N69" t="s">
        <v>20</v>
      </c>
      <c r="O69" s="2">
        <v>4</v>
      </c>
      <c r="P69" t="s">
        <v>31</v>
      </c>
      <c r="Q69">
        <f t="shared" si="25"/>
        <v>0</v>
      </c>
      <c r="R69">
        <f t="shared" si="26"/>
        <v>0</v>
      </c>
      <c r="S69">
        <f t="shared" si="27"/>
        <v>0</v>
      </c>
      <c r="T69">
        <f t="shared" si="28"/>
        <v>1</v>
      </c>
      <c r="U69">
        <f t="shared" si="29"/>
        <v>0</v>
      </c>
      <c r="V69" t="s">
        <v>34</v>
      </c>
      <c r="W69">
        <f t="shared" si="30"/>
        <v>0</v>
      </c>
      <c r="X69">
        <f t="shared" si="31"/>
        <v>1</v>
      </c>
      <c r="Y69">
        <f t="shared" si="32"/>
        <v>0</v>
      </c>
      <c r="Z69">
        <f t="shared" si="33"/>
        <v>0</v>
      </c>
      <c r="AA69">
        <f t="shared" si="34"/>
        <v>0</v>
      </c>
      <c r="AB69">
        <f t="shared" si="35"/>
        <v>0</v>
      </c>
      <c r="AC69">
        <f t="shared" si="36"/>
        <v>0</v>
      </c>
      <c r="AD69">
        <f t="shared" si="37"/>
        <v>1</v>
      </c>
      <c r="AE69" t="s">
        <v>23</v>
      </c>
      <c r="AF69">
        <v>0</v>
      </c>
      <c r="AG69">
        <v>1</v>
      </c>
      <c r="AH69">
        <v>0</v>
      </c>
      <c r="AI69">
        <v>0</v>
      </c>
      <c r="AJ69">
        <v>1</v>
      </c>
      <c r="AK69">
        <v>1</v>
      </c>
      <c r="AL69">
        <v>1</v>
      </c>
      <c r="AM69">
        <v>0</v>
      </c>
      <c r="AN69">
        <v>0</v>
      </c>
      <c r="AO69">
        <v>0</v>
      </c>
      <c r="AP69" t="s">
        <v>22</v>
      </c>
      <c r="AQ69">
        <v>61.9</v>
      </c>
      <c r="AR69">
        <v>57</v>
      </c>
      <c r="AS69">
        <v>35.5</v>
      </c>
      <c r="AT69">
        <v>40.6</v>
      </c>
      <c r="AU69">
        <v>55</v>
      </c>
      <c r="AV69">
        <v>80</v>
      </c>
      <c r="AW69">
        <v>1</v>
      </c>
    </row>
    <row r="70" spans="1:49" x14ac:dyDescent="0.3">
      <c r="A70" t="s">
        <v>25</v>
      </c>
      <c r="B70">
        <f t="shared" si="19"/>
        <v>0</v>
      </c>
      <c r="C70">
        <f t="shared" si="20"/>
        <v>1</v>
      </c>
      <c r="D70">
        <f t="shared" si="21"/>
        <v>0</v>
      </c>
      <c r="E70">
        <f t="shared" si="22"/>
        <v>0</v>
      </c>
      <c r="F70">
        <f t="shared" si="23"/>
        <v>0</v>
      </c>
      <c r="G70">
        <f t="shared" si="24"/>
        <v>0</v>
      </c>
      <c r="H70" s="3">
        <v>29076</v>
      </c>
      <c r="I70" s="3">
        <v>10.277668370604527</v>
      </c>
      <c r="J70" s="2">
        <v>1.262</v>
      </c>
      <c r="K70" s="2">
        <v>2.0099167279999999</v>
      </c>
      <c r="L70" s="2">
        <v>1.5926439999999999</v>
      </c>
      <c r="M70" t="s">
        <v>13</v>
      </c>
      <c r="N70" t="s">
        <v>26</v>
      </c>
      <c r="O70" s="2">
        <v>1</v>
      </c>
      <c r="P70" t="s">
        <v>27</v>
      </c>
      <c r="Q70">
        <f t="shared" si="25"/>
        <v>1</v>
      </c>
      <c r="R70">
        <f t="shared" si="26"/>
        <v>0</v>
      </c>
      <c r="S70">
        <f t="shared" si="27"/>
        <v>0</v>
      </c>
      <c r="T70">
        <f t="shared" si="28"/>
        <v>0</v>
      </c>
      <c r="U70">
        <f t="shared" si="29"/>
        <v>0</v>
      </c>
      <c r="V70" t="s">
        <v>37</v>
      </c>
      <c r="W70">
        <f t="shared" si="30"/>
        <v>1</v>
      </c>
      <c r="X70">
        <f t="shared" si="31"/>
        <v>0</v>
      </c>
      <c r="Y70">
        <f t="shared" si="32"/>
        <v>0</v>
      </c>
      <c r="Z70">
        <f t="shared" si="33"/>
        <v>1</v>
      </c>
      <c r="AA70">
        <f t="shared" si="34"/>
        <v>0</v>
      </c>
      <c r="AB70">
        <f t="shared" si="35"/>
        <v>0</v>
      </c>
      <c r="AC70">
        <f t="shared" si="36"/>
        <v>0</v>
      </c>
      <c r="AD70">
        <f t="shared" si="37"/>
        <v>0</v>
      </c>
      <c r="AE70" t="s">
        <v>28</v>
      </c>
      <c r="AF70">
        <v>1</v>
      </c>
      <c r="AG70">
        <v>1</v>
      </c>
      <c r="AH70">
        <v>1</v>
      </c>
      <c r="AI70">
        <v>1</v>
      </c>
      <c r="AJ70">
        <v>1</v>
      </c>
      <c r="AK70">
        <v>1</v>
      </c>
      <c r="AL70">
        <v>1</v>
      </c>
      <c r="AM70">
        <v>1</v>
      </c>
      <c r="AN70">
        <v>1</v>
      </c>
      <c r="AO70">
        <v>0</v>
      </c>
      <c r="AP70" t="s">
        <v>17</v>
      </c>
      <c r="AQ70">
        <v>61.8</v>
      </c>
      <c r="AR70">
        <v>55.9</v>
      </c>
      <c r="AS70">
        <v>34.799999999999997</v>
      </c>
      <c r="AT70">
        <v>40.799999999999997</v>
      </c>
      <c r="AU70">
        <v>50</v>
      </c>
      <c r="AV70">
        <v>76</v>
      </c>
      <c r="AW70">
        <v>1</v>
      </c>
    </row>
    <row r="71" spans="1:49" x14ac:dyDescent="0.3">
      <c r="A71" t="s">
        <v>35</v>
      </c>
      <c r="B71">
        <f t="shared" si="19"/>
        <v>0</v>
      </c>
      <c r="C71">
        <f t="shared" si="20"/>
        <v>0</v>
      </c>
      <c r="D71">
        <f t="shared" si="21"/>
        <v>0</v>
      </c>
      <c r="E71">
        <f t="shared" si="22"/>
        <v>1</v>
      </c>
      <c r="F71">
        <f t="shared" si="23"/>
        <v>0</v>
      </c>
      <c r="G71">
        <f t="shared" si="24"/>
        <v>0</v>
      </c>
      <c r="H71" s="3">
        <v>8860</v>
      </c>
      <c r="I71" s="3">
        <v>9.0893020435991261</v>
      </c>
      <c r="J71" s="2">
        <v>1.0900000000000001</v>
      </c>
      <c r="K71" s="2">
        <v>1.2950290000000002</v>
      </c>
      <c r="L71" s="2">
        <v>1.1881000000000002</v>
      </c>
      <c r="M71" t="s">
        <v>13</v>
      </c>
      <c r="N71" t="s">
        <v>36</v>
      </c>
      <c r="O71" s="2">
        <v>2</v>
      </c>
      <c r="P71" t="s">
        <v>31</v>
      </c>
      <c r="Q71">
        <f t="shared" si="25"/>
        <v>0</v>
      </c>
      <c r="R71">
        <f t="shared" si="26"/>
        <v>0</v>
      </c>
      <c r="S71">
        <f t="shared" si="27"/>
        <v>0</v>
      </c>
      <c r="T71">
        <f t="shared" si="28"/>
        <v>1</v>
      </c>
      <c r="U71">
        <f t="shared" si="29"/>
        <v>0</v>
      </c>
      <c r="V71" t="s">
        <v>37</v>
      </c>
      <c r="W71">
        <f t="shared" si="30"/>
        <v>1</v>
      </c>
      <c r="X71">
        <f t="shared" si="31"/>
        <v>0</v>
      </c>
      <c r="Y71">
        <f t="shared" si="32"/>
        <v>0</v>
      </c>
      <c r="Z71">
        <f t="shared" si="33"/>
        <v>1</v>
      </c>
      <c r="AA71">
        <f t="shared" si="34"/>
        <v>0</v>
      </c>
      <c r="AB71">
        <f t="shared" si="35"/>
        <v>0</v>
      </c>
      <c r="AC71">
        <f t="shared" si="36"/>
        <v>0</v>
      </c>
      <c r="AD71">
        <f t="shared" si="37"/>
        <v>0</v>
      </c>
      <c r="AE71" t="s">
        <v>33</v>
      </c>
      <c r="AF71">
        <v>1</v>
      </c>
      <c r="AG71">
        <v>0</v>
      </c>
      <c r="AH71">
        <v>1</v>
      </c>
      <c r="AI71">
        <v>0</v>
      </c>
      <c r="AJ71">
        <v>1</v>
      </c>
      <c r="AK71">
        <v>1</v>
      </c>
      <c r="AL71">
        <v>1</v>
      </c>
      <c r="AM71">
        <v>1</v>
      </c>
      <c r="AN71">
        <v>0</v>
      </c>
      <c r="AO71">
        <v>0</v>
      </c>
      <c r="AP71" t="s">
        <v>22</v>
      </c>
      <c r="AQ71">
        <v>62.3</v>
      </c>
      <c r="AR71">
        <v>57</v>
      </c>
      <c r="AS71">
        <v>36</v>
      </c>
      <c r="AT71">
        <v>40.6</v>
      </c>
      <c r="AU71">
        <v>45</v>
      </c>
      <c r="AV71">
        <v>80</v>
      </c>
      <c r="AW71">
        <v>1</v>
      </c>
    </row>
    <row r="72" spans="1:49" x14ac:dyDescent="0.3">
      <c r="A72" t="s">
        <v>19</v>
      </c>
      <c r="B72">
        <f t="shared" si="19"/>
        <v>1</v>
      </c>
      <c r="C72">
        <f t="shared" si="20"/>
        <v>0</v>
      </c>
      <c r="D72">
        <f t="shared" si="21"/>
        <v>0</v>
      </c>
      <c r="E72">
        <f t="shared" si="22"/>
        <v>0</v>
      </c>
      <c r="F72">
        <f t="shared" si="23"/>
        <v>0</v>
      </c>
      <c r="G72">
        <f t="shared" si="24"/>
        <v>0</v>
      </c>
      <c r="H72" s="3">
        <v>13171.42</v>
      </c>
      <c r="I72" s="3">
        <v>9.4858046097299411</v>
      </c>
      <c r="J72" s="2">
        <v>1.21</v>
      </c>
      <c r="K72" s="2">
        <v>1.7715609999999999</v>
      </c>
      <c r="L72" s="2">
        <v>1.4641</v>
      </c>
      <c r="M72" t="s">
        <v>13</v>
      </c>
      <c r="N72" t="s">
        <v>20</v>
      </c>
      <c r="O72" s="2">
        <v>4</v>
      </c>
      <c r="P72" t="s">
        <v>15</v>
      </c>
      <c r="Q72">
        <f t="shared" si="25"/>
        <v>0</v>
      </c>
      <c r="R72">
        <f t="shared" si="26"/>
        <v>0</v>
      </c>
      <c r="S72">
        <f t="shared" si="27"/>
        <v>1</v>
      </c>
      <c r="T72">
        <f t="shared" si="28"/>
        <v>0</v>
      </c>
      <c r="U72">
        <f t="shared" si="29"/>
        <v>0</v>
      </c>
      <c r="V72" t="s">
        <v>34</v>
      </c>
      <c r="W72">
        <f t="shared" si="30"/>
        <v>0</v>
      </c>
      <c r="X72">
        <f t="shared" si="31"/>
        <v>1</v>
      </c>
      <c r="Y72">
        <f t="shared" si="32"/>
        <v>0</v>
      </c>
      <c r="Z72">
        <f t="shared" si="33"/>
        <v>0</v>
      </c>
      <c r="AA72">
        <f t="shared" si="34"/>
        <v>0</v>
      </c>
      <c r="AB72">
        <f t="shared" si="35"/>
        <v>0</v>
      </c>
      <c r="AC72">
        <f t="shared" si="36"/>
        <v>0</v>
      </c>
      <c r="AD72">
        <f t="shared" si="37"/>
        <v>1</v>
      </c>
      <c r="AE72" t="s">
        <v>23</v>
      </c>
      <c r="AF72">
        <v>1</v>
      </c>
      <c r="AG72">
        <v>1</v>
      </c>
      <c r="AH72">
        <v>0</v>
      </c>
      <c r="AI72">
        <v>0</v>
      </c>
      <c r="AJ72">
        <v>1</v>
      </c>
      <c r="AK72">
        <v>1</v>
      </c>
      <c r="AL72">
        <v>1</v>
      </c>
      <c r="AM72">
        <v>1</v>
      </c>
      <c r="AN72">
        <v>0</v>
      </c>
      <c r="AO72">
        <v>0</v>
      </c>
      <c r="AP72" t="s">
        <v>22</v>
      </c>
      <c r="AQ72">
        <v>61.3</v>
      </c>
      <c r="AR72">
        <v>56</v>
      </c>
      <c r="AS72">
        <v>34</v>
      </c>
      <c r="AT72">
        <v>40.799999999999997</v>
      </c>
      <c r="AU72">
        <v>50</v>
      </c>
      <c r="AV72">
        <v>75</v>
      </c>
      <c r="AW72">
        <v>1</v>
      </c>
    </row>
    <row r="73" spans="1:49" x14ac:dyDescent="0.3">
      <c r="A73" t="s">
        <v>29</v>
      </c>
      <c r="B73">
        <f t="shared" si="19"/>
        <v>0</v>
      </c>
      <c r="C73">
        <f t="shared" si="20"/>
        <v>0</v>
      </c>
      <c r="D73">
        <f t="shared" si="21"/>
        <v>1</v>
      </c>
      <c r="E73">
        <f t="shared" si="22"/>
        <v>0</v>
      </c>
      <c r="F73">
        <f t="shared" si="23"/>
        <v>0</v>
      </c>
      <c r="G73">
        <f t="shared" si="24"/>
        <v>0</v>
      </c>
      <c r="H73" s="3">
        <v>9956</v>
      </c>
      <c r="I73" s="3">
        <v>9.2059306634874822</v>
      </c>
      <c r="J73" s="2">
        <v>1.01</v>
      </c>
      <c r="K73" s="2">
        <v>1.0303010000000001</v>
      </c>
      <c r="L73" s="2">
        <v>1.0201</v>
      </c>
      <c r="M73" t="s">
        <v>30</v>
      </c>
      <c r="N73" t="s">
        <v>14</v>
      </c>
      <c r="O73" s="2">
        <v>3</v>
      </c>
      <c r="P73" t="s">
        <v>31</v>
      </c>
      <c r="Q73">
        <f t="shared" si="25"/>
        <v>0</v>
      </c>
      <c r="R73">
        <f t="shared" si="26"/>
        <v>0</v>
      </c>
      <c r="S73">
        <f t="shared" si="27"/>
        <v>0</v>
      </c>
      <c r="T73">
        <f t="shared" si="28"/>
        <v>1</v>
      </c>
      <c r="U73">
        <f t="shared" si="29"/>
        <v>0</v>
      </c>
      <c r="V73" t="s">
        <v>24</v>
      </c>
      <c r="W73">
        <f t="shared" si="30"/>
        <v>0</v>
      </c>
      <c r="X73">
        <f t="shared" si="31"/>
        <v>1</v>
      </c>
      <c r="Y73">
        <f t="shared" si="32"/>
        <v>0</v>
      </c>
      <c r="Z73">
        <f t="shared" si="33"/>
        <v>0</v>
      </c>
      <c r="AA73">
        <f t="shared" si="34"/>
        <v>1</v>
      </c>
      <c r="AB73">
        <f t="shared" si="35"/>
        <v>0</v>
      </c>
      <c r="AC73">
        <f t="shared" si="36"/>
        <v>0</v>
      </c>
      <c r="AD73">
        <f t="shared" si="37"/>
        <v>0</v>
      </c>
      <c r="AE73" t="s">
        <v>18</v>
      </c>
      <c r="AF73">
        <v>1</v>
      </c>
      <c r="AG73">
        <v>1</v>
      </c>
      <c r="AH73">
        <v>0</v>
      </c>
      <c r="AI73">
        <v>1</v>
      </c>
      <c r="AJ73">
        <v>1</v>
      </c>
      <c r="AK73">
        <v>1</v>
      </c>
      <c r="AL73">
        <v>1</v>
      </c>
      <c r="AM73">
        <v>0</v>
      </c>
      <c r="AN73">
        <v>1</v>
      </c>
      <c r="AO73">
        <v>0</v>
      </c>
      <c r="AP73" t="s">
        <v>17</v>
      </c>
      <c r="AQ73">
        <v>61.7</v>
      </c>
      <c r="AR73">
        <v>56.7</v>
      </c>
      <c r="AS73">
        <v>34.5</v>
      </c>
      <c r="AT73">
        <v>40.799999999999997</v>
      </c>
      <c r="AU73">
        <v>52</v>
      </c>
      <c r="AV73">
        <v>78</v>
      </c>
      <c r="AW73">
        <v>1</v>
      </c>
    </row>
    <row r="74" spans="1:49" x14ac:dyDescent="0.3">
      <c r="A74" t="s">
        <v>12</v>
      </c>
      <c r="B74">
        <f t="shared" si="19"/>
        <v>0</v>
      </c>
      <c r="C74">
        <f t="shared" si="20"/>
        <v>0</v>
      </c>
      <c r="D74">
        <f t="shared" si="21"/>
        <v>0</v>
      </c>
      <c r="E74">
        <f t="shared" si="22"/>
        <v>0</v>
      </c>
      <c r="F74">
        <f t="shared" si="23"/>
        <v>0</v>
      </c>
      <c r="G74">
        <f t="shared" si="24"/>
        <v>1</v>
      </c>
      <c r="H74" s="3">
        <v>11155</v>
      </c>
      <c r="I74" s="3">
        <v>9.3196431068666321</v>
      </c>
      <c r="J74" s="2">
        <v>1.133</v>
      </c>
      <c r="K74" s="2">
        <v>1.454419637</v>
      </c>
      <c r="L74" s="2">
        <v>1.2836890000000001</v>
      </c>
      <c r="M74" t="s">
        <v>13</v>
      </c>
      <c r="N74" t="s">
        <v>14</v>
      </c>
      <c r="O74" s="2">
        <v>3</v>
      </c>
      <c r="P74" t="s">
        <v>31</v>
      </c>
      <c r="Q74">
        <f t="shared" si="25"/>
        <v>0</v>
      </c>
      <c r="R74">
        <f t="shared" si="26"/>
        <v>0</v>
      </c>
      <c r="S74">
        <f t="shared" si="27"/>
        <v>0</v>
      </c>
      <c r="T74">
        <f t="shared" si="28"/>
        <v>1</v>
      </c>
      <c r="U74">
        <f t="shared" si="29"/>
        <v>0</v>
      </c>
      <c r="V74" t="s">
        <v>32</v>
      </c>
      <c r="W74">
        <f t="shared" si="30"/>
        <v>0</v>
      </c>
      <c r="X74">
        <f t="shared" si="31"/>
        <v>1</v>
      </c>
      <c r="Y74">
        <f t="shared" si="32"/>
        <v>0</v>
      </c>
      <c r="Z74">
        <f t="shared" si="33"/>
        <v>0</v>
      </c>
      <c r="AA74">
        <f t="shared" si="34"/>
        <v>0</v>
      </c>
      <c r="AB74">
        <f t="shared" si="35"/>
        <v>0</v>
      </c>
      <c r="AC74">
        <f t="shared" si="36"/>
        <v>1</v>
      </c>
      <c r="AD74">
        <f t="shared" si="37"/>
        <v>0</v>
      </c>
      <c r="AE74" t="s">
        <v>28</v>
      </c>
      <c r="AF74">
        <v>1</v>
      </c>
      <c r="AG74">
        <v>1</v>
      </c>
      <c r="AH74">
        <v>1</v>
      </c>
      <c r="AI74">
        <v>1</v>
      </c>
      <c r="AJ74">
        <v>1</v>
      </c>
      <c r="AK74">
        <v>1</v>
      </c>
      <c r="AL74">
        <v>1</v>
      </c>
      <c r="AM74">
        <v>0</v>
      </c>
      <c r="AN74">
        <v>1</v>
      </c>
      <c r="AO74">
        <v>0</v>
      </c>
      <c r="AP74" t="s">
        <v>17</v>
      </c>
      <c r="AQ74">
        <v>61.1</v>
      </c>
      <c r="AR74">
        <v>56.4</v>
      </c>
      <c r="AS74">
        <v>34.200000000000003</v>
      </c>
      <c r="AT74">
        <v>40.799999999999997</v>
      </c>
      <c r="AU74">
        <v>53</v>
      </c>
      <c r="AV74">
        <v>78</v>
      </c>
      <c r="AW74">
        <v>1</v>
      </c>
    </row>
    <row r="75" spans="1:49" x14ac:dyDescent="0.3">
      <c r="A75" t="s">
        <v>25</v>
      </c>
      <c r="B75">
        <f t="shared" si="19"/>
        <v>0</v>
      </c>
      <c r="C75">
        <f t="shared" si="20"/>
        <v>1</v>
      </c>
      <c r="D75">
        <f t="shared" si="21"/>
        <v>0</v>
      </c>
      <c r="E75">
        <f t="shared" si="22"/>
        <v>0</v>
      </c>
      <c r="F75">
        <f t="shared" si="23"/>
        <v>0</v>
      </c>
      <c r="G75">
        <f t="shared" si="24"/>
        <v>0</v>
      </c>
      <c r="H75" s="3">
        <v>19153</v>
      </c>
      <c r="I75" s="3">
        <v>9.8602146403026616</v>
      </c>
      <c r="J75" s="2">
        <v>1.6659999999999999</v>
      </c>
      <c r="K75" s="2">
        <v>4.6240762959999993</v>
      </c>
      <c r="L75" s="2">
        <v>2.7755559999999999</v>
      </c>
      <c r="M75" t="s">
        <v>13</v>
      </c>
      <c r="N75" t="s">
        <v>26</v>
      </c>
      <c r="O75" s="2">
        <v>1</v>
      </c>
      <c r="P75" t="s">
        <v>31</v>
      </c>
      <c r="Q75">
        <f t="shared" si="25"/>
        <v>0</v>
      </c>
      <c r="R75">
        <f t="shared" si="26"/>
        <v>0</v>
      </c>
      <c r="S75">
        <f t="shared" si="27"/>
        <v>0</v>
      </c>
      <c r="T75">
        <f t="shared" si="28"/>
        <v>1</v>
      </c>
      <c r="U75">
        <f t="shared" si="29"/>
        <v>0</v>
      </c>
      <c r="V75" t="s">
        <v>16</v>
      </c>
      <c r="W75">
        <f t="shared" si="30"/>
        <v>0</v>
      </c>
      <c r="X75">
        <f t="shared" si="31"/>
        <v>1</v>
      </c>
      <c r="Y75">
        <f t="shared" si="32"/>
        <v>0</v>
      </c>
      <c r="Z75">
        <f t="shared" si="33"/>
        <v>0</v>
      </c>
      <c r="AA75">
        <f t="shared" si="34"/>
        <v>0</v>
      </c>
      <c r="AB75">
        <f t="shared" si="35"/>
        <v>1</v>
      </c>
      <c r="AC75">
        <f t="shared" si="36"/>
        <v>0</v>
      </c>
      <c r="AD75">
        <f t="shared" si="37"/>
        <v>0</v>
      </c>
      <c r="AE75" t="s">
        <v>28</v>
      </c>
      <c r="AF75">
        <v>1</v>
      </c>
      <c r="AG75">
        <v>1</v>
      </c>
      <c r="AH75">
        <v>0</v>
      </c>
      <c r="AI75">
        <v>1</v>
      </c>
      <c r="AJ75">
        <v>1</v>
      </c>
      <c r="AK75">
        <v>1</v>
      </c>
      <c r="AL75">
        <v>1</v>
      </c>
      <c r="AM75">
        <v>1</v>
      </c>
      <c r="AN75">
        <v>1</v>
      </c>
      <c r="AO75">
        <v>0</v>
      </c>
      <c r="AP75" t="s">
        <v>17</v>
      </c>
      <c r="AQ75">
        <v>61.9</v>
      </c>
      <c r="AR75">
        <v>56.3</v>
      </c>
      <c r="AS75">
        <v>34.700000000000003</v>
      </c>
      <c r="AT75">
        <v>40.799999999999997</v>
      </c>
      <c r="AU75">
        <v>50</v>
      </c>
      <c r="AV75">
        <v>78</v>
      </c>
      <c r="AW75">
        <v>1</v>
      </c>
    </row>
    <row r="76" spans="1:49" x14ac:dyDescent="0.3">
      <c r="A76" t="s">
        <v>12</v>
      </c>
      <c r="B76">
        <f t="shared" si="19"/>
        <v>0</v>
      </c>
      <c r="C76">
        <f t="shared" si="20"/>
        <v>0</v>
      </c>
      <c r="D76">
        <f t="shared" si="21"/>
        <v>0</v>
      </c>
      <c r="E76">
        <f t="shared" si="22"/>
        <v>0</v>
      </c>
      <c r="F76">
        <f t="shared" si="23"/>
        <v>0</v>
      </c>
      <c r="G76">
        <f t="shared" si="24"/>
        <v>1</v>
      </c>
      <c r="H76" s="3">
        <v>15588</v>
      </c>
      <c r="I76" s="3">
        <v>9.6542566664586005</v>
      </c>
      <c r="J76" s="2">
        <v>1.621</v>
      </c>
      <c r="K76" s="2">
        <v>4.259406061</v>
      </c>
      <c r="L76" s="2">
        <v>2.6276410000000001</v>
      </c>
      <c r="M76" t="s">
        <v>13</v>
      </c>
      <c r="N76" t="s">
        <v>14</v>
      </c>
      <c r="O76" s="2">
        <v>3</v>
      </c>
      <c r="P76" t="s">
        <v>21</v>
      </c>
      <c r="Q76">
        <f t="shared" si="25"/>
        <v>0</v>
      </c>
      <c r="R76">
        <f t="shared" si="26"/>
        <v>0</v>
      </c>
      <c r="S76">
        <f t="shared" si="27"/>
        <v>0</v>
      </c>
      <c r="T76">
        <f t="shared" si="28"/>
        <v>0</v>
      </c>
      <c r="U76">
        <f t="shared" si="29"/>
        <v>1</v>
      </c>
      <c r="V76" t="s">
        <v>16</v>
      </c>
      <c r="W76">
        <f t="shared" si="30"/>
        <v>0</v>
      </c>
      <c r="X76">
        <f t="shared" si="31"/>
        <v>1</v>
      </c>
      <c r="Y76">
        <f t="shared" si="32"/>
        <v>0</v>
      </c>
      <c r="Z76">
        <f t="shared" si="33"/>
        <v>0</v>
      </c>
      <c r="AA76">
        <f t="shared" si="34"/>
        <v>0</v>
      </c>
      <c r="AB76">
        <f t="shared" si="35"/>
        <v>1</v>
      </c>
      <c r="AC76">
        <f t="shared" si="36"/>
        <v>0</v>
      </c>
      <c r="AD76">
        <f t="shared" si="37"/>
        <v>0</v>
      </c>
      <c r="AE76" t="s">
        <v>28</v>
      </c>
      <c r="AF76">
        <v>1</v>
      </c>
      <c r="AG76">
        <v>1</v>
      </c>
      <c r="AH76">
        <v>0</v>
      </c>
      <c r="AI76">
        <v>1</v>
      </c>
      <c r="AJ76">
        <v>1</v>
      </c>
      <c r="AK76">
        <v>1</v>
      </c>
      <c r="AL76">
        <v>1</v>
      </c>
      <c r="AM76">
        <v>0</v>
      </c>
      <c r="AN76">
        <v>1</v>
      </c>
      <c r="AO76">
        <v>0</v>
      </c>
      <c r="AP76" t="s">
        <v>17</v>
      </c>
      <c r="AQ76">
        <v>61.3</v>
      </c>
      <c r="AR76">
        <v>56.4</v>
      </c>
      <c r="AS76">
        <v>34.6</v>
      </c>
      <c r="AT76">
        <v>40.6</v>
      </c>
      <c r="AU76">
        <v>53</v>
      </c>
      <c r="AV76">
        <v>76</v>
      </c>
      <c r="AW76">
        <v>1</v>
      </c>
    </row>
    <row r="77" spans="1:49" x14ac:dyDescent="0.3">
      <c r="A77" t="s">
        <v>29</v>
      </c>
      <c r="B77">
        <f t="shared" si="19"/>
        <v>0</v>
      </c>
      <c r="C77">
        <f t="shared" si="20"/>
        <v>0</v>
      </c>
      <c r="D77">
        <f t="shared" si="21"/>
        <v>1</v>
      </c>
      <c r="E77">
        <f t="shared" si="22"/>
        <v>0</v>
      </c>
      <c r="F77">
        <f t="shared" si="23"/>
        <v>0</v>
      </c>
      <c r="G77">
        <f t="shared" si="24"/>
        <v>0</v>
      </c>
      <c r="H77" s="3">
        <v>9162</v>
      </c>
      <c r="I77" s="3">
        <v>9.1228197744466879</v>
      </c>
      <c r="J77" s="2">
        <v>1.1100000000000001</v>
      </c>
      <c r="K77" s="2">
        <v>1.3676310000000003</v>
      </c>
      <c r="L77" s="2">
        <v>1.2321000000000002</v>
      </c>
      <c r="M77" t="s">
        <v>30</v>
      </c>
      <c r="N77" t="s">
        <v>14</v>
      </c>
      <c r="O77" s="2">
        <v>3</v>
      </c>
      <c r="P77" t="s">
        <v>21</v>
      </c>
      <c r="Q77">
        <f t="shared" si="25"/>
        <v>0</v>
      </c>
      <c r="R77">
        <f t="shared" si="26"/>
        <v>0</v>
      </c>
      <c r="S77">
        <f t="shared" si="27"/>
        <v>0</v>
      </c>
      <c r="T77">
        <f t="shared" si="28"/>
        <v>0</v>
      </c>
      <c r="U77">
        <f t="shared" si="29"/>
        <v>1</v>
      </c>
      <c r="V77" t="s">
        <v>16</v>
      </c>
      <c r="W77">
        <f t="shared" si="30"/>
        <v>0</v>
      </c>
      <c r="X77">
        <f t="shared" si="31"/>
        <v>1</v>
      </c>
      <c r="Y77">
        <f t="shared" si="32"/>
        <v>0</v>
      </c>
      <c r="Z77">
        <f t="shared" si="33"/>
        <v>0</v>
      </c>
      <c r="AA77">
        <f t="shared" si="34"/>
        <v>0</v>
      </c>
      <c r="AB77">
        <f t="shared" si="35"/>
        <v>1</v>
      </c>
      <c r="AC77">
        <f t="shared" si="36"/>
        <v>0</v>
      </c>
      <c r="AD77">
        <f t="shared" si="37"/>
        <v>0</v>
      </c>
      <c r="AE77" t="s">
        <v>28</v>
      </c>
      <c r="AF77">
        <v>1</v>
      </c>
      <c r="AG77">
        <v>1</v>
      </c>
      <c r="AH77">
        <v>0</v>
      </c>
      <c r="AI77">
        <v>1</v>
      </c>
      <c r="AJ77">
        <v>1</v>
      </c>
      <c r="AK77">
        <v>1</v>
      </c>
      <c r="AL77">
        <v>1</v>
      </c>
      <c r="AM77">
        <v>0</v>
      </c>
      <c r="AN77">
        <v>1</v>
      </c>
      <c r="AO77">
        <v>1</v>
      </c>
      <c r="AP77" t="s">
        <v>17</v>
      </c>
      <c r="AQ77">
        <v>60.8</v>
      </c>
      <c r="AR77">
        <v>56.5</v>
      </c>
      <c r="AS77">
        <v>34.299999999999997</v>
      </c>
      <c r="AT77">
        <v>40.700000000000003</v>
      </c>
      <c r="AU77">
        <v>51</v>
      </c>
      <c r="AV77">
        <v>77</v>
      </c>
      <c r="AW77">
        <v>1</v>
      </c>
    </row>
    <row r="78" spans="1:49" x14ac:dyDescent="0.3">
      <c r="A78" t="s">
        <v>19</v>
      </c>
      <c r="B78">
        <f t="shared" si="19"/>
        <v>1</v>
      </c>
      <c r="C78">
        <f t="shared" si="20"/>
        <v>0</v>
      </c>
      <c r="D78">
        <f t="shared" si="21"/>
        <v>0</v>
      </c>
      <c r="E78">
        <f t="shared" si="22"/>
        <v>0</v>
      </c>
      <c r="F78">
        <f t="shared" si="23"/>
        <v>0</v>
      </c>
      <c r="G78">
        <f t="shared" si="24"/>
        <v>0</v>
      </c>
      <c r="H78" s="3">
        <v>14123.914999999999</v>
      </c>
      <c r="I78" s="3">
        <v>9.5556247389049904</v>
      </c>
      <c r="J78" s="2">
        <v>1.33</v>
      </c>
      <c r="K78" s="2">
        <v>2.3526370000000005</v>
      </c>
      <c r="L78" s="2">
        <v>1.7689000000000001</v>
      </c>
      <c r="M78" t="s">
        <v>13</v>
      </c>
      <c r="N78" t="s">
        <v>20</v>
      </c>
      <c r="O78" s="2">
        <v>4</v>
      </c>
      <c r="P78" t="s">
        <v>40</v>
      </c>
      <c r="Q78">
        <f t="shared" si="25"/>
        <v>0</v>
      </c>
      <c r="R78">
        <f t="shared" si="26"/>
        <v>1</v>
      </c>
      <c r="S78">
        <f t="shared" si="27"/>
        <v>0</v>
      </c>
      <c r="T78">
        <f t="shared" si="28"/>
        <v>0</v>
      </c>
      <c r="U78">
        <f t="shared" si="29"/>
        <v>0</v>
      </c>
      <c r="V78" t="s">
        <v>16</v>
      </c>
      <c r="W78">
        <f t="shared" si="30"/>
        <v>0</v>
      </c>
      <c r="X78">
        <f t="shared" si="31"/>
        <v>1</v>
      </c>
      <c r="Y78">
        <f t="shared" si="32"/>
        <v>0</v>
      </c>
      <c r="Z78">
        <f t="shared" si="33"/>
        <v>0</v>
      </c>
      <c r="AA78">
        <f t="shared" si="34"/>
        <v>0</v>
      </c>
      <c r="AB78">
        <f t="shared" si="35"/>
        <v>1</v>
      </c>
      <c r="AC78">
        <f t="shared" si="36"/>
        <v>0</v>
      </c>
      <c r="AD78">
        <f t="shared" si="37"/>
        <v>0</v>
      </c>
      <c r="AE78" t="s">
        <v>23</v>
      </c>
      <c r="AF78">
        <v>0</v>
      </c>
      <c r="AG78">
        <v>0</v>
      </c>
      <c r="AH78">
        <v>0</v>
      </c>
      <c r="AI78">
        <v>0</v>
      </c>
      <c r="AJ78">
        <v>1</v>
      </c>
      <c r="AK78">
        <v>1</v>
      </c>
      <c r="AL78">
        <v>1</v>
      </c>
      <c r="AM78">
        <v>0</v>
      </c>
      <c r="AN78">
        <v>0</v>
      </c>
      <c r="AO78">
        <v>0</v>
      </c>
      <c r="AP78" t="s">
        <v>22</v>
      </c>
      <c r="AQ78">
        <v>61.7</v>
      </c>
      <c r="AR78">
        <v>56</v>
      </c>
      <c r="AS78">
        <v>35</v>
      </c>
      <c r="AT78">
        <v>40.6</v>
      </c>
      <c r="AU78">
        <v>55</v>
      </c>
      <c r="AV78">
        <v>80</v>
      </c>
      <c r="AW78">
        <v>1</v>
      </c>
    </row>
    <row r="79" spans="1:49" x14ac:dyDescent="0.3">
      <c r="A79" t="s">
        <v>19</v>
      </c>
      <c r="B79">
        <f t="shared" si="19"/>
        <v>1</v>
      </c>
      <c r="C79">
        <f t="shared" si="20"/>
        <v>0</v>
      </c>
      <c r="D79">
        <f t="shared" si="21"/>
        <v>0</v>
      </c>
      <c r="E79">
        <f t="shared" si="22"/>
        <v>0</v>
      </c>
      <c r="F79">
        <f t="shared" si="23"/>
        <v>0</v>
      </c>
      <c r="G79">
        <f t="shared" si="24"/>
        <v>0</v>
      </c>
      <c r="H79" s="3">
        <v>17866.915000000001</v>
      </c>
      <c r="I79" s="3">
        <v>9.7907059575479209</v>
      </c>
      <c r="J79" s="2">
        <v>1.59</v>
      </c>
      <c r="K79" s="2">
        <v>4.0196790000000009</v>
      </c>
      <c r="L79" s="2">
        <v>2.5281000000000002</v>
      </c>
      <c r="M79" t="s">
        <v>13</v>
      </c>
      <c r="N79" t="s">
        <v>20</v>
      </c>
      <c r="O79" s="2">
        <v>4</v>
      </c>
      <c r="P79" t="s">
        <v>15</v>
      </c>
      <c r="Q79">
        <f t="shared" si="25"/>
        <v>0</v>
      </c>
      <c r="R79">
        <f t="shared" si="26"/>
        <v>0</v>
      </c>
      <c r="S79">
        <f t="shared" si="27"/>
        <v>1</v>
      </c>
      <c r="T79">
        <f t="shared" si="28"/>
        <v>0</v>
      </c>
      <c r="U79">
        <f t="shared" si="29"/>
        <v>0</v>
      </c>
      <c r="V79" t="s">
        <v>16</v>
      </c>
      <c r="W79">
        <f t="shared" si="30"/>
        <v>0</v>
      </c>
      <c r="X79">
        <f t="shared" si="31"/>
        <v>1</v>
      </c>
      <c r="Y79">
        <f t="shared" si="32"/>
        <v>0</v>
      </c>
      <c r="Z79">
        <f t="shared" si="33"/>
        <v>0</v>
      </c>
      <c r="AA79">
        <f t="shared" si="34"/>
        <v>0</v>
      </c>
      <c r="AB79">
        <f t="shared" si="35"/>
        <v>1</v>
      </c>
      <c r="AC79">
        <f t="shared" si="36"/>
        <v>0</v>
      </c>
      <c r="AD79">
        <f t="shared" si="37"/>
        <v>0</v>
      </c>
      <c r="AE79" t="s">
        <v>23</v>
      </c>
      <c r="AF79">
        <v>0</v>
      </c>
      <c r="AG79">
        <v>1</v>
      </c>
      <c r="AH79">
        <v>0</v>
      </c>
      <c r="AI79">
        <v>0</v>
      </c>
      <c r="AJ79">
        <v>0</v>
      </c>
      <c r="AK79">
        <v>1</v>
      </c>
      <c r="AL79">
        <v>1</v>
      </c>
      <c r="AM79">
        <v>0</v>
      </c>
      <c r="AN79">
        <v>0</v>
      </c>
      <c r="AO79">
        <v>0</v>
      </c>
      <c r="AP79" t="s">
        <v>22</v>
      </c>
      <c r="AQ79">
        <v>61.8</v>
      </c>
      <c r="AR79">
        <v>57</v>
      </c>
      <c r="AS79">
        <v>35</v>
      </c>
      <c r="AT79">
        <v>41</v>
      </c>
      <c r="AU79">
        <v>55</v>
      </c>
      <c r="AV79">
        <v>80</v>
      </c>
      <c r="AW79">
        <v>1</v>
      </c>
    </row>
    <row r="80" spans="1:49" x14ac:dyDescent="0.3">
      <c r="A80" t="s">
        <v>19</v>
      </c>
      <c r="B80">
        <f t="shared" si="19"/>
        <v>1</v>
      </c>
      <c r="C80">
        <f t="shared" si="20"/>
        <v>0</v>
      </c>
      <c r="D80">
        <f t="shared" si="21"/>
        <v>0</v>
      </c>
      <c r="E80">
        <f t="shared" si="22"/>
        <v>0</v>
      </c>
      <c r="F80">
        <f t="shared" si="23"/>
        <v>0</v>
      </c>
      <c r="G80">
        <f t="shared" si="24"/>
        <v>0</v>
      </c>
      <c r="H80" s="3">
        <v>16776.52</v>
      </c>
      <c r="I80" s="3">
        <v>9.7277355687632667</v>
      </c>
      <c r="J80" s="2">
        <v>1.4</v>
      </c>
      <c r="K80" s="2">
        <v>2.7439999999999993</v>
      </c>
      <c r="L80" s="2">
        <v>1.9599999999999997</v>
      </c>
      <c r="M80" t="s">
        <v>13</v>
      </c>
      <c r="N80" t="s">
        <v>20</v>
      </c>
      <c r="O80" s="2">
        <v>4</v>
      </c>
      <c r="P80" t="s">
        <v>31</v>
      </c>
      <c r="Q80">
        <f t="shared" si="25"/>
        <v>0</v>
      </c>
      <c r="R80">
        <f t="shared" si="26"/>
        <v>0</v>
      </c>
      <c r="S80">
        <f t="shared" si="27"/>
        <v>0</v>
      </c>
      <c r="T80">
        <f t="shared" si="28"/>
        <v>1</v>
      </c>
      <c r="U80">
        <f t="shared" si="29"/>
        <v>0</v>
      </c>
      <c r="V80" t="s">
        <v>32</v>
      </c>
      <c r="W80">
        <f t="shared" si="30"/>
        <v>0</v>
      </c>
      <c r="X80">
        <f t="shared" si="31"/>
        <v>1</v>
      </c>
      <c r="Y80">
        <f t="shared" si="32"/>
        <v>0</v>
      </c>
      <c r="Z80">
        <f t="shared" si="33"/>
        <v>0</v>
      </c>
      <c r="AA80">
        <f t="shared" si="34"/>
        <v>0</v>
      </c>
      <c r="AB80">
        <f t="shared" si="35"/>
        <v>0</v>
      </c>
      <c r="AC80">
        <f t="shared" si="36"/>
        <v>1</v>
      </c>
      <c r="AD80">
        <f t="shared" si="37"/>
        <v>0</v>
      </c>
      <c r="AE80" t="s">
        <v>23</v>
      </c>
      <c r="AF80">
        <v>0</v>
      </c>
      <c r="AG80">
        <v>1</v>
      </c>
      <c r="AH80">
        <v>1</v>
      </c>
      <c r="AI80">
        <v>0</v>
      </c>
      <c r="AJ80">
        <v>1</v>
      </c>
      <c r="AK80">
        <v>1</v>
      </c>
      <c r="AL80">
        <v>1</v>
      </c>
      <c r="AM80">
        <v>1</v>
      </c>
      <c r="AN80">
        <v>0</v>
      </c>
      <c r="AO80">
        <v>0</v>
      </c>
      <c r="AP80" t="s">
        <v>22</v>
      </c>
      <c r="AQ80">
        <v>61.9</v>
      </c>
      <c r="AR80">
        <v>55</v>
      </c>
      <c r="AS80">
        <v>35</v>
      </c>
      <c r="AT80">
        <v>40.6</v>
      </c>
      <c r="AU80">
        <v>50</v>
      </c>
      <c r="AV80">
        <v>80</v>
      </c>
      <c r="AW80">
        <v>1</v>
      </c>
    </row>
    <row r="81" spans="1:49" x14ac:dyDescent="0.3">
      <c r="A81" t="s">
        <v>29</v>
      </c>
      <c r="B81">
        <f t="shared" si="19"/>
        <v>0</v>
      </c>
      <c r="C81">
        <f t="shared" si="20"/>
        <v>0</v>
      </c>
      <c r="D81">
        <f t="shared" si="21"/>
        <v>1</v>
      </c>
      <c r="E81">
        <f t="shared" si="22"/>
        <v>0</v>
      </c>
      <c r="F81">
        <f t="shared" si="23"/>
        <v>0</v>
      </c>
      <c r="G81">
        <f t="shared" si="24"/>
        <v>0</v>
      </c>
      <c r="H81" s="3">
        <v>10822</v>
      </c>
      <c r="I81" s="3">
        <v>9.2893363782026803</v>
      </c>
      <c r="J81" s="2">
        <v>1.04</v>
      </c>
      <c r="K81" s="2">
        <v>1.1248640000000001</v>
      </c>
      <c r="L81" s="2">
        <v>1.0816000000000001</v>
      </c>
      <c r="M81" t="s">
        <v>30</v>
      </c>
      <c r="N81" t="s">
        <v>14</v>
      </c>
      <c r="O81" s="2">
        <v>3</v>
      </c>
      <c r="P81" t="s">
        <v>15</v>
      </c>
      <c r="Q81">
        <f t="shared" si="25"/>
        <v>0</v>
      </c>
      <c r="R81">
        <f t="shared" si="26"/>
        <v>0</v>
      </c>
      <c r="S81">
        <f t="shared" si="27"/>
        <v>1</v>
      </c>
      <c r="T81">
        <f t="shared" si="28"/>
        <v>0</v>
      </c>
      <c r="U81">
        <f t="shared" si="29"/>
        <v>0</v>
      </c>
      <c r="V81" t="s">
        <v>16</v>
      </c>
      <c r="W81">
        <f t="shared" si="30"/>
        <v>0</v>
      </c>
      <c r="X81">
        <f t="shared" si="31"/>
        <v>1</v>
      </c>
      <c r="Y81">
        <f t="shared" si="32"/>
        <v>0</v>
      </c>
      <c r="Z81">
        <f t="shared" si="33"/>
        <v>0</v>
      </c>
      <c r="AA81">
        <f t="shared" si="34"/>
        <v>0</v>
      </c>
      <c r="AB81">
        <f t="shared" si="35"/>
        <v>1</v>
      </c>
      <c r="AC81">
        <f t="shared" si="36"/>
        <v>0</v>
      </c>
      <c r="AD81">
        <f t="shared" si="37"/>
        <v>0</v>
      </c>
      <c r="AE81" t="s">
        <v>28</v>
      </c>
      <c r="AF81">
        <v>1</v>
      </c>
      <c r="AG81">
        <v>1</v>
      </c>
      <c r="AH81">
        <v>1</v>
      </c>
      <c r="AI81">
        <v>1</v>
      </c>
      <c r="AJ81">
        <v>1</v>
      </c>
      <c r="AK81">
        <v>1</v>
      </c>
      <c r="AL81">
        <v>0</v>
      </c>
      <c r="AM81">
        <v>1</v>
      </c>
      <c r="AN81">
        <v>0</v>
      </c>
      <c r="AO81">
        <v>0</v>
      </c>
      <c r="AP81" t="s">
        <v>17</v>
      </c>
      <c r="AQ81">
        <v>61.2</v>
      </c>
      <c r="AR81">
        <v>57.2</v>
      </c>
      <c r="AS81">
        <v>34.700000000000003</v>
      </c>
      <c r="AT81">
        <v>40.700000000000003</v>
      </c>
      <c r="AU81">
        <v>50</v>
      </c>
      <c r="AV81">
        <v>76</v>
      </c>
      <c r="AW81">
        <v>1</v>
      </c>
    </row>
    <row r="82" spans="1:49" x14ac:dyDescent="0.3">
      <c r="A82" t="s">
        <v>29</v>
      </c>
      <c r="B82">
        <f t="shared" si="19"/>
        <v>0</v>
      </c>
      <c r="C82">
        <f t="shared" si="20"/>
        <v>0</v>
      </c>
      <c r="D82">
        <f t="shared" si="21"/>
        <v>1</v>
      </c>
      <c r="E82">
        <f t="shared" si="22"/>
        <v>0</v>
      </c>
      <c r="F82">
        <f t="shared" si="23"/>
        <v>0</v>
      </c>
      <c r="G82">
        <f t="shared" si="24"/>
        <v>0</v>
      </c>
      <c r="H82" s="3">
        <v>34881</v>
      </c>
      <c r="I82" s="3">
        <v>10.459697547336718</v>
      </c>
      <c r="J82" s="2">
        <v>2.0699999999999998</v>
      </c>
      <c r="K82" s="2">
        <v>8.8697429999999979</v>
      </c>
      <c r="L82" s="2">
        <v>4.2848999999999995</v>
      </c>
      <c r="M82" t="s">
        <v>30</v>
      </c>
      <c r="N82" t="s">
        <v>14</v>
      </c>
      <c r="O82" s="2">
        <v>3</v>
      </c>
      <c r="P82" t="s">
        <v>31</v>
      </c>
      <c r="Q82">
        <f t="shared" si="25"/>
        <v>0</v>
      </c>
      <c r="R82">
        <f t="shared" si="26"/>
        <v>0</v>
      </c>
      <c r="S82">
        <f t="shared" si="27"/>
        <v>0</v>
      </c>
      <c r="T82">
        <f t="shared" si="28"/>
        <v>1</v>
      </c>
      <c r="U82">
        <f t="shared" si="29"/>
        <v>0</v>
      </c>
      <c r="V82" t="s">
        <v>16</v>
      </c>
      <c r="W82">
        <f t="shared" si="30"/>
        <v>0</v>
      </c>
      <c r="X82">
        <f t="shared" si="31"/>
        <v>1</v>
      </c>
      <c r="Y82">
        <f t="shared" si="32"/>
        <v>0</v>
      </c>
      <c r="Z82">
        <f t="shared" si="33"/>
        <v>0</v>
      </c>
      <c r="AA82">
        <f t="shared" si="34"/>
        <v>0</v>
      </c>
      <c r="AB82">
        <f t="shared" si="35"/>
        <v>1</v>
      </c>
      <c r="AC82">
        <f t="shared" si="36"/>
        <v>0</v>
      </c>
      <c r="AD82">
        <f t="shared" si="37"/>
        <v>0</v>
      </c>
      <c r="AE82" t="s">
        <v>28</v>
      </c>
      <c r="AF82">
        <v>1</v>
      </c>
      <c r="AG82">
        <v>1</v>
      </c>
      <c r="AH82">
        <v>0</v>
      </c>
      <c r="AI82">
        <v>1</v>
      </c>
      <c r="AJ82">
        <v>1</v>
      </c>
      <c r="AK82">
        <v>1</v>
      </c>
      <c r="AL82">
        <v>1</v>
      </c>
      <c r="AM82">
        <v>1</v>
      </c>
      <c r="AN82">
        <v>1</v>
      </c>
      <c r="AO82">
        <v>1</v>
      </c>
      <c r="AP82" t="s">
        <v>17</v>
      </c>
      <c r="AQ82">
        <v>61.8</v>
      </c>
      <c r="AR82">
        <v>55.5</v>
      </c>
      <c r="AS82">
        <v>34.299999999999997</v>
      </c>
      <c r="AT82">
        <v>40.799999999999997</v>
      </c>
      <c r="AU82">
        <v>50</v>
      </c>
      <c r="AV82">
        <v>77</v>
      </c>
      <c r="AW82">
        <v>1</v>
      </c>
    </row>
    <row r="83" spans="1:49" x14ac:dyDescent="0.3">
      <c r="A83" t="s">
        <v>19</v>
      </c>
      <c r="B83">
        <f t="shared" si="19"/>
        <v>1</v>
      </c>
      <c r="C83">
        <f t="shared" si="20"/>
        <v>0</v>
      </c>
      <c r="D83">
        <f t="shared" si="21"/>
        <v>0</v>
      </c>
      <c r="E83">
        <f t="shared" si="22"/>
        <v>0</v>
      </c>
      <c r="F83">
        <f t="shared" si="23"/>
        <v>0</v>
      </c>
      <c r="G83">
        <f t="shared" si="24"/>
        <v>0</v>
      </c>
      <c r="H83" s="3">
        <v>13524.05</v>
      </c>
      <c r="I83" s="3">
        <v>9.5122248609519691</v>
      </c>
      <c r="J83" s="2">
        <v>1.23</v>
      </c>
      <c r="K83" s="2">
        <v>1.8608669999999998</v>
      </c>
      <c r="L83" s="2">
        <v>1.5128999999999999</v>
      </c>
      <c r="M83" t="s">
        <v>13</v>
      </c>
      <c r="N83" t="s">
        <v>20</v>
      </c>
      <c r="O83" s="2">
        <v>4</v>
      </c>
      <c r="P83" t="s">
        <v>31</v>
      </c>
      <c r="Q83">
        <f t="shared" si="25"/>
        <v>0</v>
      </c>
      <c r="R83">
        <f t="shared" si="26"/>
        <v>0</v>
      </c>
      <c r="S83">
        <f t="shared" si="27"/>
        <v>0</v>
      </c>
      <c r="T83">
        <f t="shared" si="28"/>
        <v>1</v>
      </c>
      <c r="U83">
        <f t="shared" si="29"/>
        <v>0</v>
      </c>
      <c r="V83" t="s">
        <v>32</v>
      </c>
      <c r="W83">
        <f t="shared" si="30"/>
        <v>0</v>
      </c>
      <c r="X83">
        <f t="shared" si="31"/>
        <v>1</v>
      </c>
      <c r="Y83">
        <f t="shared" si="32"/>
        <v>0</v>
      </c>
      <c r="Z83">
        <f t="shared" si="33"/>
        <v>0</v>
      </c>
      <c r="AA83">
        <f t="shared" si="34"/>
        <v>0</v>
      </c>
      <c r="AB83">
        <f t="shared" si="35"/>
        <v>0</v>
      </c>
      <c r="AC83">
        <f t="shared" si="36"/>
        <v>1</v>
      </c>
      <c r="AD83">
        <f t="shared" si="37"/>
        <v>0</v>
      </c>
      <c r="AE83" t="s">
        <v>33</v>
      </c>
      <c r="AF83">
        <v>1</v>
      </c>
      <c r="AG83">
        <v>1</v>
      </c>
      <c r="AH83">
        <v>1</v>
      </c>
      <c r="AI83">
        <v>0</v>
      </c>
      <c r="AJ83">
        <v>0</v>
      </c>
      <c r="AK83">
        <v>1</v>
      </c>
      <c r="AL83">
        <v>0</v>
      </c>
      <c r="AM83">
        <v>1</v>
      </c>
      <c r="AN83">
        <v>0</v>
      </c>
      <c r="AO83">
        <v>0</v>
      </c>
      <c r="AP83" t="s">
        <v>22</v>
      </c>
      <c r="AQ83">
        <v>60.6</v>
      </c>
      <c r="AR83">
        <v>58</v>
      </c>
      <c r="AS83">
        <v>34</v>
      </c>
      <c r="AT83">
        <v>41</v>
      </c>
      <c r="AU83">
        <v>50</v>
      </c>
      <c r="AV83">
        <v>80</v>
      </c>
      <c r="AW83">
        <v>1</v>
      </c>
    </row>
    <row r="84" spans="1:49" x14ac:dyDescent="0.3">
      <c r="A84" t="s">
        <v>29</v>
      </c>
      <c r="B84">
        <f t="shared" si="19"/>
        <v>0</v>
      </c>
      <c r="C84">
        <f t="shared" si="20"/>
        <v>0</v>
      </c>
      <c r="D84">
        <f t="shared" si="21"/>
        <v>1</v>
      </c>
      <c r="E84">
        <f t="shared" si="22"/>
        <v>0</v>
      </c>
      <c r="F84">
        <f t="shared" si="23"/>
        <v>0</v>
      </c>
      <c r="G84">
        <f t="shared" si="24"/>
        <v>0</v>
      </c>
      <c r="H84" s="3">
        <v>9322</v>
      </c>
      <c r="I84" s="3">
        <v>9.1401324769326866</v>
      </c>
      <c r="J84" s="2">
        <v>1.07</v>
      </c>
      <c r="K84" s="2">
        <v>1.2250430000000001</v>
      </c>
      <c r="L84" s="2">
        <v>1.1449</v>
      </c>
      <c r="M84" t="s">
        <v>30</v>
      </c>
      <c r="N84" t="s">
        <v>14</v>
      </c>
      <c r="O84" s="2">
        <v>3</v>
      </c>
      <c r="P84" t="s">
        <v>21</v>
      </c>
      <c r="Q84">
        <f t="shared" si="25"/>
        <v>0</v>
      </c>
      <c r="R84">
        <f t="shared" si="26"/>
        <v>0</v>
      </c>
      <c r="S84">
        <f t="shared" si="27"/>
        <v>0</v>
      </c>
      <c r="T84">
        <f t="shared" si="28"/>
        <v>0</v>
      </c>
      <c r="U84">
        <f t="shared" si="29"/>
        <v>1</v>
      </c>
      <c r="V84" t="s">
        <v>16</v>
      </c>
      <c r="W84">
        <f t="shared" si="30"/>
        <v>0</v>
      </c>
      <c r="X84">
        <f t="shared" si="31"/>
        <v>1</v>
      </c>
      <c r="Y84">
        <f t="shared" si="32"/>
        <v>0</v>
      </c>
      <c r="Z84">
        <f t="shared" si="33"/>
        <v>0</v>
      </c>
      <c r="AA84">
        <f t="shared" si="34"/>
        <v>0</v>
      </c>
      <c r="AB84">
        <f t="shared" si="35"/>
        <v>1</v>
      </c>
      <c r="AC84">
        <f t="shared" si="36"/>
        <v>0</v>
      </c>
      <c r="AD84">
        <f t="shared" si="37"/>
        <v>0</v>
      </c>
      <c r="AE84" t="s">
        <v>28</v>
      </c>
      <c r="AF84">
        <v>1</v>
      </c>
      <c r="AG84">
        <v>1</v>
      </c>
      <c r="AH84">
        <v>1</v>
      </c>
      <c r="AI84">
        <v>1</v>
      </c>
      <c r="AJ84">
        <v>1</v>
      </c>
      <c r="AK84">
        <v>1</v>
      </c>
      <c r="AL84">
        <v>1</v>
      </c>
      <c r="AM84">
        <v>0</v>
      </c>
      <c r="AN84">
        <v>1</v>
      </c>
      <c r="AO84">
        <v>0</v>
      </c>
      <c r="AP84" t="s">
        <v>17</v>
      </c>
      <c r="AQ84">
        <v>61.4</v>
      </c>
      <c r="AR84">
        <v>55.4</v>
      </c>
      <c r="AS84">
        <v>34.200000000000003</v>
      </c>
      <c r="AT84">
        <v>40.700000000000003</v>
      </c>
      <c r="AU84">
        <v>51</v>
      </c>
      <c r="AV84">
        <v>75</v>
      </c>
      <c r="AW84">
        <v>1</v>
      </c>
    </row>
    <row r="85" spans="1:49" x14ac:dyDescent="0.3">
      <c r="A85" t="s">
        <v>19</v>
      </c>
      <c r="B85">
        <f t="shared" si="19"/>
        <v>1</v>
      </c>
      <c r="C85">
        <f t="shared" si="20"/>
        <v>0</v>
      </c>
      <c r="D85">
        <f t="shared" si="21"/>
        <v>0</v>
      </c>
      <c r="E85">
        <f t="shared" si="22"/>
        <v>0</v>
      </c>
      <c r="F85">
        <f t="shared" si="23"/>
        <v>0</v>
      </c>
      <c r="G85">
        <f t="shared" si="24"/>
        <v>0</v>
      </c>
      <c r="H85" s="3">
        <v>12883.8</v>
      </c>
      <c r="I85" s="3">
        <v>9.4637259872011423</v>
      </c>
      <c r="J85" s="2">
        <v>1.29</v>
      </c>
      <c r="K85" s="2">
        <v>2.1466890000000003</v>
      </c>
      <c r="L85" s="2">
        <v>1.6641000000000001</v>
      </c>
      <c r="M85" t="s">
        <v>13</v>
      </c>
      <c r="N85" t="s">
        <v>20</v>
      </c>
      <c r="O85" s="2">
        <v>4</v>
      </c>
      <c r="P85" t="s">
        <v>31</v>
      </c>
      <c r="Q85">
        <f t="shared" si="25"/>
        <v>0</v>
      </c>
      <c r="R85">
        <f t="shared" si="26"/>
        <v>0</v>
      </c>
      <c r="S85">
        <f t="shared" si="27"/>
        <v>0</v>
      </c>
      <c r="T85">
        <f t="shared" si="28"/>
        <v>1</v>
      </c>
      <c r="U85">
        <f t="shared" si="29"/>
        <v>0</v>
      </c>
      <c r="V85" t="s">
        <v>32</v>
      </c>
      <c r="W85">
        <f t="shared" si="30"/>
        <v>0</v>
      </c>
      <c r="X85">
        <f t="shared" si="31"/>
        <v>1</v>
      </c>
      <c r="Y85">
        <f t="shared" si="32"/>
        <v>0</v>
      </c>
      <c r="Z85">
        <f t="shared" si="33"/>
        <v>0</v>
      </c>
      <c r="AA85">
        <f t="shared" si="34"/>
        <v>0</v>
      </c>
      <c r="AB85">
        <f t="shared" si="35"/>
        <v>0</v>
      </c>
      <c r="AC85">
        <f t="shared" si="36"/>
        <v>1</v>
      </c>
      <c r="AD85">
        <f t="shared" si="37"/>
        <v>0</v>
      </c>
      <c r="AE85" t="s">
        <v>33</v>
      </c>
      <c r="AF85">
        <v>1</v>
      </c>
      <c r="AG85">
        <v>1</v>
      </c>
      <c r="AH85">
        <v>1</v>
      </c>
      <c r="AI85">
        <v>0</v>
      </c>
      <c r="AJ85">
        <v>1</v>
      </c>
      <c r="AK85">
        <v>1</v>
      </c>
      <c r="AL85">
        <v>1</v>
      </c>
      <c r="AM85">
        <v>1</v>
      </c>
      <c r="AN85">
        <v>0</v>
      </c>
      <c r="AO85">
        <v>0</v>
      </c>
      <c r="AP85" t="s">
        <v>22</v>
      </c>
      <c r="AQ85">
        <v>61.9</v>
      </c>
      <c r="AR85">
        <v>57</v>
      </c>
      <c r="AS85">
        <v>35.5</v>
      </c>
      <c r="AT85">
        <v>40.799999999999997</v>
      </c>
      <c r="AU85">
        <v>50</v>
      </c>
      <c r="AV85">
        <v>80</v>
      </c>
      <c r="AW85">
        <v>1</v>
      </c>
    </row>
    <row r="86" spans="1:49" x14ac:dyDescent="0.3">
      <c r="A86" t="s">
        <v>19</v>
      </c>
      <c r="B86">
        <f t="shared" si="19"/>
        <v>1</v>
      </c>
      <c r="C86">
        <f t="shared" si="20"/>
        <v>0</v>
      </c>
      <c r="D86">
        <f t="shared" si="21"/>
        <v>0</v>
      </c>
      <c r="E86">
        <f t="shared" si="22"/>
        <v>0</v>
      </c>
      <c r="F86">
        <f t="shared" si="23"/>
        <v>0</v>
      </c>
      <c r="G86">
        <f t="shared" si="24"/>
        <v>0</v>
      </c>
      <c r="H86" s="3">
        <v>9065.94</v>
      </c>
      <c r="I86" s="3">
        <v>9.112279813345209</v>
      </c>
      <c r="J86" s="2">
        <v>1.1000000000000001</v>
      </c>
      <c r="K86" s="2">
        <v>1.3310000000000004</v>
      </c>
      <c r="L86" s="2">
        <v>1.2100000000000002</v>
      </c>
      <c r="M86" t="s">
        <v>13</v>
      </c>
      <c r="N86" t="s">
        <v>20</v>
      </c>
      <c r="O86" s="2">
        <v>4</v>
      </c>
      <c r="P86" t="s">
        <v>31</v>
      </c>
      <c r="Q86">
        <f t="shared" si="25"/>
        <v>0</v>
      </c>
      <c r="R86">
        <f t="shared" si="26"/>
        <v>0</v>
      </c>
      <c r="S86">
        <f t="shared" si="27"/>
        <v>0</v>
      </c>
      <c r="T86">
        <f t="shared" si="28"/>
        <v>1</v>
      </c>
      <c r="U86">
        <f t="shared" si="29"/>
        <v>0</v>
      </c>
      <c r="V86" t="s">
        <v>24</v>
      </c>
      <c r="W86">
        <f t="shared" si="30"/>
        <v>0</v>
      </c>
      <c r="X86">
        <f t="shared" si="31"/>
        <v>1</v>
      </c>
      <c r="Y86">
        <f t="shared" si="32"/>
        <v>0</v>
      </c>
      <c r="Z86">
        <f t="shared" si="33"/>
        <v>0</v>
      </c>
      <c r="AA86">
        <f t="shared" si="34"/>
        <v>1</v>
      </c>
      <c r="AB86">
        <f t="shared" si="35"/>
        <v>0</v>
      </c>
      <c r="AC86">
        <f t="shared" si="36"/>
        <v>0</v>
      </c>
      <c r="AD86">
        <f t="shared" si="37"/>
        <v>0</v>
      </c>
      <c r="AE86" t="s">
        <v>23</v>
      </c>
      <c r="AF86">
        <v>1</v>
      </c>
      <c r="AG86">
        <v>1</v>
      </c>
      <c r="AH86">
        <v>1</v>
      </c>
      <c r="AI86">
        <v>0</v>
      </c>
      <c r="AJ86">
        <v>1</v>
      </c>
      <c r="AK86">
        <v>1</v>
      </c>
      <c r="AL86">
        <v>1</v>
      </c>
      <c r="AM86">
        <v>1</v>
      </c>
      <c r="AN86">
        <v>0</v>
      </c>
      <c r="AO86">
        <v>0</v>
      </c>
      <c r="AP86" t="s">
        <v>22</v>
      </c>
      <c r="AQ86">
        <v>61.8</v>
      </c>
      <c r="AR86">
        <v>57</v>
      </c>
      <c r="AS86">
        <v>35</v>
      </c>
      <c r="AT86">
        <v>40.799999999999997</v>
      </c>
      <c r="AU86">
        <v>45</v>
      </c>
      <c r="AV86">
        <v>75</v>
      </c>
      <c r="AW86">
        <v>1</v>
      </c>
    </row>
    <row r="87" spans="1:49" x14ac:dyDescent="0.3">
      <c r="A87" t="s">
        <v>19</v>
      </c>
      <c r="B87">
        <f t="shared" si="19"/>
        <v>1</v>
      </c>
      <c r="C87">
        <f t="shared" si="20"/>
        <v>0</v>
      </c>
      <c r="D87">
        <f t="shared" si="21"/>
        <v>0</v>
      </c>
      <c r="E87">
        <f t="shared" si="22"/>
        <v>0</v>
      </c>
      <c r="F87">
        <f t="shared" si="23"/>
        <v>0</v>
      </c>
      <c r="G87">
        <f t="shared" si="24"/>
        <v>0</v>
      </c>
      <c r="H87" s="3">
        <v>17683.704999999998</v>
      </c>
      <c r="I87" s="3">
        <v>9.7803988730607809</v>
      </c>
      <c r="J87" s="2">
        <v>1.44</v>
      </c>
      <c r="K87" s="2">
        <v>2.9859839999999997</v>
      </c>
      <c r="L87" s="2">
        <v>2.0735999999999999</v>
      </c>
      <c r="M87" t="s">
        <v>13</v>
      </c>
      <c r="N87" t="s">
        <v>20</v>
      </c>
      <c r="O87" s="2">
        <v>4</v>
      </c>
      <c r="P87" t="s">
        <v>31</v>
      </c>
      <c r="Q87">
        <f t="shared" si="25"/>
        <v>0</v>
      </c>
      <c r="R87">
        <f t="shared" si="26"/>
        <v>0</v>
      </c>
      <c r="S87">
        <f t="shared" si="27"/>
        <v>0</v>
      </c>
      <c r="T87">
        <f t="shared" si="28"/>
        <v>1</v>
      </c>
      <c r="U87">
        <f t="shared" si="29"/>
        <v>0</v>
      </c>
      <c r="V87" t="s">
        <v>32</v>
      </c>
      <c r="W87">
        <f t="shared" si="30"/>
        <v>0</v>
      </c>
      <c r="X87">
        <f t="shared" si="31"/>
        <v>1</v>
      </c>
      <c r="Y87">
        <f t="shared" si="32"/>
        <v>0</v>
      </c>
      <c r="Z87">
        <f t="shared" si="33"/>
        <v>0</v>
      </c>
      <c r="AA87">
        <f t="shared" si="34"/>
        <v>0</v>
      </c>
      <c r="AB87">
        <f t="shared" si="35"/>
        <v>0</v>
      </c>
      <c r="AC87">
        <f t="shared" si="36"/>
        <v>1</v>
      </c>
      <c r="AD87">
        <f t="shared" si="37"/>
        <v>0</v>
      </c>
      <c r="AE87" t="s">
        <v>33</v>
      </c>
      <c r="AF87">
        <v>0</v>
      </c>
      <c r="AG87">
        <v>1</v>
      </c>
      <c r="AH87">
        <v>1</v>
      </c>
      <c r="AI87">
        <v>0</v>
      </c>
      <c r="AJ87">
        <v>1</v>
      </c>
      <c r="AK87">
        <v>1</v>
      </c>
      <c r="AL87">
        <v>1</v>
      </c>
      <c r="AM87">
        <v>0</v>
      </c>
      <c r="AN87">
        <v>0</v>
      </c>
      <c r="AO87">
        <v>0</v>
      </c>
      <c r="AP87" t="s">
        <v>22</v>
      </c>
      <c r="AQ87">
        <v>61.1</v>
      </c>
      <c r="AR87">
        <v>57</v>
      </c>
      <c r="AS87">
        <v>34</v>
      </c>
      <c r="AT87">
        <v>40.799999999999997</v>
      </c>
      <c r="AU87">
        <v>55</v>
      </c>
      <c r="AV87">
        <v>80</v>
      </c>
      <c r="AW87">
        <v>1</v>
      </c>
    </row>
    <row r="88" spans="1:49" x14ac:dyDescent="0.3">
      <c r="A88" t="s">
        <v>12</v>
      </c>
      <c r="B88">
        <f t="shared" si="19"/>
        <v>0</v>
      </c>
      <c r="C88">
        <f t="shared" si="20"/>
        <v>0</v>
      </c>
      <c r="D88">
        <f t="shared" si="21"/>
        <v>0</v>
      </c>
      <c r="E88">
        <f t="shared" si="22"/>
        <v>0</v>
      </c>
      <c r="F88">
        <f t="shared" si="23"/>
        <v>0</v>
      </c>
      <c r="G88">
        <f t="shared" si="24"/>
        <v>1</v>
      </c>
      <c r="H88" s="3">
        <v>11398</v>
      </c>
      <c r="I88" s="3">
        <v>9.3411931803949457</v>
      </c>
      <c r="J88" s="2">
        <v>1.0740000000000001</v>
      </c>
      <c r="K88" s="2">
        <v>1.2388332240000002</v>
      </c>
      <c r="L88" s="2">
        <v>1.1534760000000002</v>
      </c>
      <c r="M88" t="s">
        <v>13</v>
      </c>
      <c r="N88" t="s">
        <v>14</v>
      </c>
      <c r="O88" s="2">
        <v>3</v>
      </c>
      <c r="P88" t="s">
        <v>40</v>
      </c>
      <c r="Q88">
        <f t="shared" si="25"/>
        <v>0</v>
      </c>
      <c r="R88">
        <f t="shared" si="26"/>
        <v>1</v>
      </c>
      <c r="S88">
        <f t="shared" si="27"/>
        <v>0</v>
      </c>
      <c r="T88">
        <f t="shared" si="28"/>
        <v>0</v>
      </c>
      <c r="U88">
        <f t="shared" si="29"/>
        <v>0</v>
      </c>
      <c r="V88" t="s">
        <v>24</v>
      </c>
      <c r="W88">
        <f t="shared" si="30"/>
        <v>0</v>
      </c>
      <c r="X88">
        <f t="shared" si="31"/>
        <v>1</v>
      </c>
      <c r="Y88">
        <f t="shared" si="32"/>
        <v>0</v>
      </c>
      <c r="Z88">
        <f t="shared" si="33"/>
        <v>0</v>
      </c>
      <c r="AA88">
        <f t="shared" si="34"/>
        <v>1</v>
      </c>
      <c r="AB88">
        <f t="shared" si="35"/>
        <v>0</v>
      </c>
      <c r="AC88">
        <f t="shared" si="36"/>
        <v>0</v>
      </c>
      <c r="AD88">
        <f t="shared" si="37"/>
        <v>0</v>
      </c>
      <c r="AE88" t="s">
        <v>18</v>
      </c>
      <c r="AF88">
        <v>1</v>
      </c>
      <c r="AG88">
        <v>1</v>
      </c>
      <c r="AH88">
        <v>0</v>
      </c>
      <c r="AI88">
        <v>1</v>
      </c>
      <c r="AJ88">
        <v>1</v>
      </c>
      <c r="AK88">
        <v>1</v>
      </c>
      <c r="AL88">
        <v>1</v>
      </c>
      <c r="AM88">
        <v>0</v>
      </c>
      <c r="AN88">
        <v>1</v>
      </c>
      <c r="AO88">
        <v>0</v>
      </c>
      <c r="AP88" t="s">
        <v>17</v>
      </c>
      <c r="AQ88">
        <v>61.9</v>
      </c>
      <c r="AR88">
        <v>55.6</v>
      </c>
      <c r="AS88">
        <v>34.9</v>
      </c>
      <c r="AT88">
        <v>40.799999999999997</v>
      </c>
      <c r="AU88">
        <v>53</v>
      </c>
      <c r="AV88">
        <v>77</v>
      </c>
      <c r="AW88">
        <v>1</v>
      </c>
    </row>
    <row r="89" spans="1:49" x14ac:dyDescent="0.3">
      <c r="A89" t="s">
        <v>19</v>
      </c>
      <c r="B89">
        <f t="shared" si="19"/>
        <v>1</v>
      </c>
      <c r="C89">
        <f t="shared" si="20"/>
        <v>0</v>
      </c>
      <c r="D89">
        <f t="shared" si="21"/>
        <v>0</v>
      </c>
      <c r="E89">
        <f t="shared" si="22"/>
        <v>0</v>
      </c>
      <c r="F89">
        <f t="shared" si="23"/>
        <v>0</v>
      </c>
      <c r="G89">
        <f t="shared" si="24"/>
        <v>0</v>
      </c>
      <c r="H89" s="3">
        <v>21534.07</v>
      </c>
      <c r="I89" s="3">
        <v>9.977391611043732</v>
      </c>
      <c r="J89" s="2">
        <v>1.71</v>
      </c>
      <c r="K89" s="2">
        <v>5.0002109999999993</v>
      </c>
      <c r="L89" s="2">
        <v>2.9240999999999997</v>
      </c>
      <c r="M89" t="s">
        <v>13</v>
      </c>
      <c r="N89" t="s">
        <v>20</v>
      </c>
      <c r="O89" s="2">
        <v>4</v>
      </c>
      <c r="P89" t="s">
        <v>31</v>
      </c>
      <c r="Q89">
        <f t="shared" si="25"/>
        <v>0</v>
      </c>
      <c r="R89">
        <f t="shared" si="26"/>
        <v>0</v>
      </c>
      <c r="S89">
        <f t="shared" si="27"/>
        <v>0</v>
      </c>
      <c r="T89">
        <f t="shared" si="28"/>
        <v>1</v>
      </c>
      <c r="U89">
        <f t="shared" si="29"/>
        <v>0</v>
      </c>
      <c r="V89" t="s">
        <v>34</v>
      </c>
      <c r="W89">
        <f t="shared" si="30"/>
        <v>0</v>
      </c>
      <c r="X89">
        <f t="shared" si="31"/>
        <v>1</v>
      </c>
      <c r="Y89">
        <f t="shared" si="32"/>
        <v>0</v>
      </c>
      <c r="Z89">
        <f t="shared" si="33"/>
        <v>0</v>
      </c>
      <c r="AA89">
        <f t="shared" si="34"/>
        <v>0</v>
      </c>
      <c r="AB89">
        <f t="shared" si="35"/>
        <v>0</v>
      </c>
      <c r="AC89">
        <f t="shared" si="36"/>
        <v>0</v>
      </c>
      <c r="AD89">
        <f t="shared" si="37"/>
        <v>1</v>
      </c>
      <c r="AE89" t="s">
        <v>28</v>
      </c>
      <c r="AF89">
        <v>1</v>
      </c>
      <c r="AG89">
        <v>1</v>
      </c>
      <c r="AH89">
        <v>1</v>
      </c>
      <c r="AI89">
        <v>0</v>
      </c>
      <c r="AJ89">
        <v>1</v>
      </c>
      <c r="AK89">
        <v>1</v>
      </c>
      <c r="AL89">
        <v>1</v>
      </c>
      <c r="AM89">
        <v>0</v>
      </c>
      <c r="AN89">
        <v>0</v>
      </c>
      <c r="AO89">
        <v>0</v>
      </c>
      <c r="AP89" t="s">
        <v>22</v>
      </c>
      <c r="AQ89">
        <v>61.9</v>
      </c>
      <c r="AR89">
        <v>55</v>
      </c>
      <c r="AS89">
        <v>35.5</v>
      </c>
      <c r="AT89">
        <v>40.6</v>
      </c>
      <c r="AU89">
        <v>55</v>
      </c>
      <c r="AV89">
        <v>80</v>
      </c>
      <c r="AW89">
        <v>1</v>
      </c>
    </row>
    <row r="90" spans="1:49" x14ac:dyDescent="0.3">
      <c r="A90" t="s">
        <v>12</v>
      </c>
      <c r="B90">
        <f t="shared" si="19"/>
        <v>0</v>
      </c>
      <c r="C90">
        <f t="shared" si="20"/>
        <v>0</v>
      </c>
      <c r="D90">
        <f t="shared" si="21"/>
        <v>0</v>
      </c>
      <c r="E90">
        <f t="shared" si="22"/>
        <v>0</v>
      </c>
      <c r="F90">
        <f t="shared" si="23"/>
        <v>0</v>
      </c>
      <c r="G90">
        <f t="shared" si="24"/>
        <v>1</v>
      </c>
      <c r="H90" s="3">
        <v>10238</v>
      </c>
      <c r="I90" s="3">
        <v>9.233861567017529</v>
      </c>
      <c r="J90" s="2">
        <v>1.22</v>
      </c>
      <c r="K90" s="2">
        <v>1.8158479999999999</v>
      </c>
      <c r="L90" s="2">
        <v>1.4883999999999999</v>
      </c>
      <c r="M90" t="s">
        <v>13</v>
      </c>
      <c r="N90" t="s">
        <v>14</v>
      </c>
      <c r="O90" s="2">
        <v>3</v>
      </c>
      <c r="P90" t="s">
        <v>31</v>
      </c>
      <c r="Q90">
        <f t="shared" si="25"/>
        <v>0</v>
      </c>
      <c r="R90">
        <f t="shared" si="26"/>
        <v>0</v>
      </c>
      <c r="S90">
        <f t="shared" si="27"/>
        <v>0</v>
      </c>
      <c r="T90">
        <f t="shared" si="28"/>
        <v>1</v>
      </c>
      <c r="U90">
        <f t="shared" si="29"/>
        <v>0</v>
      </c>
      <c r="V90" t="s">
        <v>16</v>
      </c>
      <c r="W90">
        <f t="shared" si="30"/>
        <v>0</v>
      </c>
      <c r="X90">
        <f t="shared" si="31"/>
        <v>1</v>
      </c>
      <c r="Y90">
        <f t="shared" si="32"/>
        <v>0</v>
      </c>
      <c r="Z90">
        <f t="shared" si="33"/>
        <v>0</v>
      </c>
      <c r="AA90">
        <f t="shared" si="34"/>
        <v>0</v>
      </c>
      <c r="AB90">
        <f t="shared" si="35"/>
        <v>1</v>
      </c>
      <c r="AC90">
        <f t="shared" si="36"/>
        <v>0</v>
      </c>
      <c r="AD90">
        <f t="shared" si="37"/>
        <v>0</v>
      </c>
      <c r="AE90" t="s">
        <v>28</v>
      </c>
      <c r="AF90">
        <v>1</v>
      </c>
      <c r="AG90">
        <v>1</v>
      </c>
      <c r="AH90">
        <v>0</v>
      </c>
      <c r="AI90">
        <v>1</v>
      </c>
      <c r="AJ90">
        <v>1</v>
      </c>
      <c r="AK90">
        <v>1</v>
      </c>
      <c r="AL90">
        <v>1</v>
      </c>
      <c r="AM90">
        <v>1</v>
      </c>
      <c r="AN90">
        <v>1</v>
      </c>
      <c r="AO90">
        <v>0</v>
      </c>
      <c r="AP90" t="s">
        <v>17</v>
      </c>
      <c r="AQ90">
        <v>61.8</v>
      </c>
      <c r="AR90">
        <v>56.1</v>
      </c>
      <c r="AS90">
        <v>34.9</v>
      </c>
      <c r="AT90">
        <v>40.799999999999997</v>
      </c>
      <c r="AU90">
        <v>50</v>
      </c>
      <c r="AV90">
        <v>76</v>
      </c>
      <c r="AW90">
        <v>1</v>
      </c>
    </row>
    <row r="91" spans="1:49" x14ac:dyDescent="0.3">
      <c r="A91" t="s">
        <v>29</v>
      </c>
      <c r="B91">
        <f t="shared" si="19"/>
        <v>0</v>
      </c>
      <c r="C91">
        <f t="shared" si="20"/>
        <v>0</v>
      </c>
      <c r="D91">
        <f t="shared" si="21"/>
        <v>1</v>
      </c>
      <c r="E91">
        <f t="shared" si="22"/>
        <v>0</v>
      </c>
      <c r="F91">
        <f t="shared" si="23"/>
        <v>0</v>
      </c>
      <c r="G91">
        <f t="shared" si="24"/>
        <v>0</v>
      </c>
      <c r="H91" s="3">
        <v>11920</v>
      </c>
      <c r="I91" s="3">
        <v>9.3859729406193413</v>
      </c>
      <c r="J91" s="2">
        <v>1.31</v>
      </c>
      <c r="K91" s="2">
        <v>2.2480910000000001</v>
      </c>
      <c r="L91" s="2">
        <v>1.7161000000000002</v>
      </c>
      <c r="M91" t="s">
        <v>30</v>
      </c>
      <c r="N91" t="s">
        <v>14</v>
      </c>
      <c r="O91" s="2">
        <v>3</v>
      </c>
      <c r="P91" t="s">
        <v>21</v>
      </c>
      <c r="Q91">
        <f t="shared" si="25"/>
        <v>0</v>
      </c>
      <c r="R91">
        <f t="shared" si="26"/>
        <v>0</v>
      </c>
      <c r="S91">
        <f t="shared" si="27"/>
        <v>0</v>
      </c>
      <c r="T91">
        <f t="shared" si="28"/>
        <v>0</v>
      </c>
      <c r="U91">
        <f t="shared" si="29"/>
        <v>1</v>
      </c>
      <c r="V91" t="s">
        <v>24</v>
      </c>
      <c r="W91">
        <f t="shared" si="30"/>
        <v>0</v>
      </c>
      <c r="X91">
        <f t="shared" si="31"/>
        <v>1</v>
      </c>
      <c r="Y91">
        <f t="shared" si="32"/>
        <v>0</v>
      </c>
      <c r="Z91">
        <f t="shared" si="33"/>
        <v>0</v>
      </c>
      <c r="AA91">
        <f t="shared" si="34"/>
        <v>1</v>
      </c>
      <c r="AB91">
        <f t="shared" si="35"/>
        <v>0</v>
      </c>
      <c r="AC91">
        <f t="shared" si="36"/>
        <v>0</v>
      </c>
      <c r="AD91">
        <f t="shared" si="37"/>
        <v>0</v>
      </c>
      <c r="AE91" t="s">
        <v>28</v>
      </c>
      <c r="AF91">
        <v>1</v>
      </c>
      <c r="AG91">
        <v>1</v>
      </c>
      <c r="AH91">
        <v>1</v>
      </c>
      <c r="AI91">
        <v>1</v>
      </c>
      <c r="AJ91">
        <v>1</v>
      </c>
      <c r="AK91">
        <v>1</v>
      </c>
      <c r="AL91">
        <v>1</v>
      </c>
      <c r="AM91">
        <v>0</v>
      </c>
      <c r="AN91">
        <v>1</v>
      </c>
      <c r="AO91">
        <v>1</v>
      </c>
      <c r="AP91" t="s">
        <v>17</v>
      </c>
      <c r="AQ91">
        <v>61.3</v>
      </c>
      <c r="AR91">
        <v>56.5</v>
      </c>
      <c r="AS91">
        <v>34.4</v>
      </c>
      <c r="AT91">
        <v>40.9</v>
      </c>
      <c r="AU91">
        <v>51</v>
      </c>
      <c r="AV91">
        <v>77</v>
      </c>
      <c r="AW91">
        <v>1</v>
      </c>
    </row>
    <row r="92" spans="1:49" x14ac:dyDescent="0.3">
      <c r="A92" t="s">
        <v>35</v>
      </c>
      <c r="B92">
        <f t="shared" si="19"/>
        <v>0</v>
      </c>
      <c r="C92">
        <f t="shared" si="20"/>
        <v>0</v>
      </c>
      <c r="D92">
        <f t="shared" si="21"/>
        <v>0</v>
      </c>
      <c r="E92">
        <f t="shared" si="22"/>
        <v>1</v>
      </c>
      <c r="F92">
        <f t="shared" si="23"/>
        <v>0</v>
      </c>
      <c r="G92">
        <f t="shared" si="24"/>
        <v>0</v>
      </c>
      <c r="H92" s="3">
        <v>21290</v>
      </c>
      <c r="I92" s="3">
        <v>9.9659927578875251</v>
      </c>
      <c r="J92" s="2">
        <v>1.54</v>
      </c>
      <c r="K92" s="2">
        <v>3.6522640000000002</v>
      </c>
      <c r="L92" s="2">
        <v>2.3715999999999999</v>
      </c>
      <c r="M92" t="s">
        <v>13</v>
      </c>
      <c r="N92" t="s">
        <v>36</v>
      </c>
      <c r="O92" s="2">
        <v>2</v>
      </c>
      <c r="P92" t="s">
        <v>27</v>
      </c>
      <c r="Q92">
        <f t="shared" si="25"/>
        <v>1</v>
      </c>
      <c r="R92">
        <f t="shared" si="26"/>
        <v>0</v>
      </c>
      <c r="S92">
        <f t="shared" si="27"/>
        <v>0</v>
      </c>
      <c r="T92">
        <f t="shared" si="28"/>
        <v>0</v>
      </c>
      <c r="U92">
        <f t="shared" si="29"/>
        <v>0</v>
      </c>
      <c r="V92" t="s">
        <v>34</v>
      </c>
      <c r="W92">
        <f t="shared" si="30"/>
        <v>0</v>
      </c>
      <c r="X92">
        <f t="shared" si="31"/>
        <v>1</v>
      </c>
      <c r="Y92">
        <f t="shared" si="32"/>
        <v>0</v>
      </c>
      <c r="Z92">
        <f t="shared" si="33"/>
        <v>0</v>
      </c>
      <c r="AA92">
        <f t="shared" si="34"/>
        <v>0</v>
      </c>
      <c r="AB92">
        <f t="shared" si="35"/>
        <v>0</v>
      </c>
      <c r="AC92">
        <f t="shared" si="36"/>
        <v>0</v>
      </c>
      <c r="AD92">
        <f t="shared" si="37"/>
        <v>1</v>
      </c>
      <c r="AE92" t="s">
        <v>23</v>
      </c>
      <c r="AF92">
        <v>0</v>
      </c>
      <c r="AG92">
        <v>0</v>
      </c>
      <c r="AH92">
        <v>1</v>
      </c>
      <c r="AI92">
        <v>0</v>
      </c>
      <c r="AJ92">
        <v>1</v>
      </c>
      <c r="AK92">
        <v>1</v>
      </c>
      <c r="AL92">
        <v>1</v>
      </c>
      <c r="AM92">
        <v>1</v>
      </c>
      <c r="AN92">
        <v>0</v>
      </c>
      <c r="AO92">
        <v>0</v>
      </c>
      <c r="AP92" t="s">
        <v>22</v>
      </c>
      <c r="AQ92">
        <v>62.6</v>
      </c>
      <c r="AR92">
        <v>57</v>
      </c>
      <c r="AS92">
        <v>36</v>
      </c>
      <c r="AT92">
        <v>40.6</v>
      </c>
      <c r="AU92">
        <v>50</v>
      </c>
      <c r="AV92">
        <v>80</v>
      </c>
      <c r="AW92">
        <v>1</v>
      </c>
    </row>
    <row r="93" spans="1:49" x14ac:dyDescent="0.3">
      <c r="A93" t="s">
        <v>38</v>
      </c>
      <c r="B93">
        <f t="shared" si="19"/>
        <v>0</v>
      </c>
      <c r="C93">
        <f t="shared" si="20"/>
        <v>0</v>
      </c>
      <c r="D93">
        <f t="shared" si="21"/>
        <v>0</v>
      </c>
      <c r="E93">
        <f t="shared" si="22"/>
        <v>0</v>
      </c>
      <c r="F93">
        <f t="shared" si="23"/>
        <v>1</v>
      </c>
      <c r="G93">
        <f t="shared" si="24"/>
        <v>0</v>
      </c>
      <c r="H93" s="3">
        <v>19470</v>
      </c>
      <c r="I93" s="3">
        <v>9.8766300983662454</v>
      </c>
      <c r="J93" s="2">
        <v>1.54</v>
      </c>
      <c r="K93" s="2">
        <v>3.6522640000000002</v>
      </c>
      <c r="L93" s="2">
        <v>2.3715999999999999</v>
      </c>
      <c r="M93" t="s">
        <v>13</v>
      </c>
      <c r="N93" t="s">
        <v>39</v>
      </c>
      <c r="O93" s="2">
        <v>5</v>
      </c>
      <c r="P93" t="s">
        <v>40</v>
      </c>
      <c r="Q93">
        <f t="shared" si="25"/>
        <v>0</v>
      </c>
      <c r="R93">
        <f t="shared" si="26"/>
        <v>1</v>
      </c>
      <c r="S93">
        <f t="shared" si="27"/>
        <v>0</v>
      </c>
      <c r="T93">
        <f t="shared" si="28"/>
        <v>0</v>
      </c>
      <c r="U93">
        <f t="shared" si="29"/>
        <v>0</v>
      </c>
      <c r="V93" t="s">
        <v>24</v>
      </c>
      <c r="W93">
        <f t="shared" si="30"/>
        <v>0</v>
      </c>
      <c r="X93">
        <f t="shared" si="31"/>
        <v>1</v>
      </c>
      <c r="Y93">
        <f t="shared" si="32"/>
        <v>0</v>
      </c>
      <c r="Z93">
        <f t="shared" si="33"/>
        <v>0</v>
      </c>
      <c r="AA93">
        <f t="shared" si="34"/>
        <v>1</v>
      </c>
      <c r="AB93">
        <f t="shared" si="35"/>
        <v>0</v>
      </c>
      <c r="AC93">
        <f t="shared" si="36"/>
        <v>0</v>
      </c>
      <c r="AD93">
        <f t="shared" si="37"/>
        <v>0</v>
      </c>
      <c r="AE93" t="s">
        <v>28</v>
      </c>
      <c r="AF93">
        <v>1</v>
      </c>
      <c r="AG93">
        <v>1</v>
      </c>
      <c r="AH93">
        <v>1</v>
      </c>
      <c r="AI93">
        <v>1</v>
      </c>
      <c r="AJ93">
        <v>1</v>
      </c>
      <c r="AK93">
        <v>1</v>
      </c>
      <c r="AL93">
        <v>1</v>
      </c>
      <c r="AM93">
        <v>1</v>
      </c>
      <c r="AN93">
        <v>1</v>
      </c>
      <c r="AO93">
        <v>1</v>
      </c>
      <c r="AP93" t="s">
        <v>17</v>
      </c>
      <c r="AQ93">
        <v>61</v>
      </c>
      <c r="AR93">
        <v>56.7</v>
      </c>
      <c r="AS93">
        <v>34.6</v>
      </c>
      <c r="AT93">
        <v>40.6</v>
      </c>
      <c r="AU93">
        <v>48</v>
      </c>
      <c r="AV93">
        <v>77</v>
      </c>
      <c r="AW93">
        <v>1</v>
      </c>
    </row>
    <row r="94" spans="1:49" x14ac:dyDescent="0.3">
      <c r="A94" t="s">
        <v>29</v>
      </c>
      <c r="B94">
        <f t="shared" si="19"/>
        <v>0</v>
      </c>
      <c r="C94">
        <f t="shared" si="20"/>
        <v>0</v>
      </c>
      <c r="D94">
        <f t="shared" si="21"/>
        <v>1</v>
      </c>
      <c r="E94">
        <f t="shared" si="22"/>
        <v>0</v>
      </c>
      <c r="F94">
        <f t="shared" si="23"/>
        <v>0</v>
      </c>
      <c r="G94">
        <f t="shared" si="24"/>
        <v>0</v>
      </c>
      <c r="H94" s="3">
        <v>40185</v>
      </c>
      <c r="I94" s="3">
        <v>10.601249070646819</v>
      </c>
      <c r="J94" s="2">
        <v>2.0499999999999998</v>
      </c>
      <c r="K94" s="2">
        <v>8.6151249999999973</v>
      </c>
      <c r="L94" s="2">
        <v>4.2024999999999997</v>
      </c>
      <c r="M94" t="s">
        <v>30</v>
      </c>
      <c r="N94" t="s">
        <v>14</v>
      </c>
      <c r="O94" s="2">
        <v>3</v>
      </c>
      <c r="P94" t="s">
        <v>31</v>
      </c>
      <c r="Q94">
        <f t="shared" si="25"/>
        <v>0</v>
      </c>
      <c r="R94">
        <f t="shared" si="26"/>
        <v>0</v>
      </c>
      <c r="S94">
        <f t="shared" si="27"/>
        <v>0</v>
      </c>
      <c r="T94">
        <f t="shared" si="28"/>
        <v>1</v>
      </c>
      <c r="U94">
        <f t="shared" si="29"/>
        <v>0</v>
      </c>
      <c r="V94" t="s">
        <v>24</v>
      </c>
      <c r="W94">
        <f t="shared" si="30"/>
        <v>0</v>
      </c>
      <c r="X94">
        <f t="shared" si="31"/>
        <v>1</v>
      </c>
      <c r="Y94">
        <f t="shared" si="32"/>
        <v>0</v>
      </c>
      <c r="Z94">
        <f t="shared" si="33"/>
        <v>0</v>
      </c>
      <c r="AA94">
        <f t="shared" si="34"/>
        <v>1</v>
      </c>
      <c r="AB94">
        <f t="shared" si="35"/>
        <v>0</v>
      </c>
      <c r="AC94">
        <f t="shared" si="36"/>
        <v>0</v>
      </c>
      <c r="AD94">
        <f t="shared" si="37"/>
        <v>0</v>
      </c>
      <c r="AE94" t="s">
        <v>28</v>
      </c>
      <c r="AF94">
        <v>1</v>
      </c>
      <c r="AG94">
        <v>1</v>
      </c>
      <c r="AH94">
        <v>0</v>
      </c>
      <c r="AI94">
        <v>1</v>
      </c>
      <c r="AJ94">
        <v>1</v>
      </c>
      <c r="AK94">
        <v>1</v>
      </c>
      <c r="AL94">
        <v>1</v>
      </c>
      <c r="AM94">
        <v>0</v>
      </c>
      <c r="AN94">
        <v>1</v>
      </c>
      <c r="AO94">
        <v>1</v>
      </c>
      <c r="AP94" t="s">
        <v>17</v>
      </c>
      <c r="AQ94">
        <v>61.7</v>
      </c>
      <c r="AR94">
        <v>56</v>
      </c>
      <c r="AS94">
        <v>34.5</v>
      </c>
      <c r="AT94">
        <v>40.799999999999997</v>
      </c>
      <c r="AU94">
        <v>52</v>
      </c>
      <c r="AV94">
        <v>77</v>
      </c>
      <c r="AW94">
        <v>1</v>
      </c>
    </row>
    <row r="95" spans="1:49" x14ac:dyDescent="0.3">
      <c r="A95" t="s">
        <v>35</v>
      </c>
      <c r="B95">
        <f t="shared" si="19"/>
        <v>0</v>
      </c>
      <c r="C95">
        <f t="shared" si="20"/>
        <v>0</v>
      </c>
      <c r="D95">
        <f t="shared" si="21"/>
        <v>0</v>
      </c>
      <c r="E95">
        <f t="shared" si="22"/>
        <v>1</v>
      </c>
      <c r="F95">
        <f t="shared" si="23"/>
        <v>0</v>
      </c>
      <c r="G95">
        <f t="shared" si="24"/>
        <v>0</v>
      </c>
      <c r="H95" s="3">
        <v>13590</v>
      </c>
      <c r="I95" s="3">
        <v>9.5170895071451902</v>
      </c>
      <c r="J95" s="2">
        <v>1.6</v>
      </c>
      <c r="K95" s="2">
        <v>4.096000000000001</v>
      </c>
      <c r="L95" s="2">
        <v>2.5600000000000005</v>
      </c>
      <c r="M95" t="s">
        <v>13</v>
      </c>
      <c r="N95" t="s">
        <v>36</v>
      </c>
      <c r="O95" s="2">
        <v>2</v>
      </c>
      <c r="P95" t="s">
        <v>31</v>
      </c>
      <c r="Q95">
        <f t="shared" si="25"/>
        <v>0</v>
      </c>
      <c r="R95">
        <f t="shared" si="26"/>
        <v>0</v>
      </c>
      <c r="S95">
        <f t="shared" si="27"/>
        <v>0</v>
      </c>
      <c r="T95">
        <f t="shared" si="28"/>
        <v>1</v>
      </c>
      <c r="U95">
        <f t="shared" si="29"/>
        <v>0</v>
      </c>
      <c r="V95" t="s">
        <v>24</v>
      </c>
      <c r="W95">
        <f t="shared" si="30"/>
        <v>0</v>
      </c>
      <c r="X95">
        <f t="shared" si="31"/>
        <v>1</v>
      </c>
      <c r="Y95">
        <f t="shared" si="32"/>
        <v>0</v>
      </c>
      <c r="Z95">
        <f t="shared" si="33"/>
        <v>0</v>
      </c>
      <c r="AA95">
        <f t="shared" si="34"/>
        <v>1</v>
      </c>
      <c r="AB95">
        <f t="shared" si="35"/>
        <v>0</v>
      </c>
      <c r="AC95">
        <f t="shared" si="36"/>
        <v>0</v>
      </c>
      <c r="AD95">
        <f t="shared" si="37"/>
        <v>0</v>
      </c>
      <c r="AE95" t="s">
        <v>23</v>
      </c>
      <c r="AF95">
        <v>0</v>
      </c>
      <c r="AG95">
        <v>0</v>
      </c>
      <c r="AH95">
        <v>1</v>
      </c>
      <c r="AI95">
        <v>0</v>
      </c>
      <c r="AJ95">
        <v>0</v>
      </c>
      <c r="AK95">
        <v>1</v>
      </c>
      <c r="AL95">
        <v>1</v>
      </c>
      <c r="AM95">
        <v>1</v>
      </c>
      <c r="AN95">
        <v>0</v>
      </c>
      <c r="AO95">
        <v>0</v>
      </c>
      <c r="AP95" t="s">
        <v>22</v>
      </c>
      <c r="AQ95">
        <v>62.8</v>
      </c>
      <c r="AR95">
        <v>56</v>
      </c>
      <c r="AS95">
        <v>36</v>
      </c>
      <c r="AT95">
        <v>41</v>
      </c>
      <c r="AU95">
        <v>50</v>
      </c>
      <c r="AV95">
        <v>80</v>
      </c>
      <c r="AW95">
        <v>1</v>
      </c>
    </row>
    <row r="96" spans="1:49" x14ac:dyDescent="0.3">
      <c r="A96" t="s">
        <v>29</v>
      </c>
      <c r="B96">
        <f t="shared" si="19"/>
        <v>0</v>
      </c>
      <c r="C96">
        <f t="shared" si="20"/>
        <v>0</v>
      </c>
      <c r="D96">
        <f t="shared" si="21"/>
        <v>1</v>
      </c>
      <c r="E96">
        <f t="shared" si="22"/>
        <v>0</v>
      </c>
      <c r="F96">
        <f t="shared" si="23"/>
        <v>0</v>
      </c>
      <c r="G96">
        <f t="shared" si="24"/>
        <v>0</v>
      </c>
      <c r="H96" s="3">
        <v>22274</v>
      </c>
      <c r="I96" s="3">
        <v>10.011175357953045</v>
      </c>
      <c r="J96" s="2">
        <v>1.56</v>
      </c>
      <c r="K96" s="2">
        <v>3.7964160000000002</v>
      </c>
      <c r="L96" s="2">
        <v>2.4336000000000002</v>
      </c>
      <c r="M96" t="s">
        <v>30</v>
      </c>
      <c r="N96" t="s">
        <v>14</v>
      </c>
      <c r="O96" s="2">
        <v>3</v>
      </c>
      <c r="P96" t="s">
        <v>15</v>
      </c>
      <c r="Q96">
        <f t="shared" si="25"/>
        <v>0</v>
      </c>
      <c r="R96">
        <f t="shared" si="26"/>
        <v>0</v>
      </c>
      <c r="S96">
        <f t="shared" si="27"/>
        <v>1</v>
      </c>
      <c r="T96">
        <f t="shared" si="28"/>
        <v>0</v>
      </c>
      <c r="U96">
        <f t="shared" si="29"/>
        <v>0</v>
      </c>
      <c r="V96" t="s">
        <v>16</v>
      </c>
      <c r="W96">
        <f t="shared" si="30"/>
        <v>0</v>
      </c>
      <c r="X96">
        <f t="shared" si="31"/>
        <v>1</v>
      </c>
      <c r="Y96">
        <f t="shared" si="32"/>
        <v>0</v>
      </c>
      <c r="Z96">
        <f t="shared" si="33"/>
        <v>0</v>
      </c>
      <c r="AA96">
        <f t="shared" si="34"/>
        <v>0</v>
      </c>
      <c r="AB96">
        <f t="shared" si="35"/>
        <v>1</v>
      </c>
      <c r="AC96">
        <f t="shared" si="36"/>
        <v>0</v>
      </c>
      <c r="AD96">
        <f t="shared" si="37"/>
        <v>0</v>
      </c>
      <c r="AE96" t="s">
        <v>28</v>
      </c>
      <c r="AF96">
        <v>1</v>
      </c>
      <c r="AG96">
        <v>1</v>
      </c>
      <c r="AH96">
        <v>0</v>
      </c>
      <c r="AI96">
        <v>1</v>
      </c>
      <c r="AJ96">
        <v>1</v>
      </c>
      <c r="AK96">
        <v>1</v>
      </c>
      <c r="AL96">
        <v>1</v>
      </c>
      <c r="AM96">
        <v>1</v>
      </c>
      <c r="AN96">
        <v>1</v>
      </c>
      <c r="AO96">
        <v>0</v>
      </c>
      <c r="AP96" t="s">
        <v>17</v>
      </c>
      <c r="AQ96">
        <v>60.8</v>
      </c>
      <c r="AR96">
        <v>56.5</v>
      </c>
      <c r="AS96">
        <v>34.200000000000003</v>
      </c>
      <c r="AT96">
        <v>40.700000000000003</v>
      </c>
      <c r="AU96">
        <v>50</v>
      </c>
      <c r="AV96">
        <v>76</v>
      </c>
      <c r="AW96">
        <v>1</v>
      </c>
    </row>
    <row r="97" spans="1:49" x14ac:dyDescent="0.3">
      <c r="A97" t="s">
        <v>19</v>
      </c>
      <c r="B97">
        <f t="shared" si="19"/>
        <v>1</v>
      </c>
      <c r="C97">
        <f t="shared" si="20"/>
        <v>0</v>
      </c>
      <c r="D97">
        <f t="shared" si="21"/>
        <v>0</v>
      </c>
      <c r="E97">
        <f t="shared" si="22"/>
        <v>0</v>
      </c>
      <c r="F97">
        <f t="shared" si="23"/>
        <v>0</v>
      </c>
      <c r="G97">
        <f t="shared" si="24"/>
        <v>0</v>
      </c>
      <c r="H97" s="3">
        <v>15099.065000000001</v>
      </c>
      <c r="I97" s="3">
        <v>9.6223881003560585</v>
      </c>
      <c r="J97" s="2">
        <v>1.38</v>
      </c>
      <c r="K97" s="2">
        <v>2.6280719999999995</v>
      </c>
      <c r="L97" s="2">
        <v>1.9043999999999996</v>
      </c>
      <c r="M97" t="s">
        <v>13</v>
      </c>
      <c r="N97" t="s">
        <v>20</v>
      </c>
      <c r="O97" s="2">
        <v>4</v>
      </c>
      <c r="P97" t="s">
        <v>15</v>
      </c>
      <c r="Q97">
        <f t="shared" si="25"/>
        <v>0</v>
      </c>
      <c r="R97">
        <f t="shared" si="26"/>
        <v>0</v>
      </c>
      <c r="S97">
        <f t="shared" si="27"/>
        <v>1</v>
      </c>
      <c r="T97">
        <f t="shared" si="28"/>
        <v>0</v>
      </c>
      <c r="U97">
        <f t="shared" si="29"/>
        <v>0</v>
      </c>
      <c r="V97" t="s">
        <v>24</v>
      </c>
      <c r="W97">
        <f t="shared" si="30"/>
        <v>0</v>
      </c>
      <c r="X97">
        <f t="shared" si="31"/>
        <v>1</v>
      </c>
      <c r="Y97">
        <f t="shared" si="32"/>
        <v>0</v>
      </c>
      <c r="Z97">
        <f t="shared" si="33"/>
        <v>0</v>
      </c>
      <c r="AA97">
        <f t="shared" si="34"/>
        <v>1</v>
      </c>
      <c r="AB97">
        <f t="shared" si="35"/>
        <v>0</v>
      </c>
      <c r="AC97">
        <f t="shared" si="36"/>
        <v>0</v>
      </c>
      <c r="AD97">
        <f t="shared" si="37"/>
        <v>0</v>
      </c>
      <c r="AE97" t="s">
        <v>23</v>
      </c>
      <c r="AF97">
        <v>1</v>
      </c>
      <c r="AG97">
        <v>1</v>
      </c>
      <c r="AH97">
        <v>0</v>
      </c>
      <c r="AI97">
        <v>0</v>
      </c>
      <c r="AJ97">
        <v>1</v>
      </c>
      <c r="AK97">
        <v>1</v>
      </c>
      <c r="AL97">
        <v>1</v>
      </c>
      <c r="AM97">
        <v>0</v>
      </c>
      <c r="AN97">
        <v>0</v>
      </c>
      <c r="AO97">
        <v>0</v>
      </c>
      <c r="AP97" t="s">
        <v>22</v>
      </c>
      <c r="AQ97">
        <v>61.9</v>
      </c>
      <c r="AR97">
        <v>55</v>
      </c>
      <c r="AS97">
        <v>35.5</v>
      </c>
      <c r="AT97">
        <v>40.6</v>
      </c>
      <c r="AU97">
        <v>55</v>
      </c>
      <c r="AV97">
        <v>80</v>
      </c>
      <c r="AW97">
        <v>1</v>
      </c>
    </row>
    <row r="98" spans="1:49" x14ac:dyDescent="0.3">
      <c r="A98" t="s">
        <v>12</v>
      </c>
      <c r="B98">
        <f t="shared" si="19"/>
        <v>0</v>
      </c>
      <c r="C98">
        <f t="shared" si="20"/>
        <v>0</v>
      </c>
      <c r="D98">
        <f t="shared" si="21"/>
        <v>0</v>
      </c>
      <c r="E98">
        <f t="shared" si="22"/>
        <v>0</v>
      </c>
      <c r="F98">
        <f t="shared" si="23"/>
        <v>0</v>
      </c>
      <c r="G98">
        <f t="shared" si="24"/>
        <v>1</v>
      </c>
      <c r="H98" s="3">
        <v>15528</v>
      </c>
      <c r="I98" s="3">
        <v>9.6504001248488454</v>
      </c>
      <c r="J98" s="2">
        <v>1.3380000000000001</v>
      </c>
      <c r="K98" s="2">
        <v>2.3953464720000004</v>
      </c>
      <c r="L98" s="2">
        <v>1.7902440000000002</v>
      </c>
      <c r="M98" t="s">
        <v>13</v>
      </c>
      <c r="N98" t="s">
        <v>14</v>
      </c>
      <c r="O98" s="2">
        <v>3</v>
      </c>
      <c r="P98" t="s">
        <v>40</v>
      </c>
      <c r="Q98">
        <f t="shared" si="25"/>
        <v>0</v>
      </c>
      <c r="R98">
        <f t="shared" si="26"/>
        <v>1</v>
      </c>
      <c r="S98">
        <f t="shared" si="27"/>
        <v>0</v>
      </c>
      <c r="T98">
        <f t="shared" si="28"/>
        <v>0</v>
      </c>
      <c r="U98">
        <f t="shared" si="29"/>
        <v>0</v>
      </c>
      <c r="V98" t="s">
        <v>24</v>
      </c>
      <c r="W98">
        <f t="shared" si="30"/>
        <v>0</v>
      </c>
      <c r="X98">
        <f t="shared" si="31"/>
        <v>1</v>
      </c>
      <c r="Y98">
        <f t="shared" si="32"/>
        <v>0</v>
      </c>
      <c r="Z98">
        <f t="shared" si="33"/>
        <v>0</v>
      </c>
      <c r="AA98">
        <f t="shared" si="34"/>
        <v>1</v>
      </c>
      <c r="AB98">
        <f t="shared" si="35"/>
        <v>0</v>
      </c>
      <c r="AC98">
        <f t="shared" si="36"/>
        <v>0</v>
      </c>
      <c r="AD98">
        <f t="shared" si="37"/>
        <v>0</v>
      </c>
      <c r="AE98" t="s">
        <v>28</v>
      </c>
      <c r="AF98">
        <v>1</v>
      </c>
      <c r="AG98">
        <v>1</v>
      </c>
      <c r="AH98">
        <v>1</v>
      </c>
      <c r="AI98">
        <v>1</v>
      </c>
      <c r="AJ98">
        <v>1</v>
      </c>
      <c r="AK98">
        <v>1</v>
      </c>
      <c r="AL98">
        <v>1</v>
      </c>
      <c r="AM98">
        <v>0</v>
      </c>
      <c r="AN98">
        <v>1</v>
      </c>
      <c r="AO98">
        <v>1</v>
      </c>
      <c r="AP98" t="s">
        <v>17</v>
      </c>
      <c r="AQ98">
        <v>61.7</v>
      </c>
      <c r="AR98">
        <v>56.3</v>
      </c>
      <c r="AS98">
        <v>34.700000000000003</v>
      </c>
      <c r="AT98">
        <v>40.6</v>
      </c>
      <c r="AU98">
        <v>54</v>
      </c>
      <c r="AV98">
        <v>77</v>
      </c>
      <c r="AW98">
        <v>1</v>
      </c>
    </row>
    <row r="99" spans="1:49" x14ac:dyDescent="0.3">
      <c r="A99" t="s">
        <v>29</v>
      </c>
      <c r="B99">
        <f t="shared" si="19"/>
        <v>0</v>
      </c>
      <c r="C99">
        <f t="shared" si="20"/>
        <v>0</v>
      </c>
      <c r="D99">
        <f t="shared" si="21"/>
        <v>1</v>
      </c>
      <c r="E99">
        <f t="shared" si="22"/>
        <v>0</v>
      </c>
      <c r="F99">
        <f t="shared" si="23"/>
        <v>0</v>
      </c>
      <c r="G99">
        <f t="shared" si="24"/>
        <v>0</v>
      </c>
      <c r="H99" s="3">
        <v>20517</v>
      </c>
      <c r="I99" s="3">
        <v>9.9290090897662058</v>
      </c>
      <c r="J99" s="2">
        <v>1.57</v>
      </c>
      <c r="K99" s="2">
        <v>3.8698930000000002</v>
      </c>
      <c r="L99" s="2">
        <v>2.4649000000000001</v>
      </c>
      <c r="M99" t="s">
        <v>30</v>
      </c>
      <c r="N99" t="s">
        <v>14</v>
      </c>
      <c r="O99" s="2">
        <v>3</v>
      </c>
      <c r="P99" t="s">
        <v>31</v>
      </c>
      <c r="Q99">
        <f t="shared" si="25"/>
        <v>0</v>
      </c>
      <c r="R99">
        <f t="shared" si="26"/>
        <v>0</v>
      </c>
      <c r="S99">
        <f t="shared" si="27"/>
        <v>0</v>
      </c>
      <c r="T99">
        <f t="shared" si="28"/>
        <v>1</v>
      </c>
      <c r="U99">
        <f t="shared" si="29"/>
        <v>0</v>
      </c>
      <c r="V99" t="s">
        <v>24</v>
      </c>
      <c r="W99">
        <f t="shared" si="30"/>
        <v>0</v>
      </c>
      <c r="X99">
        <f t="shared" si="31"/>
        <v>1</v>
      </c>
      <c r="Y99">
        <f t="shared" si="32"/>
        <v>0</v>
      </c>
      <c r="Z99">
        <f t="shared" si="33"/>
        <v>0</v>
      </c>
      <c r="AA99">
        <f t="shared" si="34"/>
        <v>1</v>
      </c>
      <c r="AB99">
        <f t="shared" si="35"/>
        <v>0</v>
      </c>
      <c r="AC99">
        <f t="shared" si="36"/>
        <v>0</v>
      </c>
      <c r="AD99">
        <f t="shared" si="37"/>
        <v>0</v>
      </c>
      <c r="AE99" t="s">
        <v>28</v>
      </c>
      <c r="AF99">
        <v>1</v>
      </c>
      <c r="AG99">
        <v>1</v>
      </c>
      <c r="AH99">
        <v>1</v>
      </c>
      <c r="AI99">
        <v>1</v>
      </c>
      <c r="AJ99">
        <v>1</v>
      </c>
      <c r="AK99">
        <v>1</v>
      </c>
      <c r="AL99">
        <v>1</v>
      </c>
      <c r="AM99">
        <v>0</v>
      </c>
      <c r="AN99">
        <v>1</v>
      </c>
      <c r="AO99">
        <v>0</v>
      </c>
      <c r="AP99" t="s">
        <v>17</v>
      </c>
      <c r="AQ99">
        <v>61.4</v>
      </c>
      <c r="AR99">
        <v>55.8</v>
      </c>
      <c r="AS99">
        <v>34.200000000000003</v>
      </c>
      <c r="AT99">
        <v>40.799999999999997</v>
      </c>
      <c r="AU99">
        <v>52</v>
      </c>
      <c r="AV99">
        <v>76</v>
      </c>
      <c r="AW99">
        <v>1</v>
      </c>
    </row>
    <row r="100" spans="1:49" x14ac:dyDescent="0.3">
      <c r="A100" t="s">
        <v>38</v>
      </c>
      <c r="B100">
        <f t="shared" si="19"/>
        <v>0</v>
      </c>
      <c r="C100">
        <f t="shared" si="20"/>
        <v>0</v>
      </c>
      <c r="D100">
        <f t="shared" si="21"/>
        <v>0</v>
      </c>
      <c r="E100">
        <f t="shared" si="22"/>
        <v>0</v>
      </c>
      <c r="F100">
        <f t="shared" si="23"/>
        <v>1</v>
      </c>
      <c r="G100">
        <f t="shared" si="24"/>
        <v>0</v>
      </c>
      <c r="H100" s="3">
        <v>8650</v>
      </c>
      <c r="I100" s="3">
        <v>9.0653145999259248</v>
      </c>
      <c r="J100" s="2">
        <v>1.06</v>
      </c>
      <c r="K100" s="2">
        <v>1.1910160000000001</v>
      </c>
      <c r="L100" s="2">
        <v>1.1236000000000002</v>
      </c>
      <c r="M100" t="s">
        <v>13</v>
      </c>
      <c r="N100" t="s">
        <v>39</v>
      </c>
      <c r="O100" s="2">
        <v>5</v>
      </c>
      <c r="P100" t="s">
        <v>15</v>
      </c>
      <c r="Q100">
        <f t="shared" si="25"/>
        <v>0</v>
      </c>
      <c r="R100">
        <f t="shared" si="26"/>
        <v>0</v>
      </c>
      <c r="S100">
        <f t="shared" si="27"/>
        <v>1</v>
      </c>
      <c r="T100">
        <f t="shared" si="28"/>
        <v>0</v>
      </c>
      <c r="U100">
        <f t="shared" si="29"/>
        <v>0</v>
      </c>
      <c r="V100" t="s">
        <v>16</v>
      </c>
      <c r="W100">
        <f t="shared" si="30"/>
        <v>0</v>
      </c>
      <c r="X100">
        <f t="shared" si="31"/>
        <v>1</v>
      </c>
      <c r="Y100">
        <f t="shared" si="32"/>
        <v>0</v>
      </c>
      <c r="Z100">
        <f t="shared" si="33"/>
        <v>0</v>
      </c>
      <c r="AA100">
        <f t="shared" si="34"/>
        <v>0</v>
      </c>
      <c r="AB100">
        <f t="shared" si="35"/>
        <v>1</v>
      </c>
      <c r="AC100">
        <f t="shared" si="36"/>
        <v>0</v>
      </c>
      <c r="AD100">
        <f t="shared" si="37"/>
        <v>0</v>
      </c>
      <c r="AE100" t="s">
        <v>33</v>
      </c>
      <c r="AF100">
        <v>1</v>
      </c>
      <c r="AG100">
        <v>1</v>
      </c>
      <c r="AH100">
        <v>0</v>
      </c>
      <c r="AI100">
        <v>1</v>
      </c>
      <c r="AJ100">
        <v>1</v>
      </c>
      <c r="AK100">
        <v>1</v>
      </c>
      <c r="AL100">
        <v>1</v>
      </c>
      <c r="AM100">
        <v>0</v>
      </c>
      <c r="AN100">
        <v>1</v>
      </c>
      <c r="AO100">
        <v>0</v>
      </c>
      <c r="AP100" t="s">
        <v>17</v>
      </c>
      <c r="AQ100">
        <v>61.5</v>
      </c>
      <c r="AR100">
        <v>56</v>
      </c>
      <c r="AS100">
        <v>34.799999999999997</v>
      </c>
      <c r="AT100">
        <v>40.6</v>
      </c>
      <c r="AU100">
        <v>51</v>
      </c>
      <c r="AV100">
        <v>76</v>
      </c>
      <c r="AW100">
        <v>1</v>
      </c>
    </row>
    <row r="101" spans="1:49" x14ac:dyDescent="0.3">
      <c r="A101" t="s">
        <v>25</v>
      </c>
      <c r="B101">
        <f t="shared" si="19"/>
        <v>0</v>
      </c>
      <c r="C101">
        <f t="shared" si="20"/>
        <v>1</v>
      </c>
      <c r="D101">
        <f t="shared" si="21"/>
        <v>0</v>
      </c>
      <c r="E101">
        <f t="shared" si="22"/>
        <v>0</v>
      </c>
      <c r="F101">
        <f t="shared" si="23"/>
        <v>0</v>
      </c>
      <c r="G101">
        <f t="shared" si="24"/>
        <v>0</v>
      </c>
      <c r="H101" s="3">
        <v>11030</v>
      </c>
      <c r="I101" s="3">
        <v>9.3083741122475487</v>
      </c>
      <c r="J101" s="2">
        <v>1.181</v>
      </c>
      <c r="K101" s="2">
        <v>1.6472127410000001</v>
      </c>
      <c r="L101" s="2">
        <v>1.3947610000000001</v>
      </c>
      <c r="M101" t="s">
        <v>13</v>
      </c>
      <c r="N101" t="s">
        <v>26</v>
      </c>
      <c r="O101" s="2">
        <v>1</v>
      </c>
      <c r="P101" t="s">
        <v>15</v>
      </c>
      <c r="Q101">
        <f t="shared" si="25"/>
        <v>0</v>
      </c>
      <c r="R101">
        <f t="shared" si="26"/>
        <v>0</v>
      </c>
      <c r="S101">
        <f t="shared" si="27"/>
        <v>1</v>
      </c>
      <c r="T101">
        <f t="shared" si="28"/>
        <v>0</v>
      </c>
      <c r="U101">
        <f t="shared" si="29"/>
        <v>0</v>
      </c>
      <c r="V101" t="s">
        <v>16</v>
      </c>
      <c r="W101">
        <f t="shared" si="30"/>
        <v>0</v>
      </c>
      <c r="X101">
        <f t="shared" si="31"/>
        <v>1</v>
      </c>
      <c r="Y101">
        <f t="shared" si="32"/>
        <v>0</v>
      </c>
      <c r="Z101">
        <f t="shared" si="33"/>
        <v>0</v>
      </c>
      <c r="AA101">
        <f t="shared" si="34"/>
        <v>0</v>
      </c>
      <c r="AB101">
        <f t="shared" si="35"/>
        <v>1</v>
      </c>
      <c r="AC101">
        <f t="shared" si="36"/>
        <v>0</v>
      </c>
      <c r="AD101">
        <f t="shared" si="37"/>
        <v>0</v>
      </c>
      <c r="AE101" t="s">
        <v>18</v>
      </c>
      <c r="AF101">
        <v>1</v>
      </c>
      <c r="AG101">
        <v>0</v>
      </c>
      <c r="AH101">
        <v>0</v>
      </c>
      <c r="AI101">
        <v>1</v>
      </c>
      <c r="AJ101">
        <v>1</v>
      </c>
      <c r="AK101">
        <v>1</v>
      </c>
      <c r="AL101">
        <v>0</v>
      </c>
      <c r="AM101">
        <v>0</v>
      </c>
      <c r="AN101">
        <v>0</v>
      </c>
      <c r="AO101">
        <v>0</v>
      </c>
      <c r="AP101" t="s">
        <v>17</v>
      </c>
      <c r="AQ101">
        <v>61.8</v>
      </c>
      <c r="AR101">
        <v>57.2</v>
      </c>
      <c r="AS101">
        <v>34.9</v>
      </c>
      <c r="AT101">
        <v>40.9</v>
      </c>
      <c r="AU101">
        <v>51</v>
      </c>
      <c r="AV101">
        <v>77</v>
      </c>
      <c r="AW101">
        <v>1</v>
      </c>
    </row>
    <row r="102" spans="1:49" x14ac:dyDescent="0.3">
      <c r="A102" t="s">
        <v>29</v>
      </c>
      <c r="B102">
        <f t="shared" si="19"/>
        <v>0</v>
      </c>
      <c r="C102">
        <f t="shared" si="20"/>
        <v>0</v>
      </c>
      <c r="D102">
        <f t="shared" si="21"/>
        <v>1</v>
      </c>
      <c r="E102">
        <f t="shared" si="22"/>
        <v>0</v>
      </c>
      <c r="F102">
        <f t="shared" si="23"/>
        <v>0</v>
      </c>
      <c r="G102">
        <f t="shared" si="24"/>
        <v>0</v>
      </c>
      <c r="H102" s="3">
        <v>31128</v>
      </c>
      <c r="I102" s="3">
        <v>10.34586301466439</v>
      </c>
      <c r="J102" s="2">
        <v>1.76</v>
      </c>
      <c r="K102" s="2">
        <v>5.4517759999999997</v>
      </c>
      <c r="L102" s="2">
        <v>3.0975999999999999</v>
      </c>
      <c r="M102" t="s">
        <v>30</v>
      </c>
      <c r="N102" t="s">
        <v>14</v>
      </c>
      <c r="O102" s="2">
        <v>3</v>
      </c>
      <c r="P102" t="s">
        <v>40</v>
      </c>
      <c r="Q102">
        <f t="shared" si="25"/>
        <v>0</v>
      </c>
      <c r="R102">
        <f t="shared" si="26"/>
        <v>1</v>
      </c>
      <c r="S102">
        <f t="shared" si="27"/>
        <v>0</v>
      </c>
      <c r="T102">
        <f t="shared" si="28"/>
        <v>0</v>
      </c>
      <c r="U102">
        <f t="shared" si="29"/>
        <v>0</v>
      </c>
      <c r="V102" t="s">
        <v>16</v>
      </c>
      <c r="W102">
        <f t="shared" si="30"/>
        <v>0</v>
      </c>
      <c r="X102">
        <f t="shared" si="31"/>
        <v>1</v>
      </c>
      <c r="Y102">
        <f t="shared" si="32"/>
        <v>0</v>
      </c>
      <c r="Z102">
        <f t="shared" si="33"/>
        <v>0</v>
      </c>
      <c r="AA102">
        <f t="shared" si="34"/>
        <v>0</v>
      </c>
      <c r="AB102">
        <f t="shared" si="35"/>
        <v>1</v>
      </c>
      <c r="AC102">
        <f t="shared" si="36"/>
        <v>0</v>
      </c>
      <c r="AD102">
        <f t="shared" si="37"/>
        <v>0</v>
      </c>
      <c r="AE102" t="s">
        <v>28</v>
      </c>
      <c r="AF102">
        <v>1</v>
      </c>
      <c r="AG102">
        <v>1</v>
      </c>
      <c r="AH102">
        <v>0</v>
      </c>
      <c r="AI102">
        <v>1</v>
      </c>
      <c r="AJ102">
        <v>1</v>
      </c>
      <c r="AK102">
        <v>1</v>
      </c>
      <c r="AL102">
        <v>1</v>
      </c>
      <c r="AM102">
        <v>0</v>
      </c>
      <c r="AN102">
        <v>1</v>
      </c>
      <c r="AO102">
        <v>0</v>
      </c>
      <c r="AP102" t="s">
        <v>17</v>
      </c>
      <c r="AQ102">
        <v>61.6</v>
      </c>
      <c r="AR102">
        <v>56.7</v>
      </c>
      <c r="AS102">
        <v>34.6</v>
      </c>
      <c r="AT102">
        <v>40.9</v>
      </c>
      <c r="AU102">
        <v>51</v>
      </c>
      <c r="AV102">
        <v>78</v>
      </c>
      <c r="AW102">
        <v>1</v>
      </c>
    </row>
    <row r="103" spans="1:49" x14ac:dyDescent="0.3">
      <c r="A103" t="s">
        <v>19</v>
      </c>
      <c r="B103">
        <f t="shared" si="19"/>
        <v>1</v>
      </c>
      <c r="C103">
        <f t="shared" si="20"/>
        <v>0</v>
      </c>
      <c r="D103">
        <f t="shared" si="21"/>
        <v>0</v>
      </c>
      <c r="E103">
        <f t="shared" si="22"/>
        <v>0</v>
      </c>
      <c r="F103">
        <f t="shared" si="23"/>
        <v>0</v>
      </c>
      <c r="G103">
        <f t="shared" si="24"/>
        <v>0</v>
      </c>
      <c r="H103" s="3">
        <v>13524.05</v>
      </c>
      <c r="I103" s="3">
        <v>9.5122248609519691</v>
      </c>
      <c r="J103" s="2">
        <v>1.23</v>
      </c>
      <c r="K103" s="2">
        <v>1.8608669999999998</v>
      </c>
      <c r="L103" s="2">
        <v>1.5128999999999999</v>
      </c>
      <c r="M103" t="s">
        <v>13</v>
      </c>
      <c r="N103" t="s">
        <v>20</v>
      </c>
      <c r="O103" s="2">
        <v>4</v>
      </c>
      <c r="P103" t="s">
        <v>31</v>
      </c>
      <c r="Q103">
        <f t="shared" si="25"/>
        <v>0</v>
      </c>
      <c r="R103">
        <f t="shared" si="26"/>
        <v>0</v>
      </c>
      <c r="S103">
        <f t="shared" si="27"/>
        <v>0</v>
      </c>
      <c r="T103">
        <f t="shared" si="28"/>
        <v>1</v>
      </c>
      <c r="U103">
        <f t="shared" si="29"/>
        <v>0</v>
      </c>
      <c r="V103" t="s">
        <v>32</v>
      </c>
      <c r="W103">
        <f t="shared" si="30"/>
        <v>0</v>
      </c>
      <c r="X103">
        <f t="shared" si="31"/>
        <v>1</v>
      </c>
      <c r="Y103">
        <f t="shared" si="32"/>
        <v>0</v>
      </c>
      <c r="Z103">
        <f t="shared" si="33"/>
        <v>0</v>
      </c>
      <c r="AA103">
        <f t="shared" si="34"/>
        <v>0</v>
      </c>
      <c r="AB103">
        <f t="shared" si="35"/>
        <v>0</v>
      </c>
      <c r="AC103">
        <f t="shared" si="36"/>
        <v>1</v>
      </c>
      <c r="AD103">
        <f t="shared" si="37"/>
        <v>0</v>
      </c>
      <c r="AE103" t="s">
        <v>23</v>
      </c>
      <c r="AF103">
        <v>0</v>
      </c>
      <c r="AG103">
        <v>1</v>
      </c>
      <c r="AH103">
        <v>1</v>
      </c>
      <c r="AI103">
        <v>0</v>
      </c>
      <c r="AJ103">
        <v>1</v>
      </c>
      <c r="AK103">
        <v>1</v>
      </c>
      <c r="AL103">
        <v>1</v>
      </c>
      <c r="AM103">
        <v>0</v>
      </c>
      <c r="AN103">
        <v>0</v>
      </c>
      <c r="AO103">
        <v>0</v>
      </c>
      <c r="AP103" t="s">
        <v>22</v>
      </c>
      <c r="AQ103">
        <v>61.7</v>
      </c>
      <c r="AR103">
        <v>57</v>
      </c>
      <c r="AS103">
        <v>35.5</v>
      </c>
      <c r="AT103">
        <v>40.6</v>
      </c>
      <c r="AU103">
        <v>55</v>
      </c>
      <c r="AV103">
        <v>80</v>
      </c>
      <c r="AW103">
        <v>1</v>
      </c>
    </row>
    <row r="104" spans="1:49" x14ac:dyDescent="0.3">
      <c r="A104" t="s">
        <v>12</v>
      </c>
      <c r="B104">
        <f t="shared" si="19"/>
        <v>0</v>
      </c>
      <c r="C104">
        <f t="shared" si="20"/>
        <v>0</v>
      </c>
      <c r="D104">
        <f t="shared" si="21"/>
        <v>0</v>
      </c>
      <c r="E104">
        <f t="shared" si="22"/>
        <v>0</v>
      </c>
      <c r="F104">
        <f t="shared" si="23"/>
        <v>0</v>
      </c>
      <c r="G104">
        <f t="shared" si="24"/>
        <v>1</v>
      </c>
      <c r="H104" s="3">
        <v>17945</v>
      </c>
      <c r="I104" s="3">
        <v>9.7950668035817081</v>
      </c>
      <c r="J104" s="2">
        <v>1.702</v>
      </c>
      <c r="K104" s="2">
        <v>4.9303604079999994</v>
      </c>
      <c r="L104" s="2">
        <v>2.8968039999999999</v>
      </c>
      <c r="M104" t="s">
        <v>13</v>
      </c>
      <c r="N104" t="s">
        <v>14</v>
      </c>
      <c r="O104" s="2">
        <v>3</v>
      </c>
      <c r="P104" t="s">
        <v>21</v>
      </c>
      <c r="Q104">
        <f t="shared" si="25"/>
        <v>0</v>
      </c>
      <c r="R104">
        <f t="shared" si="26"/>
        <v>0</v>
      </c>
      <c r="S104">
        <f t="shared" si="27"/>
        <v>0</v>
      </c>
      <c r="T104">
        <f t="shared" si="28"/>
        <v>0</v>
      </c>
      <c r="U104">
        <f t="shared" si="29"/>
        <v>1</v>
      </c>
      <c r="V104" t="s">
        <v>16</v>
      </c>
      <c r="W104">
        <f t="shared" si="30"/>
        <v>0</v>
      </c>
      <c r="X104">
        <f t="shared" si="31"/>
        <v>1</v>
      </c>
      <c r="Y104">
        <f t="shared" si="32"/>
        <v>0</v>
      </c>
      <c r="Z104">
        <f t="shared" si="33"/>
        <v>0</v>
      </c>
      <c r="AA104">
        <f t="shared" si="34"/>
        <v>0</v>
      </c>
      <c r="AB104">
        <f t="shared" si="35"/>
        <v>1</v>
      </c>
      <c r="AC104">
        <f t="shared" si="36"/>
        <v>0</v>
      </c>
      <c r="AD104">
        <f t="shared" si="37"/>
        <v>0</v>
      </c>
      <c r="AE104" t="s">
        <v>28</v>
      </c>
      <c r="AF104">
        <v>1</v>
      </c>
      <c r="AG104">
        <v>1</v>
      </c>
      <c r="AH104">
        <v>0</v>
      </c>
      <c r="AI104">
        <v>1</v>
      </c>
      <c r="AJ104">
        <v>1</v>
      </c>
      <c r="AK104">
        <v>1</v>
      </c>
      <c r="AL104">
        <v>1</v>
      </c>
      <c r="AM104">
        <v>0</v>
      </c>
      <c r="AN104">
        <v>1</v>
      </c>
      <c r="AO104">
        <v>1</v>
      </c>
      <c r="AP104" t="s">
        <v>17</v>
      </c>
      <c r="AQ104">
        <v>61.9</v>
      </c>
      <c r="AR104">
        <v>56.3</v>
      </c>
      <c r="AS104">
        <v>34.700000000000003</v>
      </c>
      <c r="AT104">
        <v>40.799999999999997</v>
      </c>
      <c r="AU104">
        <v>54</v>
      </c>
      <c r="AV104">
        <v>77</v>
      </c>
      <c r="AW104">
        <v>1</v>
      </c>
    </row>
    <row r="105" spans="1:49" x14ac:dyDescent="0.3">
      <c r="A105" t="s">
        <v>19</v>
      </c>
      <c r="B105">
        <f t="shared" si="19"/>
        <v>1</v>
      </c>
      <c r="C105">
        <f t="shared" si="20"/>
        <v>0</v>
      </c>
      <c r="D105">
        <f t="shared" si="21"/>
        <v>0</v>
      </c>
      <c r="E105">
        <f t="shared" si="22"/>
        <v>0</v>
      </c>
      <c r="F105">
        <f t="shared" si="23"/>
        <v>0</v>
      </c>
      <c r="G105">
        <f t="shared" si="24"/>
        <v>0</v>
      </c>
      <c r="H105" s="3">
        <v>17073.005000000001</v>
      </c>
      <c r="I105" s="3">
        <v>9.7452538401312623</v>
      </c>
      <c r="J105" s="2">
        <v>1.27</v>
      </c>
      <c r="K105" s="2">
        <v>2.0483830000000003</v>
      </c>
      <c r="L105" s="2">
        <v>1.6129</v>
      </c>
      <c r="M105" t="s">
        <v>13</v>
      </c>
      <c r="N105" t="s">
        <v>20</v>
      </c>
      <c r="O105" s="2">
        <v>4</v>
      </c>
      <c r="P105" t="s">
        <v>27</v>
      </c>
      <c r="Q105">
        <f t="shared" si="25"/>
        <v>1</v>
      </c>
      <c r="R105">
        <f t="shared" si="26"/>
        <v>0</v>
      </c>
      <c r="S105">
        <f t="shared" si="27"/>
        <v>0</v>
      </c>
      <c r="T105">
        <f t="shared" si="28"/>
        <v>0</v>
      </c>
      <c r="U105">
        <f t="shared" si="29"/>
        <v>0</v>
      </c>
      <c r="V105" t="s">
        <v>24</v>
      </c>
      <c r="W105">
        <f t="shared" si="30"/>
        <v>0</v>
      </c>
      <c r="X105">
        <f t="shared" si="31"/>
        <v>1</v>
      </c>
      <c r="Y105">
        <f t="shared" si="32"/>
        <v>0</v>
      </c>
      <c r="Z105">
        <f t="shared" si="33"/>
        <v>0</v>
      </c>
      <c r="AA105">
        <f t="shared" si="34"/>
        <v>1</v>
      </c>
      <c r="AB105">
        <f t="shared" si="35"/>
        <v>0</v>
      </c>
      <c r="AC105">
        <f t="shared" si="36"/>
        <v>0</v>
      </c>
      <c r="AD105">
        <f t="shared" si="37"/>
        <v>0</v>
      </c>
      <c r="AE105" t="s">
        <v>28</v>
      </c>
      <c r="AF105">
        <v>0</v>
      </c>
      <c r="AG105">
        <v>1</v>
      </c>
      <c r="AH105">
        <v>0</v>
      </c>
      <c r="AI105">
        <v>0</v>
      </c>
      <c r="AJ105">
        <v>1</v>
      </c>
      <c r="AK105">
        <v>1</v>
      </c>
      <c r="AL105">
        <v>1</v>
      </c>
      <c r="AM105">
        <v>0</v>
      </c>
      <c r="AN105">
        <v>0</v>
      </c>
      <c r="AO105">
        <v>0</v>
      </c>
      <c r="AP105" t="s">
        <v>22</v>
      </c>
      <c r="AQ105">
        <v>61.4</v>
      </c>
      <c r="AR105">
        <v>56</v>
      </c>
      <c r="AS105">
        <v>35</v>
      </c>
      <c r="AT105">
        <v>40.6</v>
      </c>
      <c r="AU105">
        <v>55</v>
      </c>
      <c r="AV105">
        <v>80</v>
      </c>
      <c r="AW105">
        <v>1</v>
      </c>
    </row>
    <row r="106" spans="1:49" x14ac:dyDescent="0.3">
      <c r="A106" t="s">
        <v>25</v>
      </c>
      <c r="B106">
        <f t="shared" si="19"/>
        <v>0</v>
      </c>
      <c r="C106">
        <f t="shared" si="20"/>
        <v>1</v>
      </c>
      <c r="D106">
        <f t="shared" si="21"/>
        <v>0</v>
      </c>
      <c r="E106">
        <f t="shared" si="22"/>
        <v>0</v>
      </c>
      <c r="F106">
        <f t="shared" si="23"/>
        <v>0</v>
      </c>
      <c r="G106">
        <f t="shared" si="24"/>
        <v>0</v>
      </c>
      <c r="H106" s="3">
        <v>16295</v>
      </c>
      <c r="I106" s="3">
        <v>9.6986135912716627</v>
      </c>
      <c r="J106" s="2">
        <v>1.208</v>
      </c>
      <c r="K106" s="2">
        <v>1.7627909119999998</v>
      </c>
      <c r="L106" s="2">
        <v>1.4592639999999999</v>
      </c>
      <c r="M106" t="s">
        <v>13</v>
      </c>
      <c r="N106" t="s">
        <v>26</v>
      </c>
      <c r="O106" s="2">
        <v>1</v>
      </c>
      <c r="P106" t="s">
        <v>27</v>
      </c>
      <c r="Q106">
        <f t="shared" si="25"/>
        <v>1</v>
      </c>
      <c r="R106">
        <f t="shared" si="26"/>
        <v>0</v>
      </c>
      <c r="S106">
        <f t="shared" si="27"/>
        <v>0</v>
      </c>
      <c r="T106">
        <f t="shared" si="28"/>
        <v>0</v>
      </c>
      <c r="U106">
        <f t="shared" si="29"/>
        <v>0</v>
      </c>
      <c r="V106" t="s">
        <v>24</v>
      </c>
      <c r="W106">
        <f t="shared" si="30"/>
        <v>0</v>
      </c>
      <c r="X106">
        <f t="shared" si="31"/>
        <v>1</v>
      </c>
      <c r="Y106">
        <f t="shared" si="32"/>
        <v>0</v>
      </c>
      <c r="Z106">
        <f t="shared" si="33"/>
        <v>0</v>
      </c>
      <c r="AA106">
        <f t="shared" si="34"/>
        <v>1</v>
      </c>
      <c r="AB106">
        <f t="shared" si="35"/>
        <v>0</v>
      </c>
      <c r="AC106">
        <f t="shared" si="36"/>
        <v>0</v>
      </c>
      <c r="AD106">
        <f t="shared" si="37"/>
        <v>0</v>
      </c>
      <c r="AE106" t="s">
        <v>28</v>
      </c>
      <c r="AF106">
        <v>1</v>
      </c>
      <c r="AG106">
        <v>1</v>
      </c>
      <c r="AH106">
        <v>0</v>
      </c>
      <c r="AI106">
        <v>1</v>
      </c>
      <c r="AJ106">
        <v>1</v>
      </c>
      <c r="AK106">
        <v>1</v>
      </c>
      <c r="AL106">
        <v>1</v>
      </c>
      <c r="AM106">
        <v>1</v>
      </c>
      <c r="AN106">
        <v>1</v>
      </c>
      <c r="AO106">
        <v>1</v>
      </c>
      <c r="AP106" t="s">
        <v>17</v>
      </c>
      <c r="AQ106">
        <v>61.1</v>
      </c>
      <c r="AR106">
        <v>56</v>
      </c>
      <c r="AS106">
        <v>34.700000000000003</v>
      </c>
      <c r="AT106">
        <v>40.6</v>
      </c>
      <c r="AU106">
        <v>48</v>
      </c>
      <c r="AV106">
        <v>77</v>
      </c>
      <c r="AW106">
        <v>1</v>
      </c>
    </row>
    <row r="107" spans="1:49" x14ac:dyDescent="0.3">
      <c r="A107" t="s">
        <v>19</v>
      </c>
      <c r="B107">
        <f t="shared" si="19"/>
        <v>1</v>
      </c>
      <c r="C107">
        <f t="shared" si="20"/>
        <v>0</v>
      </c>
      <c r="D107">
        <f t="shared" si="21"/>
        <v>0</v>
      </c>
      <c r="E107">
        <f t="shared" si="22"/>
        <v>0</v>
      </c>
      <c r="F107">
        <f t="shared" si="23"/>
        <v>0</v>
      </c>
      <c r="G107">
        <f t="shared" si="24"/>
        <v>0</v>
      </c>
      <c r="H107" s="3">
        <v>8396.14</v>
      </c>
      <c r="I107" s="3">
        <v>9.0355273554084601</v>
      </c>
      <c r="J107" s="2">
        <v>1.08</v>
      </c>
      <c r="K107" s="2">
        <v>1.2597120000000002</v>
      </c>
      <c r="L107" s="2">
        <v>1.1664000000000001</v>
      </c>
      <c r="M107" t="s">
        <v>13</v>
      </c>
      <c r="N107" t="s">
        <v>20</v>
      </c>
      <c r="O107" s="2">
        <v>4</v>
      </c>
      <c r="P107" t="s">
        <v>21</v>
      </c>
      <c r="Q107">
        <f t="shared" si="25"/>
        <v>0</v>
      </c>
      <c r="R107">
        <f t="shared" si="26"/>
        <v>0</v>
      </c>
      <c r="S107">
        <f t="shared" si="27"/>
        <v>0</v>
      </c>
      <c r="T107">
        <f t="shared" si="28"/>
        <v>0</v>
      </c>
      <c r="U107">
        <f t="shared" si="29"/>
        <v>1</v>
      </c>
      <c r="V107" t="s">
        <v>34</v>
      </c>
      <c r="W107">
        <f t="shared" si="30"/>
        <v>0</v>
      </c>
      <c r="X107">
        <f t="shared" si="31"/>
        <v>1</v>
      </c>
      <c r="Y107">
        <f t="shared" si="32"/>
        <v>0</v>
      </c>
      <c r="Z107">
        <f t="shared" si="33"/>
        <v>0</v>
      </c>
      <c r="AA107">
        <f t="shared" si="34"/>
        <v>0</v>
      </c>
      <c r="AB107">
        <f t="shared" si="35"/>
        <v>0</v>
      </c>
      <c r="AC107">
        <f t="shared" si="36"/>
        <v>0</v>
      </c>
      <c r="AD107">
        <f t="shared" si="37"/>
        <v>1</v>
      </c>
      <c r="AE107" t="s">
        <v>33</v>
      </c>
      <c r="AF107">
        <v>1</v>
      </c>
      <c r="AG107">
        <v>1</v>
      </c>
      <c r="AH107">
        <v>0</v>
      </c>
      <c r="AI107">
        <v>0</v>
      </c>
      <c r="AJ107">
        <v>1</v>
      </c>
      <c r="AK107">
        <v>1</v>
      </c>
      <c r="AL107">
        <v>1</v>
      </c>
      <c r="AM107">
        <v>1</v>
      </c>
      <c r="AN107">
        <v>0</v>
      </c>
      <c r="AO107">
        <v>0</v>
      </c>
      <c r="AP107" t="s">
        <v>22</v>
      </c>
      <c r="AQ107">
        <v>60.4</v>
      </c>
      <c r="AR107">
        <v>57</v>
      </c>
      <c r="AS107">
        <v>34</v>
      </c>
      <c r="AT107">
        <v>40.799999999999997</v>
      </c>
      <c r="AU107">
        <v>50</v>
      </c>
      <c r="AV107">
        <v>80</v>
      </c>
      <c r="AW107">
        <v>1</v>
      </c>
    </row>
    <row r="108" spans="1:49" x14ac:dyDescent="0.3">
      <c r="A108" t="s">
        <v>29</v>
      </c>
      <c r="B108">
        <f t="shared" si="19"/>
        <v>0</v>
      </c>
      <c r="C108">
        <f t="shared" si="20"/>
        <v>0</v>
      </c>
      <c r="D108">
        <f t="shared" si="21"/>
        <v>1</v>
      </c>
      <c r="E108">
        <f t="shared" si="22"/>
        <v>0</v>
      </c>
      <c r="F108">
        <f t="shared" si="23"/>
        <v>0</v>
      </c>
      <c r="G108">
        <f t="shared" si="24"/>
        <v>0</v>
      </c>
      <c r="H108" s="3">
        <v>8832</v>
      </c>
      <c r="I108" s="3">
        <v>9.0861367685168766</v>
      </c>
      <c r="J108" s="2">
        <v>1.07</v>
      </c>
      <c r="K108" s="2">
        <v>1.2250430000000001</v>
      </c>
      <c r="L108" s="2">
        <v>1.1449</v>
      </c>
      <c r="M108" t="s">
        <v>30</v>
      </c>
      <c r="N108" t="s">
        <v>14</v>
      </c>
      <c r="O108" s="2">
        <v>3</v>
      </c>
      <c r="P108" t="s">
        <v>21</v>
      </c>
      <c r="Q108">
        <f t="shared" si="25"/>
        <v>0</v>
      </c>
      <c r="R108">
        <f t="shared" si="26"/>
        <v>0</v>
      </c>
      <c r="S108">
        <f t="shared" si="27"/>
        <v>0</v>
      </c>
      <c r="T108">
        <f t="shared" si="28"/>
        <v>0</v>
      </c>
      <c r="U108">
        <f t="shared" si="29"/>
        <v>1</v>
      </c>
      <c r="V108" t="s">
        <v>16</v>
      </c>
      <c r="W108">
        <f t="shared" si="30"/>
        <v>0</v>
      </c>
      <c r="X108">
        <f t="shared" si="31"/>
        <v>1</v>
      </c>
      <c r="Y108">
        <f t="shared" si="32"/>
        <v>0</v>
      </c>
      <c r="Z108">
        <f t="shared" si="33"/>
        <v>0</v>
      </c>
      <c r="AA108">
        <f t="shared" si="34"/>
        <v>0</v>
      </c>
      <c r="AB108">
        <f t="shared" si="35"/>
        <v>1</v>
      </c>
      <c r="AC108">
        <f t="shared" si="36"/>
        <v>0</v>
      </c>
      <c r="AD108">
        <f t="shared" si="37"/>
        <v>0</v>
      </c>
      <c r="AE108" t="s">
        <v>28</v>
      </c>
      <c r="AF108">
        <v>1</v>
      </c>
      <c r="AG108">
        <v>1</v>
      </c>
      <c r="AH108">
        <v>0</v>
      </c>
      <c r="AI108">
        <v>1</v>
      </c>
      <c r="AJ108">
        <v>1</v>
      </c>
      <c r="AK108">
        <v>1</v>
      </c>
      <c r="AL108">
        <v>0</v>
      </c>
      <c r="AM108">
        <v>1</v>
      </c>
      <c r="AN108">
        <v>0</v>
      </c>
      <c r="AO108">
        <v>0</v>
      </c>
      <c r="AP108" t="s">
        <v>17</v>
      </c>
      <c r="AQ108">
        <v>60.1</v>
      </c>
      <c r="AR108">
        <v>57.2</v>
      </c>
      <c r="AS108">
        <v>34.1</v>
      </c>
      <c r="AT108">
        <v>40.799999999999997</v>
      </c>
      <c r="AU108">
        <v>50</v>
      </c>
      <c r="AV108">
        <v>77</v>
      </c>
      <c r="AW108">
        <v>1</v>
      </c>
    </row>
    <row r="109" spans="1:49" x14ac:dyDescent="0.3">
      <c r="A109" t="s">
        <v>19</v>
      </c>
      <c r="B109">
        <f t="shared" si="19"/>
        <v>1</v>
      </c>
      <c r="C109">
        <f t="shared" si="20"/>
        <v>0</v>
      </c>
      <c r="D109">
        <f t="shared" si="21"/>
        <v>0</v>
      </c>
      <c r="E109">
        <f t="shared" si="22"/>
        <v>0</v>
      </c>
      <c r="F109">
        <f t="shared" si="23"/>
        <v>0</v>
      </c>
      <c r="G109">
        <f t="shared" si="24"/>
        <v>0</v>
      </c>
      <c r="H109" s="3">
        <v>30643.35</v>
      </c>
      <c r="I109" s="3">
        <v>10.330170952081634</v>
      </c>
      <c r="J109" s="2">
        <v>1.77</v>
      </c>
      <c r="K109" s="2">
        <v>5.5452330000000005</v>
      </c>
      <c r="L109" s="2">
        <v>3.1329000000000002</v>
      </c>
      <c r="M109" t="s">
        <v>13</v>
      </c>
      <c r="N109" t="s">
        <v>20</v>
      </c>
      <c r="O109" s="2">
        <v>4</v>
      </c>
      <c r="P109" t="s">
        <v>15</v>
      </c>
      <c r="Q109">
        <f t="shared" si="25"/>
        <v>0</v>
      </c>
      <c r="R109">
        <f t="shared" si="26"/>
        <v>0</v>
      </c>
      <c r="S109">
        <f t="shared" si="27"/>
        <v>1</v>
      </c>
      <c r="T109">
        <f t="shared" si="28"/>
        <v>0</v>
      </c>
      <c r="U109">
        <f t="shared" si="29"/>
        <v>0</v>
      </c>
      <c r="V109" t="s">
        <v>32</v>
      </c>
      <c r="W109">
        <f t="shared" si="30"/>
        <v>0</v>
      </c>
      <c r="X109">
        <f t="shared" si="31"/>
        <v>1</v>
      </c>
      <c r="Y109">
        <f t="shared" si="32"/>
        <v>0</v>
      </c>
      <c r="Z109">
        <f t="shared" si="33"/>
        <v>0</v>
      </c>
      <c r="AA109">
        <f t="shared" si="34"/>
        <v>0</v>
      </c>
      <c r="AB109">
        <f t="shared" si="35"/>
        <v>0</v>
      </c>
      <c r="AC109">
        <f t="shared" si="36"/>
        <v>1</v>
      </c>
      <c r="AD109">
        <f t="shared" si="37"/>
        <v>0</v>
      </c>
      <c r="AE109" t="s">
        <v>23</v>
      </c>
      <c r="AF109">
        <v>1</v>
      </c>
      <c r="AG109">
        <v>1</v>
      </c>
      <c r="AH109">
        <v>1</v>
      </c>
      <c r="AI109">
        <v>0</v>
      </c>
      <c r="AJ109">
        <v>1</v>
      </c>
      <c r="AK109">
        <v>1</v>
      </c>
      <c r="AL109">
        <v>1</v>
      </c>
      <c r="AM109">
        <v>0</v>
      </c>
      <c r="AN109">
        <v>0</v>
      </c>
      <c r="AO109">
        <v>0</v>
      </c>
      <c r="AP109" t="s">
        <v>22</v>
      </c>
      <c r="AQ109">
        <v>61.4</v>
      </c>
      <c r="AR109">
        <v>57</v>
      </c>
      <c r="AS109">
        <v>35</v>
      </c>
      <c r="AT109">
        <v>40.799999999999997</v>
      </c>
      <c r="AU109">
        <v>55</v>
      </c>
      <c r="AV109">
        <v>75</v>
      </c>
      <c r="AW109">
        <v>1</v>
      </c>
    </row>
    <row r="110" spans="1:49" x14ac:dyDescent="0.3">
      <c r="A110" t="s">
        <v>12</v>
      </c>
      <c r="B110">
        <f t="shared" si="19"/>
        <v>0</v>
      </c>
      <c r="C110">
        <f t="shared" si="20"/>
        <v>0</v>
      </c>
      <c r="D110">
        <f t="shared" si="21"/>
        <v>0</v>
      </c>
      <c r="E110">
        <f t="shared" si="22"/>
        <v>0</v>
      </c>
      <c r="F110">
        <f t="shared" si="23"/>
        <v>0</v>
      </c>
      <c r="G110">
        <f t="shared" si="24"/>
        <v>1</v>
      </c>
      <c r="H110" s="3">
        <v>14824</v>
      </c>
      <c r="I110" s="3">
        <v>9.6040027679651949</v>
      </c>
      <c r="J110" s="2">
        <v>1.5680000000000001</v>
      </c>
      <c r="K110" s="2">
        <v>3.8551224320000004</v>
      </c>
      <c r="L110" s="2">
        <v>2.4586240000000004</v>
      </c>
      <c r="M110" t="s">
        <v>13</v>
      </c>
      <c r="N110" t="s">
        <v>14</v>
      </c>
      <c r="O110" s="2">
        <v>3</v>
      </c>
      <c r="P110" t="s">
        <v>21</v>
      </c>
      <c r="Q110">
        <f t="shared" si="25"/>
        <v>0</v>
      </c>
      <c r="R110">
        <f t="shared" si="26"/>
        <v>0</v>
      </c>
      <c r="S110">
        <f t="shared" si="27"/>
        <v>0</v>
      </c>
      <c r="T110">
        <f t="shared" si="28"/>
        <v>0</v>
      </c>
      <c r="U110">
        <f t="shared" si="29"/>
        <v>1</v>
      </c>
      <c r="V110" t="s">
        <v>16</v>
      </c>
      <c r="W110">
        <f t="shared" si="30"/>
        <v>0</v>
      </c>
      <c r="X110">
        <f t="shared" si="31"/>
        <v>1</v>
      </c>
      <c r="Y110">
        <f t="shared" si="32"/>
        <v>0</v>
      </c>
      <c r="Z110">
        <f t="shared" si="33"/>
        <v>0</v>
      </c>
      <c r="AA110">
        <f t="shared" si="34"/>
        <v>0</v>
      </c>
      <c r="AB110">
        <f t="shared" si="35"/>
        <v>1</v>
      </c>
      <c r="AC110">
        <f t="shared" si="36"/>
        <v>0</v>
      </c>
      <c r="AD110">
        <f t="shared" si="37"/>
        <v>0</v>
      </c>
      <c r="AE110" t="s">
        <v>28</v>
      </c>
      <c r="AF110">
        <v>1</v>
      </c>
      <c r="AG110">
        <v>1</v>
      </c>
      <c r="AH110">
        <v>0</v>
      </c>
      <c r="AI110">
        <v>1</v>
      </c>
      <c r="AJ110">
        <v>1</v>
      </c>
      <c r="AK110">
        <v>1</v>
      </c>
      <c r="AL110">
        <v>1</v>
      </c>
      <c r="AM110">
        <v>0</v>
      </c>
      <c r="AN110">
        <v>1</v>
      </c>
      <c r="AO110">
        <v>1</v>
      </c>
      <c r="AP110" t="s">
        <v>17</v>
      </c>
      <c r="AQ110">
        <v>61.3</v>
      </c>
      <c r="AR110">
        <v>56.6</v>
      </c>
      <c r="AS110">
        <v>34.6</v>
      </c>
      <c r="AT110">
        <v>40.6</v>
      </c>
      <c r="AU110">
        <v>54</v>
      </c>
      <c r="AV110">
        <v>77</v>
      </c>
      <c r="AW110">
        <v>1</v>
      </c>
    </row>
    <row r="111" spans="1:49" x14ac:dyDescent="0.3">
      <c r="A111" t="s">
        <v>12</v>
      </c>
      <c r="B111">
        <f t="shared" si="19"/>
        <v>0</v>
      </c>
      <c r="C111">
        <f t="shared" si="20"/>
        <v>0</v>
      </c>
      <c r="D111">
        <f t="shared" si="21"/>
        <v>0</v>
      </c>
      <c r="E111">
        <f t="shared" si="22"/>
        <v>0</v>
      </c>
      <c r="F111">
        <f t="shared" si="23"/>
        <v>0</v>
      </c>
      <c r="G111">
        <f t="shared" si="24"/>
        <v>1</v>
      </c>
      <c r="H111" s="3">
        <v>9412</v>
      </c>
      <c r="I111" s="3">
        <v>9.1497407498472523</v>
      </c>
      <c r="J111" s="2">
        <v>1.0680000000000001</v>
      </c>
      <c r="K111" s="2">
        <v>1.2181864320000002</v>
      </c>
      <c r="L111" s="2">
        <v>1.1406240000000001</v>
      </c>
      <c r="M111" t="s">
        <v>13</v>
      </c>
      <c r="N111" t="s">
        <v>14</v>
      </c>
      <c r="O111" s="2">
        <v>3</v>
      </c>
      <c r="P111" t="s">
        <v>15</v>
      </c>
      <c r="Q111">
        <f t="shared" si="25"/>
        <v>0</v>
      </c>
      <c r="R111">
        <f t="shared" si="26"/>
        <v>0</v>
      </c>
      <c r="S111">
        <f t="shared" si="27"/>
        <v>1</v>
      </c>
      <c r="T111">
        <f t="shared" si="28"/>
        <v>0</v>
      </c>
      <c r="U111">
        <f t="shared" si="29"/>
        <v>0</v>
      </c>
      <c r="V111" t="s">
        <v>16</v>
      </c>
      <c r="W111">
        <f t="shared" si="30"/>
        <v>0</v>
      </c>
      <c r="X111">
        <f t="shared" si="31"/>
        <v>1</v>
      </c>
      <c r="Y111">
        <f t="shared" si="32"/>
        <v>0</v>
      </c>
      <c r="Z111">
        <f t="shared" si="33"/>
        <v>0</v>
      </c>
      <c r="AA111">
        <f t="shared" si="34"/>
        <v>0</v>
      </c>
      <c r="AB111">
        <f t="shared" si="35"/>
        <v>1</v>
      </c>
      <c r="AC111">
        <f t="shared" si="36"/>
        <v>0</v>
      </c>
      <c r="AD111">
        <f t="shared" si="37"/>
        <v>0</v>
      </c>
      <c r="AE111" t="s">
        <v>28</v>
      </c>
      <c r="AF111">
        <v>1</v>
      </c>
      <c r="AG111">
        <v>1</v>
      </c>
      <c r="AH111">
        <v>0</v>
      </c>
      <c r="AI111">
        <v>1</v>
      </c>
      <c r="AJ111">
        <v>1</v>
      </c>
      <c r="AK111">
        <v>1</v>
      </c>
      <c r="AL111">
        <v>1</v>
      </c>
      <c r="AM111">
        <v>0</v>
      </c>
      <c r="AN111">
        <v>1</v>
      </c>
      <c r="AO111">
        <v>0</v>
      </c>
      <c r="AP111" t="s">
        <v>17</v>
      </c>
      <c r="AQ111">
        <v>61.6</v>
      </c>
      <c r="AR111">
        <v>56.8</v>
      </c>
      <c r="AS111">
        <v>34.4</v>
      </c>
      <c r="AT111">
        <v>40.9</v>
      </c>
      <c r="AU111">
        <v>51</v>
      </c>
      <c r="AV111">
        <v>76</v>
      </c>
      <c r="AW111">
        <v>1</v>
      </c>
    </row>
    <row r="112" spans="1:49" x14ac:dyDescent="0.3">
      <c r="A112" t="s">
        <v>29</v>
      </c>
      <c r="B112">
        <f t="shared" si="19"/>
        <v>0</v>
      </c>
      <c r="C112">
        <f t="shared" si="20"/>
        <v>0</v>
      </c>
      <c r="D112">
        <f t="shared" si="21"/>
        <v>1</v>
      </c>
      <c r="E112">
        <f t="shared" si="22"/>
        <v>0</v>
      </c>
      <c r="F112">
        <f t="shared" si="23"/>
        <v>0</v>
      </c>
      <c r="G112">
        <f t="shared" si="24"/>
        <v>0</v>
      </c>
      <c r="H112" s="3">
        <v>15496</v>
      </c>
      <c r="I112" s="3">
        <v>9.6483372050868326</v>
      </c>
      <c r="J112" s="2">
        <v>1.4</v>
      </c>
      <c r="K112" s="2">
        <v>2.7439999999999993</v>
      </c>
      <c r="L112" s="2">
        <v>1.9599999999999997</v>
      </c>
      <c r="M112" t="s">
        <v>30</v>
      </c>
      <c r="N112" t="s">
        <v>14</v>
      </c>
      <c r="O112" s="2">
        <v>3</v>
      </c>
      <c r="P112" t="s">
        <v>31</v>
      </c>
      <c r="Q112">
        <f t="shared" si="25"/>
        <v>0</v>
      </c>
      <c r="R112">
        <f t="shared" si="26"/>
        <v>0</v>
      </c>
      <c r="S112">
        <f t="shared" si="27"/>
        <v>0</v>
      </c>
      <c r="T112">
        <f t="shared" si="28"/>
        <v>1</v>
      </c>
      <c r="U112">
        <f t="shared" si="29"/>
        <v>0</v>
      </c>
      <c r="V112" t="s">
        <v>16</v>
      </c>
      <c r="W112">
        <f t="shared" si="30"/>
        <v>0</v>
      </c>
      <c r="X112">
        <f t="shared" si="31"/>
        <v>1</v>
      </c>
      <c r="Y112">
        <f t="shared" si="32"/>
        <v>0</v>
      </c>
      <c r="Z112">
        <f t="shared" si="33"/>
        <v>0</v>
      </c>
      <c r="AA112">
        <f t="shared" si="34"/>
        <v>0</v>
      </c>
      <c r="AB112">
        <f t="shared" si="35"/>
        <v>1</v>
      </c>
      <c r="AC112">
        <f t="shared" si="36"/>
        <v>0</v>
      </c>
      <c r="AD112">
        <f t="shared" si="37"/>
        <v>0</v>
      </c>
      <c r="AE112" t="s">
        <v>28</v>
      </c>
      <c r="AF112">
        <v>1</v>
      </c>
      <c r="AG112">
        <v>1</v>
      </c>
      <c r="AH112">
        <v>0</v>
      </c>
      <c r="AI112">
        <v>1</v>
      </c>
      <c r="AJ112">
        <v>1</v>
      </c>
      <c r="AK112">
        <v>1</v>
      </c>
      <c r="AL112">
        <v>1</v>
      </c>
      <c r="AM112">
        <v>0</v>
      </c>
      <c r="AN112">
        <v>1</v>
      </c>
      <c r="AO112">
        <v>1</v>
      </c>
      <c r="AP112" t="s">
        <v>17</v>
      </c>
      <c r="AQ112">
        <v>61.4</v>
      </c>
      <c r="AR112">
        <v>57</v>
      </c>
      <c r="AS112">
        <v>34.4</v>
      </c>
      <c r="AT112">
        <v>40.799999999999997</v>
      </c>
      <c r="AU112">
        <v>54</v>
      </c>
      <c r="AV112">
        <v>77</v>
      </c>
      <c r="AW112">
        <v>1</v>
      </c>
    </row>
    <row r="113" spans="1:49" x14ac:dyDescent="0.3">
      <c r="A113" t="s">
        <v>19</v>
      </c>
      <c r="B113">
        <f t="shared" si="19"/>
        <v>1</v>
      </c>
      <c r="C113">
        <f t="shared" si="20"/>
        <v>0</v>
      </c>
      <c r="D113">
        <f t="shared" si="21"/>
        <v>0</v>
      </c>
      <c r="E113">
        <f t="shared" si="22"/>
        <v>0</v>
      </c>
      <c r="F113">
        <f t="shared" si="23"/>
        <v>0</v>
      </c>
      <c r="G113">
        <f t="shared" si="24"/>
        <v>0</v>
      </c>
      <c r="H113" s="3">
        <v>14221.43</v>
      </c>
      <c r="I113" s="3">
        <v>9.5625052608890577</v>
      </c>
      <c r="J113" s="2">
        <v>1.04</v>
      </c>
      <c r="K113" s="2">
        <v>1.1248640000000001</v>
      </c>
      <c r="L113" s="2">
        <v>1.0816000000000001</v>
      </c>
      <c r="M113" t="s">
        <v>13</v>
      </c>
      <c r="N113" t="s">
        <v>20</v>
      </c>
      <c r="O113" s="2">
        <v>4</v>
      </c>
      <c r="P113" t="s">
        <v>27</v>
      </c>
      <c r="Q113">
        <f t="shared" si="25"/>
        <v>1</v>
      </c>
      <c r="R113">
        <f t="shared" si="26"/>
        <v>0</v>
      </c>
      <c r="S113">
        <f t="shared" si="27"/>
        <v>0</v>
      </c>
      <c r="T113">
        <f t="shared" si="28"/>
        <v>0</v>
      </c>
      <c r="U113">
        <f t="shared" si="29"/>
        <v>0</v>
      </c>
      <c r="V113" t="s">
        <v>34</v>
      </c>
      <c r="W113">
        <f t="shared" si="30"/>
        <v>0</v>
      </c>
      <c r="X113">
        <f t="shared" si="31"/>
        <v>1</v>
      </c>
      <c r="Y113">
        <f t="shared" si="32"/>
        <v>0</v>
      </c>
      <c r="Z113">
        <f t="shared" si="33"/>
        <v>0</v>
      </c>
      <c r="AA113">
        <f t="shared" si="34"/>
        <v>0</v>
      </c>
      <c r="AB113">
        <f t="shared" si="35"/>
        <v>0</v>
      </c>
      <c r="AC113">
        <f t="shared" si="36"/>
        <v>0</v>
      </c>
      <c r="AD113">
        <f t="shared" si="37"/>
        <v>1</v>
      </c>
      <c r="AE113" t="s">
        <v>23</v>
      </c>
      <c r="AF113">
        <v>1</v>
      </c>
      <c r="AG113">
        <v>1</v>
      </c>
      <c r="AH113">
        <v>1</v>
      </c>
      <c r="AI113">
        <v>1</v>
      </c>
      <c r="AJ113">
        <v>1</v>
      </c>
      <c r="AK113">
        <v>1</v>
      </c>
      <c r="AL113">
        <v>1</v>
      </c>
      <c r="AM113">
        <v>1</v>
      </c>
      <c r="AN113">
        <v>1</v>
      </c>
      <c r="AO113">
        <v>0</v>
      </c>
      <c r="AP113" t="s">
        <v>22</v>
      </c>
      <c r="AQ113">
        <v>61.8</v>
      </c>
      <c r="AR113">
        <v>56</v>
      </c>
      <c r="AS113">
        <v>34.5</v>
      </c>
      <c r="AT113">
        <v>40.799999999999997</v>
      </c>
      <c r="AU113">
        <v>50</v>
      </c>
      <c r="AV113">
        <v>80</v>
      </c>
      <c r="AW113">
        <v>1</v>
      </c>
    </row>
    <row r="114" spans="1:49" x14ac:dyDescent="0.3">
      <c r="A114" t="s">
        <v>19</v>
      </c>
      <c r="B114">
        <f t="shared" si="19"/>
        <v>1</v>
      </c>
      <c r="C114">
        <f t="shared" si="20"/>
        <v>0</v>
      </c>
      <c r="D114">
        <f t="shared" si="21"/>
        <v>0</v>
      </c>
      <c r="E114">
        <f t="shared" si="22"/>
        <v>0</v>
      </c>
      <c r="F114">
        <f t="shared" si="23"/>
        <v>0</v>
      </c>
      <c r="G114">
        <f t="shared" si="24"/>
        <v>0</v>
      </c>
      <c r="H114" s="3">
        <v>11350.155000000001</v>
      </c>
      <c r="I114" s="3">
        <v>9.3369866792039655</v>
      </c>
      <c r="J114" s="2">
        <v>1.07</v>
      </c>
      <c r="K114" s="2">
        <v>1.2250430000000001</v>
      </c>
      <c r="L114" s="2">
        <v>1.1449</v>
      </c>
      <c r="M114" t="s">
        <v>13</v>
      </c>
      <c r="N114" t="s">
        <v>20</v>
      </c>
      <c r="O114" s="2">
        <v>4</v>
      </c>
      <c r="P114" t="s">
        <v>40</v>
      </c>
      <c r="Q114">
        <f t="shared" si="25"/>
        <v>0</v>
      </c>
      <c r="R114">
        <f t="shared" si="26"/>
        <v>1</v>
      </c>
      <c r="S114">
        <f t="shared" si="27"/>
        <v>0</v>
      </c>
      <c r="T114">
        <f t="shared" si="28"/>
        <v>0</v>
      </c>
      <c r="U114">
        <f t="shared" si="29"/>
        <v>0</v>
      </c>
      <c r="V114" t="s">
        <v>34</v>
      </c>
      <c r="W114">
        <f t="shared" si="30"/>
        <v>0</v>
      </c>
      <c r="X114">
        <f t="shared" si="31"/>
        <v>1</v>
      </c>
      <c r="Y114">
        <f t="shared" si="32"/>
        <v>0</v>
      </c>
      <c r="Z114">
        <f t="shared" si="33"/>
        <v>0</v>
      </c>
      <c r="AA114">
        <f t="shared" si="34"/>
        <v>0</v>
      </c>
      <c r="AB114">
        <f t="shared" si="35"/>
        <v>0</v>
      </c>
      <c r="AC114">
        <f t="shared" si="36"/>
        <v>0</v>
      </c>
      <c r="AD114">
        <f t="shared" si="37"/>
        <v>1</v>
      </c>
      <c r="AE114" t="s">
        <v>23</v>
      </c>
      <c r="AF114">
        <v>1</v>
      </c>
      <c r="AG114">
        <v>0</v>
      </c>
      <c r="AH114">
        <v>0</v>
      </c>
      <c r="AI114">
        <v>0</v>
      </c>
      <c r="AJ114">
        <v>1</v>
      </c>
      <c r="AK114">
        <v>1</v>
      </c>
      <c r="AL114">
        <v>1</v>
      </c>
      <c r="AM114">
        <v>1</v>
      </c>
      <c r="AN114">
        <v>0</v>
      </c>
      <c r="AO114">
        <v>0</v>
      </c>
      <c r="AP114" t="s">
        <v>22</v>
      </c>
      <c r="AQ114">
        <v>61.8</v>
      </c>
      <c r="AR114">
        <v>57</v>
      </c>
      <c r="AS114">
        <v>35.5</v>
      </c>
      <c r="AT114">
        <v>40.799999999999997</v>
      </c>
      <c r="AU114">
        <v>50</v>
      </c>
      <c r="AV114">
        <v>80</v>
      </c>
      <c r="AW114">
        <v>1</v>
      </c>
    </row>
    <row r="115" spans="1:49" x14ac:dyDescent="0.3">
      <c r="A115" t="s">
        <v>35</v>
      </c>
      <c r="B115">
        <f t="shared" si="19"/>
        <v>0</v>
      </c>
      <c r="C115">
        <f t="shared" si="20"/>
        <v>0</v>
      </c>
      <c r="D115">
        <f t="shared" si="21"/>
        <v>0</v>
      </c>
      <c r="E115">
        <f t="shared" si="22"/>
        <v>1</v>
      </c>
      <c r="F115">
        <f t="shared" si="23"/>
        <v>0</v>
      </c>
      <c r="G115">
        <f t="shared" si="24"/>
        <v>0</v>
      </c>
      <c r="H115" s="3">
        <v>28260</v>
      </c>
      <c r="I115" s="3">
        <v>10.249202656238518</v>
      </c>
      <c r="J115" s="2">
        <v>1.95</v>
      </c>
      <c r="K115" s="2">
        <v>7.4148749999999994</v>
      </c>
      <c r="L115" s="2">
        <v>3.8024999999999998</v>
      </c>
      <c r="M115" t="s">
        <v>13</v>
      </c>
      <c r="N115" t="s">
        <v>36</v>
      </c>
      <c r="O115" s="2">
        <v>2</v>
      </c>
      <c r="P115" t="s">
        <v>31</v>
      </c>
      <c r="Q115">
        <f t="shared" si="25"/>
        <v>0</v>
      </c>
      <c r="R115">
        <f t="shared" si="26"/>
        <v>0</v>
      </c>
      <c r="S115">
        <f t="shared" si="27"/>
        <v>0</v>
      </c>
      <c r="T115">
        <f t="shared" si="28"/>
        <v>1</v>
      </c>
      <c r="U115">
        <f t="shared" si="29"/>
        <v>0</v>
      </c>
      <c r="V115" t="s">
        <v>37</v>
      </c>
      <c r="W115">
        <f t="shared" si="30"/>
        <v>1</v>
      </c>
      <c r="X115">
        <f t="shared" si="31"/>
        <v>0</v>
      </c>
      <c r="Y115">
        <f t="shared" si="32"/>
        <v>0</v>
      </c>
      <c r="Z115">
        <f t="shared" si="33"/>
        <v>1</v>
      </c>
      <c r="AA115">
        <f t="shared" si="34"/>
        <v>0</v>
      </c>
      <c r="AB115">
        <f t="shared" si="35"/>
        <v>0</v>
      </c>
      <c r="AC115">
        <f t="shared" si="36"/>
        <v>0</v>
      </c>
      <c r="AD115">
        <f t="shared" si="37"/>
        <v>0</v>
      </c>
      <c r="AE115" t="s">
        <v>28</v>
      </c>
      <c r="AF115">
        <v>1</v>
      </c>
      <c r="AG115">
        <v>0</v>
      </c>
      <c r="AH115">
        <v>1</v>
      </c>
      <c r="AI115">
        <v>0</v>
      </c>
      <c r="AJ115">
        <v>1</v>
      </c>
      <c r="AK115">
        <v>1</v>
      </c>
      <c r="AL115">
        <v>1</v>
      </c>
      <c r="AM115">
        <v>1</v>
      </c>
      <c r="AN115">
        <v>0</v>
      </c>
      <c r="AO115">
        <v>0</v>
      </c>
      <c r="AP115" t="s">
        <v>22</v>
      </c>
      <c r="AQ115">
        <v>61.4</v>
      </c>
      <c r="AR115">
        <v>56</v>
      </c>
      <c r="AS115">
        <v>35.5</v>
      </c>
      <c r="AT115">
        <v>40.6</v>
      </c>
      <c r="AU115">
        <v>45</v>
      </c>
      <c r="AV115">
        <v>75</v>
      </c>
      <c r="AW115">
        <v>1</v>
      </c>
    </row>
    <row r="116" spans="1:49" x14ac:dyDescent="0.3">
      <c r="A116" t="s">
        <v>12</v>
      </c>
      <c r="B116">
        <f t="shared" si="19"/>
        <v>0</v>
      </c>
      <c r="C116">
        <f t="shared" si="20"/>
        <v>0</v>
      </c>
      <c r="D116">
        <f t="shared" si="21"/>
        <v>0</v>
      </c>
      <c r="E116">
        <f t="shared" si="22"/>
        <v>0</v>
      </c>
      <c r="F116">
        <f t="shared" si="23"/>
        <v>0</v>
      </c>
      <c r="G116">
        <f t="shared" si="24"/>
        <v>1</v>
      </c>
      <c r="H116" s="3">
        <v>19376</v>
      </c>
      <c r="I116" s="3">
        <v>9.8717904657928734</v>
      </c>
      <c r="J116" s="2">
        <v>1.2110000000000001</v>
      </c>
      <c r="K116" s="2">
        <v>1.7759569310000003</v>
      </c>
      <c r="L116" s="2">
        <v>1.4665210000000002</v>
      </c>
      <c r="M116" t="s">
        <v>13</v>
      </c>
      <c r="N116" t="s">
        <v>14</v>
      </c>
      <c r="O116" s="2">
        <v>3</v>
      </c>
      <c r="P116" t="s">
        <v>27</v>
      </c>
      <c r="Q116">
        <f t="shared" si="25"/>
        <v>1</v>
      </c>
      <c r="R116">
        <f t="shared" si="26"/>
        <v>0</v>
      </c>
      <c r="S116">
        <f t="shared" si="27"/>
        <v>0</v>
      </c>
      <c r="T116">
        <f t="shared" si="28"/>
        <v>0</v>
      </c>
      <c r="U116">
        <f t="shared" si="29"/>
        <v>0</v>
      </c>
      <c r="V116" t="s">
        <v>32</v>
      </c>
      <c r="W116">
        <f t="shared" si="30"/>
        <v>0</v>
      </c>
      <c r="X116">
        <f t="shared" si="31"/>
        <v>1</v>
      </c>
      <c r="Y116">
        <f t="shared" si="32"/>
        <v>0</v>
      </c>
      <c r="Z116">
        <f t="shared" si="33"/>
        <v>0</v>
      </c>
      <c r="AA116">
        <f t="shared" si="34"/>
        <v>0</v>
      </c>
      <c r="AB116">
        <f t="shared" si="35"/>
        <v>0</v>
      </c>
      <c r="AC116">
        <f t="shared" si="36"/>
        <v>1</v>
      </c>
      <c r="AD116">
        <f t="shared" si="37"/>
        <v>0</v>
      </c>
      <c r="AE116" t="s">
        <v>28</v>
      </c>
      <c r="AF116">
        <v>1</v>
      </c>
      <c r="AG116">
        <v>1</v>
      </c>
      <c r="AH116">
        <v>1</v>
      </c>
      <c r="AI116">
        <v>1</v>
      </c>
      <c r="AJ116">
        <v>1</v>
      </c>
      <c r="AK116">
        <v>1</v>
      </c>
      <c r="AL116">
        <v>1</v>
      </c>
      <c r="AM116">
        <v>0</v>
      </c>
      <c r="AN116">
        <v>1</v>
      </c>
      <c r="AO116">
        <v>0</v>
      </c>
      <c r="AP116" t="s">
        <v>17</v>
      </c>
      <c r="AQ116">
        <v>61.9</v>
      </c>
      <c r="AR116">
        <v>55.6</v>
      </c>
      <c r="AS116">
        <v>34.9</v>
      </c>
      <c r="AT116">
        <v>40.9</v>
      </c>
      <c r="AU116">
        <v>51</v>
      </c>
      <c r="AV116">
        <v>77</v>
      </c>
      <c r="AW116">
        <v>1</v>
      </c>
    </row>
    <row r="117" spans="1:49" x14ac:dyDescent="0.3">
      <c r="A117" t="s">
        <v>19</v>
      </c>
      <c r="B117">
        <f t="shared" si="19"/>
        <v>1</v>
      </c>
      <c r="C117">
        <f t="shared" si="20"/>
        <v>0</v>
      </c>
      <c r="D117">
        <f t="shared" si="21"/>
        <v>0</v>
      </c>
      <c r="E117">
        <f t="shared" si="22"/>
        <v>0</v>
      </c>
      <c r="F117">
        <f t="shared" si="23"/>
        <v>0</v>
      </c>
      <c r="G117">
        <f t="shared" si="24"/>
        <v>0</v>
      </c>
      <c r="H117" s="3">
        <v>11516.619999999999</v>
      </c>
      <c r="I117" s="3">
        <v>9.3515464884210875</v>
      </c>
      <c r="J117" s="2">
        <v>1.1299999999999999</v>
      </c>
      <c r="K117" s="2">
        <v>1.4428969999999997</v>
      </c>
      <c r="L117" s="2">
        <v>1.2768999999999997</v>
      </c>
      <c r="M117" t="s">
        <v>13</v>
      </c>
      <c r="N117" t="s">
        <v>20</v>
      </c>
      <c r="O117" s="2">
        <v>4</v>
      </c>
      <c r="P117" t="s">
        <v>40</v>
      </c>
      <c r="Q117">
        <f t="shared" si="25"/>
        <v>0</v>
      </c>
      <c r="R117">
        <f t="shared" si="26"/>
        <v>1</v>
      </c>
      <c r="S117">
        <f t="shared" si="27"/>
        <v>0</v>
      </c>
      <c r="T117">
        <f t="shared" si="28"/>
        <v>0</v>
      </c>
      <c r="U117">
        <f t="shared" si="29"/>
        <v>0</v>
      </c>
      <c r="V117" t="s">
        <v>24</v>
      </c>
      <c r="W117">
        <f t="shared" si="30"/>
        <v>0</v>
      </c>
      <c r="X117">
        <f t="shared" si="31"/>
        <v>1</v>
      </c>
      <c r="Y117">
        <f t="shared" si="32"/>
        <v>0</v>
      </c>
      <c r="Z117">
        <f t="shared" si="33"/>
        <v>0</v>
      </c>
      <c r="AA117">
        <f t="shared" si="34"/>
        <v>1</v>
      </c>
      <c r="AB117">
        <f t="shared" si="35"/>
        <v>0</v>
      </c>
      <c r="AC117">
        <f t="shared" si="36"/>
        <v>0</v>
      </c>
      <c r="AD117">
        <f t="shared" si="37"/>
        <v>0</v>
      </c>
      <c r="AE117" t="s">
        <v>33</v>
      </c>
      <c r="AF117">
        <v>1</v>
      </c>
      <c r="AG117">
        <v>1</v>
      </c>
      <c r="AH117">
        <v>0</v>
      </c>
      <c r="AI117">
        <v>0</v>
      </c>
      <c r="AJ117">
        <v>1</v>
      </c>
      <c r="AK117">
        <v>1</v>
      </c>
      <c r="AL117">
        <v>1</v>
      </c>
      <c r="AM117">
        <v>0</v>
      </c>
      <c r="AN117">
        <v>0</v>
      </c>
      <c r="AO117">
        <v>0</v>
      </c>
      <c r="AP117" t="s">
        <v>22</v>
      </c>
      <c r="AQ117">
        <v>61.8</v>
      </c>
      <c r="AR117">
        <v>57</v>
      </c>
      <c r="AS117">
        <v>35</v>
      </c>
      <c r="AT117">
        <v>40.799999999999997</v>
      </c>
      <c r="AU117">
        <v>55</v>
      </c>
      <c r="AV117">
        <v>80</v>
      </c>
      <c r="AW117">
        <v>1</v>
      </c>
    </row>
    <row r="118" spans="1:49" x14ac:dyDescent="0.3">
      <c r="A118" t="s">
        <v>19</v>
      </c>
      <c r="B118">
        <f t="shared" si="19"/>
        <v>1</v>
      </c>
      <c r="C118">
        <f t="shared" si="20"/>
        <v>0</v>
      </c>
      <c r="D118">
        <f t="shared" si="21"/>
        <v>0</v>
      </c>
      <c r="E118">
        <f t="shared" si="22"/>
        <v>0</v>
      </c>
      <c r="F118">
        <f t="shared" si="23"/>
        <v>0</v>
      </c>
      <c r="G118">
        <f t="shared" si="24"/>
        <v>0</v>
      </c>
      <c r="H118" s="3">
        <v>14776.97</v>
      </c>
      <c r="I118" s="3">
        <v>9.6008251667195328</v>
      </c>
      <c r="J118" s="2">
        <v>1.53</v>
      </c>
      <c r="K118" s="2">
        <v>3.5815770000000002</v>
      </c>
      <c r="L118" s="2">
        <v>2.3409</v>
      </c>
      <c r="M118" t="s">
        <v>13</v>
      </c>
      <c r="N118" t="s">
        <v>20</v>
      </c>
      <c r="O118" s="2">
        <v>4</v>
      </c>
      <c r="P118" t="s">
        <v>21</v>
      </c>
      <c r="Q118">
        <f t="shared" si="25"/>
        <v>0</v>
      </c>
      <c r="R118">
        <f t="shared" si="26"/>
        <v>0</v>
      </c>
      <c r="S118">
        <f t="shared" si="27"/>
        <v>0</v>
      </c>
      <c r="T118">
        <f t="shared" si="28"/>
        <v>0</v>
      </c>
      <c r="U118">
        <f t="shared" si="29"/>
        <v>1</v>
      </c>
      <c r="V118" t="s">
        <v>24</v>
      </c>
      <c r="W118">
        <f t="shared" si="30"/>
        <v>0</v>
      </c>
      <c r="X118">
        <f t="shared" si="31"/>
        <v>1</v>
      </c>
      <c r="Y118">
        <f t="shared" si="32"/>
        <v>0</v>
      </c>
      <c r="Z118">
        <f t="shared" si="33"/>
        <v>0</v>
      </c>
      <c r="AA118">
        <f t="shared" si="34"/>
        <v>1</v>
      </c>
      <c r="AB118">
        <f t="shared" si="35"/>
        <v>0</v>
      </c>
      <c r="AC118">
        <f t="shared" si="36"/>
        <v>0</v>
      </c>
      <c r="AD118">
        <f t="shared" si="37"/>
        <v>0</v>
      </c>
      <c r="AE118" t="s">
        <v>23</v>
      </c>
      <c r="AF118">
        <v>1</v>
      </c>
      <c r="AG118">
        <v>0</v>
      </c>
      <c r="AH118">
        <v>0</v>
      </c>
      <c r="AI118">
        <v>0</v>
      </c>
      <c r="AJ118">
        <v>1</v>
      </c>
      <c r="AK118">
        <v>1</v>
      </c>
      <c r="AL118">
        <v>1</v>
      </c>
      <c r="AM118">
        <v>0</v>
      </c>
      <c r="AN118">
        <v>0</v>
      </c>
      <c r="AO118">
        <v>0</v>
      </c>
      <c r="AP118" t="s">
        <v>22</v>
      </c>
      <c r="AQ118">
        <v>61.9</v>
      </c>
      <c r="AR118">
        <v>57</v>
      </c>
      <c r="AS118">
        <v>35.5</v>
      </c>
      <c r="AT118">
        <v>40.799999999999997</v>
      </c>
      <c r="AU118">
        <v>55</v>
      </c>
      <c r="AV118">
        <v>80</v>
      </c>
      <c r="AW118">
        <v>1</v>
      </c>
    </row>
    <row r="119" spans="1:49" x14ac:dyDescent="0.3">
      <c r="A119" t="s">
        <v>19</v>
      </c>
      <c r="B119">
        <f t="shared" si="19"/>
        <v>1</v>
      </c>
      <c r="C119">
        <f t="shared" si="20"/>
        <v>0</v>
      </c>
      <c r="D119">
        <f t="shared" si="21"/>
        <v>0</v>
      </c>
      <c r="E119">
        <f t="shared" si="22"/>
        <v>0</v>
      </c>
      <c r="F119">
        <f t="shared" si="23"/>
        <v>0</v>
      </c>
      <c r="G119">
        <f t="shared" si="24"/>
        <v>0</v>
      </c>
      <c r="H119" s="3">
        <v>10913.8</v>
      </c>
      <c r="I119" s="3">
        <v>9.2977833224912274</v>
      </c>
      <c r="J119" s="2">
        <v>1.24</v>
      </c>
      <c r="K119" s="2">
        <v>1.9066239999999999</v>
      </c>
      <c r="L119" s="2">
        <v>1.5376000000000001</v>
      </c>
      <c r="M119" t="s">
        <v>13</v>
      </c>
      <c r="N119" t="s">
        <v>20</v>
      </c>
      <c r="O119" s="2">
        <v>4</v>
      </c>
      <c r="P119" t="s">
        <v>31</v>
      </c>
      <c r="Q119">
        <f t="shared" si="25"/>
        <v>0</v>
      </c>
      <c r="R119">
        <f t="shared" si="26"/>
        <v>0</v>
      </c>
      <c r="S119">
        <f t="shared" si="27"/>
        <v>0</v>
      </c>
      <c r="T119">
        <f t="shared" si="28"/>
        <v>1</v>
      </c>
      <c r="U119">
        <f t="shared" si="29"/>
        <v>0</v>
      </c>
      <c r="V119" t="s">
        <v>16</v>
      </c>
      <c r="W119">
        <f t="shared" si="30"/>
        <v>0</v>
      </c>
      <c r="X119">
        <f t="shared" si="31"/>
        <v>1</v>
      </c>
      <c r="Y119">
        <f t="shared" si="32"/>
        <v>0</v>
      </c>
      <c r="Z119">
        <f t="shared" si="33"/>
        <v>0</v>
      </c>
      <c r="AA119">
        <f t="shared" si="34"/>
        <v>0</v>
      </c>
      <c r="AB119">
        <f t="shared" si="35"/>
        <v>1</v>
      </c>
      <c r="AC119">
        <f t="shared" si="36"/>
        <v>0</v>
      </c>
      <c r="AD119">
        <f t="shared" si="37"/>
        <v>0</v>
      </c>
      <c r="AE119" t="s">
        <v>23</v>
      </c>
      <c r="AF119">
        <v>0</v>
      </c>
      <c r="AG119">
        <v>0</v>
      </c>
      <c r="AH119">
        <v>0</v>
      </c>
      <c r="AI119">
        <v>0</v>
      </c>
      <c r="AJ119">
        <v>1</v>
      </c>
      <c r="AK119">
        <v>1</v>
      </c>
      <c r="AL119">
        <v>1</v>
      </c>
      <c r="AM119">
        <v>0</v>
      </c>
      <c r="AN119">
        <v>0</v>
      </c>
      <c r="AO119">
        <v>0</v>
      </c>
      <c r="AP119" t="s">
        <v>22</v>
      </c>
      <c r="AQ119">
        <v>61.8</v>
      </c>
      <c r="AR119">
        <v>56</v>
      </c>
      <c r="AS119">
        <v>35.5</v>
      </c>
      <c r="AT119">
        <v>40.6</v>
      </c>
      <c r="AU119">
        <v>55</v>
      </c>
      <c r="AV119">
        <v>80</v>
      </c>
      <c r="AW119">
        <v>1</v>
      </c>
    </row>
    <row r="120" spans="1:49" x14ac:dyDescent="0.3">
      <c r="A120" t="s">
        <v>35</v>
      </c>
      <c r="B120">
        <f t="shared" si="19"/>
        <v>0</v>
      </c>
      <c r="C120">
        <f t="shared" si="20"/>
        <v>0</v>
      </c>
      <c r="D120">
        <f t="shared" si="21"/>
        <v>0</v>
      </c>
      <c r="E120">
        <f t="shared" si="22"/>
        <v>1</v>
      </c>
      <c r="F120">
        <f t="shared" si="23"/>
        <v>0</v>
      </c>
      <c r="G120">
        <f t="shared" si="24"/>
        <v>0</v>
      </c>
      <c r="H120" s="3">
        <v>9860</v>
      </c>
      <c r="I120" s="3">
        <v>9.1962414475966803</v>
      </c>
      <c r="J120" s="2">
        <v>1.1200000000000001</v>
      </c>
      <c r="K120" s="2">
        <v>1.4049280000000004</v>
      </c>
      <c r="L120" s="2">
        <v>1.2544000000000002</v>
      </c>
      <c r="M120" t="s">
        <v>13</v>
      </c>
      <c r="N120" t="s">
        <v>36</v>
      </c>
      <c r="O120" s="2">
        <v>2</v>
      </c>
      <c r="P120" t="s">
        <v>15</v>
      </c>
      <c r="Q120">
        <f t="shared" si="25"/>
        <v>0</v>
      </c>
      <c r="R120">
        <f t="shared" si="26"/>
        <v>0</v>
      </c>
      <c r="S120">
        <f t="shared" si="27"/>
        <v>1</v>
      </c>
      <c r="T120">
        <f t="shared" si="28"/>
        <v>0</v>
      </c>
      <c r="U120">
        <f t="shared" si="29"/>
        <v>0</v>
      </c>
      <c r="V120" t="s">
        <v>34</v>
      </c>
      <c r="W120">
        <f t="shared" si="30"/>
        <v>0</v>
      </c>
      <c r="X120">
        <f t="shared" si="31"/>
        <v>1</v>
      </c>
      <c r="Y120">
        <f t="shared" si="32"/>
        <v>0</v>
      </c>
      <c r="Z120">
        <f t="shared" si="33"/>
        <v>0</v>
      </c>
      <c r="AA120">
        <f t="shared" si="34"/>
        <v>0</v>
      </c>
      <c r="AB120">
        <f t="shared" si="35"/>
        <v>0</v>
      </c>
      <c r="AC120">
        <f t="shared" si="36"/>
        <v>0</v>
      </c>
      <c r="AD120">
        <f t="shared" si="37"/>
        <v>1</v>
      </c>
      <c r="AE120" t="s">
        <v>33</v>
      </c>
      <c r="AF120">
        <v>1</v>
      </c>
      <c r="AG120">
        <v>0</v>
      </c>
      <c r="AH120">
        <v>0</v>
      </c>
      <c r="AI120">
        <v>0</v>
      </c>
      <c r="AJ120">
        <v>1</v>
      </c>
      <c r="AK120">
        <v>1</v>
      </c>
      <c r="AL120">
        <v>1</v>
      </c>
      <c r="AM120">
        <v>1</v>
      </c>
      <c r="AN120">
        <v>0</v>
      </c>
      <c r="AO120">
        <v>0</v>
      </c>
      <c r="AP120" t="s">
        <v>22</v>
      </c>
      <c r="AQ120">
        <v>62.5</v>
      </c>
      <c r="AR120">
        <v>56</v>
      </c>
      <c r="AS120">
        <v>35.5</v>
      </c>
      <c r="AT120">
        <v>40.799999999999997</v>
      </c>
      <c r="AU120">
        <v>50</v>
      </c>
      <c r="AV120">
        <v>80</v>
      </c>
      <c r="AW120">
        <v>1</v>
      </c>
    </row>
    <row r="121" spans="1:49" x14ac:dyDescent="0.3">
      <c r="A121" t="s">
        <v>19</v>
      </c>
      <c r="B121">
        <f t="shared" si="19"/>
        <v>1</v>
      </c>
      <c r="C121">
        <f t="shared" si="20"/>
        <v>0</v>
      </c>
      <c r="D121">
        <f t="shared" si="21"/>
        <v>0</v>
      </c>
      <c r="E121">
        <f t="shared" si="22"/>
        <v>0</v>
      </c>
      <c r="F121">
        <f t="shared" si="23"/>
        <v>0</v>
      </c>
      <c r="G121">
        <f t="shared" si="24"/>
        <v>0</v>
      </c>
      <c r="H121" s="3">
        <v>20270.314999999999</v>
      </c>
      <c r="I121" s="3">
        <v>9.9169127795325007</v>
      </c>
      <c r="J121" s="2">
        <v>1.73</v>
      </c>
      <c r="K121" s="2">
        <v>5.1777169999999995</v>
      </c>
      <c r="L121" s="2">
        <v>2.9929000000000001</v>
      </c>
      <c r="M121" t="s">
        <v>13</v>
      </c>
      <c r="N121" t="s">
        <v>20</v>
      </c>
      <c r="O121" s="2">
        <v>4</v>
      </c>
      <c r="P121" t="s">
        <v>31</v>
      </c>
      <c r="Q121">
        <f t="shared" si="25"/>
        <v>0</v>
      </c>
      <c r="R121">
        <f t="shared" si="26"/>
        <v>0</v>
      </c>
      <c r="S121">
        <f t="shared" si="27"/>
        <v>0</v>
      </c>
      <c r="T121">
        <f t="shared" si="28"/>
        <v>1</v>
      </c>
      <c r="U121">
        <f t="shared" si="29"/>
        <v>0</v>
      </c>
      <c r="V121" t="s">
        <v>16</v>
      </c>
      <c r="W121">
        <f t="shared" si="30"/>
        <v>0</v>
      </c>
      <c r="X121">
        <f t="shared" si="31"/>
        <v>1</v>
      </c>
      <c r="Y121">
        <f t="shared" si="32"/>
        <v>0</v>
      </c>
      <c r="Z121">
        <f t="shared" si="33"/>
        <v>0</v>
      </c>
      <c r="AA121">
        <f t="shared" si="34"/>
        <v>0</v>
      </c>
      <c r="AB121">
        <f t="shared" si="35"/>
        <v>1</v>
      </c>
      <c r="AC121">
        <f t="shared" si="36"/>
        <v>0</v>
      </c>
      <c r="AD121">
        <f t="shared" si="37"/>
        <v>0</v>
      </c>
      <c r="AE121" t="s">
        <v>23</v>
      </c>
      <c r="AF121">
        <v>0</v>
      </c>
      <c r="AG121">
        <v>0</v>
      </c>
      <c r="AH121">
        <v>0</v>
      </c>
      <c r="AI121">
        <v>0</v>
      </c>
      <c r="AJ121">
        <v>1</v>
      </c>
      <c r="AK121">
        <v>1</v>
      </c>
      <c r="AL121">
        <v>1</v>
      </c>
      <c r="AM121">
        <v>0</v>
      </c>
      <c r="AN121">
        <v>0</v>
      </c>
      <c r="AO121">
        <v>0</v>
      </c>
      <c r="AP121" t="s">
        <v>22</v>
      </c>
      <c r="AQ121">
        <v>61.9</v>
      </c>
      <c r="AR121">
        <v>57</v>
      </c>
      <c r="AS121">
        <v>35.5</v>
      </c>
      <c r="AT121">
        <v>40.6</v>
      </c>
      <c r="AU121">
        <v>55</v>
      </c>
      <c r="AV121">
        <v>80</v>
      </c>
      <c r="AW121">
        <v>1</v>
      </c>
    </row>
    <row r="122" spans="1:49" x14ac:dyDescent="0.3">
      <c r="A122" t="s">
        <v>19</v>
      </c>
      <c r="B122">
        <f t="shared" si="19"/>
        <v>1</v>
      </c>
      <c r="C122">
        <f t="shared" si="20"/>
        <v>0</v>
      </c>
      <c r="D122">
        <f t="shared" si="21"/>
        <v>0</v>
      </c>
      <c r="E122">
        <f t="shared" si="22"/>
        <v>0</v>
      </c>
      <c r="F122">
        <f t="shared" si="23"/>
        <v>0</v>
      </c>
      <c r="G122">
        <f t="shared" si="24"/>
        <v>0</v>
      </c>
      <c r="H122" s="3">
        <v>35003.945</v>
      </c>
      <c r="I122" s="3">
        <v>10.463216048405487</v>
      </c>
      <c r="J122" s="2">
        <v>1.71</v>
      </c>
      <c r="K122" s="2">
        <v>5.0002109999999993</v>
      </c>
      <c r="L122" s="2">
        <v>2.9240999999999997</v>
      </c>
      <c r="M122" t="s">
        <v>13</v>
      </c>
      <c r="N122" t="s">
        <v>20</v>
      </c>
      <c r="O122" s="2">
        <v>4</v>
      </c>
      <c r="P122" t="s">
        <v>15</v>
      </c>
      <c r="Q122">
        <f t="shared" si="25"/>
        <v>0</v>
      </c>
      <c r="R122">
        <f t="shared" si="26"/>
        <v>0</v>
      </c>
      <c r="S122">
        <f t="shared" si="27"/>
        <v>1</v>
      </c>
      <c r="T122">
        <f t="shared" si="28"/>
        <v>0</v>
      </c>
      <c r="U122">
        <f t="shared" si="29"/>
        <v>0</v>
      </c>
      <c r="V122" t="s">
        <v>42</v>
      </c>
      <c r="W122">
        <f t="shared" si="30"/>
        <v>1</v>
      </c>
      <c r="X122">
        <f t="shared" si="31"/>
        <v>0</v>
      </c>
      <c r="Y122">
        <f t="shared" si="32"/>
        <v>1</v>
      </c>
      <c r="Z122">
        <f t="shared" si="33"/>
        <v>0</v>
      </c>
      <c r="AA122">
        <f t="shared" si="34"/>
        <v>0</v>
      </c>
      <c r="AB122">
        <f t="shared" si="35"/>
        <v>0</v>
      </c>
      <c r="AC122">
        <f t="shared" si="36"/>
        <v>0</v>
      </c>
      <c r="AD122">
        <f t="shared" si="37"/>
        <v>0</v>
      </c>
      <c r="AE122" t="s">
        <v>23</v>
      </c>
      <c r="AF122">
        <v>1</v>
      </c>
      <c r="AG122">
        <v>0</v>
      </c>
      <c r="AH122">
        <v>1</v>
      </c>
      <c r="AI122">
        <v>0</v>
      </c>
      <c r="AJ122">
        <v>1</v>
      </c>
      <c r="AK122">
        <v>1</v>
      </c>
      <c r="AL122">
        <v>1</v>
      </c>
      <c r="AM122">
        <v>0</v>
      </c>
      <c r="AN122">
        <v>0</v>
      </c>
      <c r="AO122">
        <v>0</v>
      </c>
      <c r="AP122" t="s">
        <v>22</v>
      </c>
      <c r="AQ122">
        <v>61.8</v>
      </c>
      <c r="AR122">
        <v>57</v>
      </c>
      <c r="AS122">
        <v>35</v>
      </c>
      <c r="AT122">
        <v>40.799999999999997</v>
      </c>
      <c r="AU122">
        <v>55</v>
      </c>
      <c r="AV122">
        <v>80</v>
      </c>
      <c r="AW122">
        <v>1</v>
      </c>
    </row>
    <row r="123" spans="1:49" x14ac:dyDescent="0.3">
      <c r="A123" t="s">
        <v>19</v>
      </c>
      <c r="B123">
        <f t="shared" si="19"/>
        <v>1</v>
      </c>
      <c r="C123">
        <f t="shared" si="20"/>
        <v>0</v>
      </c>
      <c r="D123">
        <f t="shared" si="21"/>
        <v>0</v>
      </c>
      <c r="E123">
        <f t="shared" si="22"/>
        <v>0</v>
      </c>
      <c r="F123">
        <f t="shared" si="23"/>
        <v>0</v>
      </c>
      <c r="G123">
        <f t="shared" si="24"/>
        <v>0</v>
      </c>
      <c r="H123" s="3">
        <v>12925.17</v>
      </c>
      <c r="I123" s="3">
        <v>9.4669318520947741</v>
      </c>
      <c r="J123" s="2">
        <v>1.26</v>
      </c>
      <c r="K123" s="2">
        <v>2.0003760000000002</v>
      </c>
      <c r="L123" s="2">
        <v>1.5876000000000001</v>
      </c>
      <c r="M123" t="s">
        <v>13</v>
      </c>
      <c r="N123" t="s">
        <v>20</v>
      </c>
      <c r="O123" s="2">
        <v>4</v>
      </c>
      <c r="P123" t="s">
        <v>40</v>
      </c>
      <c r="Q123">
        <f t="shared" si="25"/>
        <v>0</v>
      </c>
      <c r="R123">
        <f t="shared" si="26"/>
        <v>1</v>
      </c>
      <c r="S123">
        <f t="shared" si="27"/>
        <v>0</v>
      </c>
      <c r="T123">
        <f t="shared" si="28"/>
        <v>0</v>
      </c>
      <c r="U123">
        <f t="shared" si="29"/>
        <v>0</v>
      </c>
      <c r="V123" t="s">
        <v>16</v>
      </c>
      <c r="W123">
        <f t="shared" si="30"/>
        <v>0</v>
      </c>
      <c r="X123">
        <f t="shared" si="31"/>
        <v>1</v>
      </c>
      <c r="Y123">
        <f t="shared" si="32"/>
        <v>0</v>
      </c>
      <c r="Z123">
        <f t="shared" si="33"/>
        <v>0</v>
      </c>
      <c r="AA123">
        <f t="shared" si="34"/>
        <v>0</v>
      </c>
      <c r="AB123">
        <f t="shared" si="35"/>
        <v>1</v>
      </c>
      <c r="AC123">
        <f t="shared" si="36"/>
        <v>0</v>
      </c>
      <c r="AD123">
        <f t="shared" si="37"/>
        <v>0</v>
      </c>
      <c r="AE123" t="s">
        <v>33</v>
      </c>
      <c r="AF123">
        <v>0</v>
      </c>
      <c r="AG123">
        <v>1</v>
      </c>
      <c r="AH123">
        <v>0</v>
      </c>
      <c r="AI123">
        <v>0</v>
      </c>
      <c r="AJ123">
        <v>0</v>
      </c>
      <c r="AK123">
        <v>1</v>
      </c>
      <c r="AL123">
        <v>1</v>
      </c>
      <c r="AM123">
        <v>0</v>
      </c>
      <c r="AN123">
        <v>0</v>
      </c>
      <c r="AO123">
        <v>0</v>
      </c>
      <c r="AP123" t="s">
        <v>22</v>
      </c>
      <c r="AQ123">
        <v>61.7</v>
      </c>
      <c r="AR123">
        <v>57</v>
      </c>
      <c r="AS123">
        <v>34</v>
      </c>
      <c r="AT123">
        <v>41.4</v>
      </c>
      <c r="AU123">
        <v>55</v>
      </c>
      <c r="AV123">
        <v>80</v>
      </c>
      <c r="AW123">
        <v>1</v>
      </c>
    </row>
    <row r="124" spans="1:49" x14ac:dyDescent="0.3">
      <c r="A124" t="s">
        <v>19</v>
      </c>
      <c r="B124">
        <f t="shared" si="19"/>
        <v>1</v>
      </c>
      <c r="C124">
        <f t="shared" si="20"/>
        <v>0</v>
      </c>
      <c r="D124">
        <f t="shared" si="21"/>
        <v>0</v>
      </c>
      <c r="E124">
        <f t="shared" si="22"/>
        <v>0</v>
      </c>
      <c r="F124">
        <f t="shared" si="23"/>
        <v>0</v>
      </c>
      <c r="G124">
        <f t="shared" si="24"/>
        <v>0</v>
      </c>
      <c r="H124" s="3">
        <v>16461.32</v>
      </c>
      <c r="I124" s="3">
        <v>9.7087686654263532</v>
      </c>
      <c r="J124" s="2">
        <v>1.41</v>
      </c>
      <c r="K124" s="2">
        <v>2.8032209999999997</v>
      </c>
      <c r="L124" s="2">
        <v>1.9880999999999998</v>
      </c>
      <c r="M124" t="s">
        <v>13</v>
      </c>
      <c r="N124" t="s">
        <v>20</v>
      </c>
      <c r="O124" s="2">
        <v>4</v>
      </c>
      <c r="P124" t="s">
        <v>15</v>
      </c>
      <c r="Q124">
        <f t="shared" si="25"/>
        <v>0</v>
      </c>
      <c r="R124">
        <f t="shared" si="26"/>
        <v>0</v>
      </c>
      <c r="S124">
        <f t="shared" si="27"/>
        <v>1</v>
      </c>
      <c r="T124">
        <f t="shared" si="28"/>
        <v>0</v>
      </c>
      <c r="U124">
        <f t="shared" si="29"/>
        <v>0</v>
      </c>
      <c r="V124" t="s">
        <v>24</v>
      </c>
      <c r="W124">
        <f t="shared" si="30"/>
        <v>0</v>
      </c>
      <c r="X124">
        <f t="shared" si="31"/>
        <v>1</v>
      </c>
      <c r="Y124">
        <f t="shared" si="32"/>
        <v>0</v>
      </c>
      <c r="Z124">
        <f t="shared" si="33"/>
        <v>0</v>
      </c>
      <c r="AA124">
        <f t="shared" si="34"/>
        <v>1</v>
      </c>
      <c r="AB124">
        <f t="shared" si="35"/>
        <v>0</v>
      </c>
      <c r="AC124">
        <f t="shared" si="36"/>
        <v>0</v>
      </c>
      <c r="AD124">
        <f t="shared" si="37"/>
        <v>0</v>
      </c>
      <c r="AE124" t="s">
        <v>23</v>
      </c>
      <c r="AF124">
        <v>0</v>
      </c>
      <c r="AG124">
        <v>1</v>
      </c>
      <c r="AH124">
        <v>0</v>
      </c>
      <c r="AI124">
        <v>1</v>
      </c>
      <c r="AJ124">
        <v>1</v>
      </c>
      <c r="AK124">
        <v>1</v>
      </c>
      <c r="AL124">
        <v>1</v>
      </c>
      <c r="AM124">
        <v>0</v>
      </c>
      <c r="AN124">
        <v>1</v>
      </c>
      <c r="AO124">
        <v>0</v>
      </c>
      <c r="AP124" t="s">
        <v>22</v>
      </c>
      <c r="AQ124">
        <v>61.3</v>
      </c>
      <c r="AR124">
        <v>57</v>
      </c>
      <c r="AS124">
        <v>34.5</v>
      </c>
      <c r="AT124">
        <v>40.799999999999997</v>
      </c>
      <c r="AU124">
        <v>55</v>
      </c>
      <c r="AV124">
        <v>80</v>
      </c>
      <c r="AW124">
        <v>1</v>
      </c>
    </row>
    <row r="125" spans="1:49" x14ac:dyDescent="0.3">
      <c r="A125" t="s">
        <v>35</v>
      </c>
      <c r="B125">
        <f t="shared" si="19"/>
        <v>0</v>
      </c>
      <c r="C125">
        <f t="shared" si="20"/>
        <v>0</v>
      </c>
      <c r="D125">
        <f t="shared" si="21"/>
        <v>0</v>
      </c>
      <c r="E125">
        <f t="shared" si="22"/>
        <v>1</v>
      </c>
      <c r="F125">
        <f t="shared" si="23"/>
        <v>0</v>
      </c>
      <c r="G125">
        <f t="shared" si="24"/>
        <v>0</v>
      </c>
      <c r="H125" s="3">
        <v>11240</v>
      </c>
      <c r="I125" s="3">
        <v>9.3272341234476812</v>
      </c>
      <c r="J125" s="2">
        <v>1.35</v>
      </c>
      <c r="K125" s="2">
        <v>2.4603750000000004</v>
      </c>
      <c r="L125" s="2">
        <v>1.8225000000000002</v>
      </c>
      <c r="M125" t="s">
        <v>13</v>
      </c>
      <c r="N125" t="s">
        <v>36</v>
      </c>
      <c r="O125" s="2">
        <v>2</v>
      </c>
      <c r="P125" t="s">
        <v>31</v>
      </c>
      <c r="Q125">
        <f t="shared" si="25"/>
        <v>0</v>
      </c>
      <c r="R125">
        <f t="shared" si="26"/>
        <v>0</v>
      </c>
      <c r="S125">
        <f t="shared" si="27"/>
        <v>0</v>
      </c>
      <c r="T125">
        <f t="shared" si="28"/>
        <v>1</v>
      </c>
      <c r="U125">
        <f t="shared" si="29"/>
        <v>0</v>
      </c>
      <c r="V125" t="s">
        <v>34</v>
      </c>
      <c r="W125">
        <f t="shared" si="30"/>
        <v>0</v>
      </c>
      <c r="X125">
        <f t="shared" si="31"/>
        <v>1</v>
      </c>
      <c r="Y125">
        <f t="shared" si="32"/>
        <v>0</v>
      </c>
      <c r="Z125">
        <f t="shared" si="33"/>
        <v>0</v>
      </c>
      <c r="AA125">
        <f t="shared" si="34"/>
        <v>0</v>
      </c>
      <c r="AB125">
        <f t="shared" si="35"/>
        <v>0</v>
      </c>
      <c r="AC125">
        <f t="shared" si="36"/>
        <v>0</v>
      </c>
      <c r="AD125">
        <f t="shared" si="37"/>
        <v>1</v>
      </c>
      <c r="AE125" t="s">
        <v>23</v>
      </c>
      <c r="AF125">
        <v>0</v>
      </c>
      <c r="AG125">
        <v>0</v>
      </c>
      <c r="AH125">
        <v>1</v>
      </c>
      <c r="AI125">
        <v>1</v>
      </c>
      <c r="AJ125">
        <v>1</v>
      </c>
      <c r="AK125">
        <v>1</v>
      </c>
      <c r="AL125">
        <v>1</v>
      </c>
      <c r="AM125">
        <v>1</v>
      </c>
      <c r="AN125">
        <v>1</v>
      </c>
      <c r="AO125">
        <v>0</v>
      </c>
      <c r="AP125" t="s">
        <v>22</v>
      </c>
      <c r="AQ125">
        <v>62</v>
      </c>
      <c r="AR125">
        <v>56</v>
      </c>
      <c r="AS125">
        <v>34.5</v>
      </c>
      <c r="AT125">
        <v>40.799999999999997</v>
      </c>
      <c r="AU125">
        <v>50</v>
      </c>
      <c r="AV125">
        <v>80</v>
      </c>
      <c r="AW125">
        <v>1</v>
      </c>
    </row>
    <row r="126" spans="1:49" x14ac:dyDescent="0.3">
      <c r="A126" t="s">
        <v>25</v>
      </c>
      <c r="B126">
        <f t="shared" si="19"/>
        <v>0</v>
      </c>
      <c r="C126">
        <f t="shared" si="20"/>
        <v>1</v>
      </c>
      <c r="D126">
        <f t="shared" si="21"/>
        <v>0</v>
      </c>
      <c r="E126">
        <f t="shared" si="22"/>
        <v>0</v>
      </c>
      <c r="F126">
        <f t="shared" si="23"/>
        <v>0</v>
      </c>
      <c r="G126">
        <f t="shared" si="24"/>
        <v>0</v>
      </c>
      <c r="H126" s="3">
        <v>10669</v>
      </c>
      <c r="I126" s="3">
        <v>9.2750976191914614</v>
      </c>
      <c r="J126" s="2">
        <v>1.0449999999999999</v>
      </c>
      <c r="K126" s="2">
        <v>1.1411661249999998</v>
      </c>
      <c r="L126" s="2">
        <v>1.0920249999999998</v>
      </c>
      <c r="M126" t="s">
        <v>13</v>
      </c>
      <c r="N126" t="s">
        <v>26</v>
      </c>
      <c r="O126" s="2">
        <v>1</v>
      </c>
      <c r="P126" t="s">
        <v>15</v>
      </c>
      <c r="Q126">
        <f t="shared" si="25"/>
        <v>0</v>
      </c>
      <c r="R126">
        <f t="shared" si="26"/>
        <v>0</v>
      </c>
      <c r="S126">
        <f t="shared" si="27"/>
        <v>1</v>
      </c>
      <c r="T126">
        <f t="shared" si="28"/>
        <v>0</v>
      </c>
      <c r="U126">
        <f t="shared" si="29"/>
        <v>0</v>
      </c>
      <c r="V126" t="s">
        <v>24</v>
      </c>
      <c r="W126">
        <f t="shared" si="30"/>
        <v>0</v>
      </c>
      <c r="X126">
        <f t="shared" si="31"/>
        <v>1</v>
      </c>
      <c r="Y126">
        <f t="shared" si="32"/>
        <v>0</v>
      </c>
      <c r="Z126">
        <f t="shared" si="33"/>
        <v>0</v>
      </c>
      <c r="AA126">
        <f t="shared" si="34"/>
        <v>1</v>
      </c>
      <c r="AB126">
        <f t="shared" si="35"/>
        <v>0</v>
      </c>
      <c r="AC126">
        <f t="shared" si="36"/>
        <v>0</v>
      </c>
      <c r="AD126">
        <f t="shared" si="37"/>
        <v>0</v>
      </c>
      <c r="AE126" t="s">
        <v>28</v>
      </c>
      <c r="AF126">
        <v>1</v>
      </c>
      <c r="AG126">
        <v>0</v>
      </c>
      <c r="AH126">
        <v>1</v>
      </c>
      <c r="AI126">
        <v>1</v>
      </c>
      <c r="AJ126">
        <v>1</v>
      </c>
      <c r="AK126">
        <v>1</v>
      </c>
      <c r="AL126">
        <v>1</v>
      </c>
      <c r="AM126">
        <v>0</v>
      </c>
      <c r="AN126">
        <v>1</v>
      </c>
      <c r="AO126">
        <v>0</v>
      </c>
      <c r="AP126" t="s">
        <v>17</v>
      </c>
      <c r="AQ126">
        <v>61.4</v>
      </c>
      <c r="AR126">
        <v>56.9</v>
      </c>
      <c r="AS126">
        <v>34.799999999999997</v>
      </c>
      <c r="AT126">
        <v>40.9</v>
      </c>
      <c r="AU126">
        <v>56</v>
      </c>
      <c r="AV126">
        <v>76</v>
      </c>
      <c r="AW126">
        <v>1</v>
      </c>
    </row>
    <row r="127" spans="1:49" x14ac:dyDescent="0.3">
      <c r="A127" t="s">
        <v>29</v>
      </c>
      <c r="B127">
        <f t="shared" si="19"/>
        <v>0</v>
      </c>
      <c r="C127">
        <f t="shared" si="20"/>
        <v>0</v>
      </c>
      <c r="D127">
        <f t="shared" si="21"/>
        <v>1</v>
      </c>
      <c r="E127">
        <f t="shared" si="22"/>
        <v>0</v>
      </c>
      <c r="F127">
        <f t="shared" si="23"/>
        <v>0</v>
      </c>
      <c r="G127">
        <f t="shared" si="24"/>
        <v>0</v>
      </c>
      <c r="H127" s="3">
        <v>25520</v>
      </c>
      <c r="I127" s="3">
        <v>10.147217737458726</v>
      </c>
      <c r="J127" s="2">
        <v>1.61</v>
      </c>
      <c r="K127" s="2">
        <v>4.1732810000000011</v>
      </c>
      <c r="L127" s="2">
        <v>2.5921000000000003</v>
      </c>
      <c r="M127" t="s">
        <v>30</v>
      </c>
      <c r="N127" t="s">
        <v>14</v>
      </c>
      <c r="O127" s="2">
        <v>3</v>
      </c>
      <c r="P127" t="s">
        <v>40</v>
      </c>
      <c r="Q127">
        <f t="shared" si="25"/>
        <v>0</v>
      </c>
      <c r="R127">
        <f t="shared" si="26"/>
        <v>1</v>
      </c>
      <c r="S127">
        <f t="shared" si="27"/>
        <v>0</v>
      </c>
      <c r="T127">
        <f t="shared" si="28"/>
        <v>0</v>
      </c>
      <c r="U127">
        <f t="shared" si="29"/>
        <v>0</v>
      </c>
      <c r="V127" t="s">
        <v>16</v>
      </c>
      <c r="W127">
        <f t="shared" si="30"/>
        <v>0</v>
      </c>
      <c r="X127">
        <f t="shared" si="31"/>
        <v>1</v>
      </c>
      <c r="Y127">
        <f t="shared" si="32"/>
        <v>0</v>
      </c>
      <c r="Z127">
        <f t="shared" si="33"/>
        <v>0</v>
      </c>
      <c r="AA127">
        <f t="shared" si="34"/>
        <v>0</v>
      </c>
      <c r="AB127">
        <f t="shared" si="35"/>
        <v>1</v>
      </c>
      <c r="AC127">
        <f t="shared" si="36"/>
        <v>0</v>
      </c>
      <c r="AD127">
        <f t="shared" si="37"/>
        <v>0</v>
      </c>
      <c r="AE127" t="s">
        <v>28</v>
      </c>
      <c r="AF127">
        <v>1</v>
      </c>
      <c r="AG127">
        <v>1</v>
      </c>
      <c r="AH127">
        <v>1</v>
      </c>
      <c r="AI127">
        <v>1</v>
      </c>
      <c r="AJ127">
        <v>1</v>
      </c>
      <c r="AK127">
        <v>1</v>
      </c>
      <c r="AL127">
        <v>1</v>
      </c>
      <c r="AM127">
        <v>0</v>
      </c>
      <c r="AN127">
        <v>1</v>
      </c>
      <c r="AO127">
        <v>0</v>
      </c>
      <c r="AP127" t="s">
        <v>17</v>
      </c>
      <c r="AQ127">
        <v>61.6</v>
      </c>
      <c r="AR127">
        <v>57</v>
      </c>
      <c r="AS127">
        <v>34.5</v>
      </c>
      <c r="AT127">
        <v>40.9</v>
      </c>
      <c r="AU127">
        <v>54</v>
      </c>
      <c r="AV127">
        <v>78</v>
      </c>
      <c r="AW127">
        <v>1</v>
      </c>
    </row>
    <row r="128" spans="1:49" x14ac:dyDescent="0.3">
      <c r="A128" t="s">
        <v>12</v>
      </c>
      <c r="B128">
        <f t="shared" si="19"/>
        <v>0</v>
      </c>
      <c r="C128">
        <f t="shared" si="20"/>
        <v>0</v>
      </c>
      <c r="D128">
        <f t="shared" si="21"/>
        <v>0</v>
      </c>
      <c r="E128">
        <f t="shared" si="22"/>
        <v>0</v>
      </c>
      <c r="F128">
        <f t="shared" si="23"/>
        <v>0</v>
      </c>
      <c r="G128">
        <f t="shared" si="24"/>
        <v>1</v>
      </c>
      <c r="H128" s="3">
        <v>18812</v>
      </c>
      <c r="I128" s="3">
        <v>9.8422502430649388</v>
      </c>
      <c r="J128" s="2">
        <v>1.7549999999999999</v>
      </c>
      <c r="K128" s="2">
        <v>5.4054438749999987</v>
      </c>
      <c r="L128" s="2">
        <v>3.0800249999999996</v>
      </c>
      <c r="M128" t="s">
        <v>13</v>
      </c>
      <c r="N128" t="s">
        <v>14</v>
      </c>
      <c r="O128" s="2">
        <v>3</v>
      </c>
      <c r="P128" t="s">
        <v>21</v>
      </c>
      <c r="Q128">
        <f t="shared" si="25"/>
        <v>0</v>
      </c>
      <c r="R128">
        <f t="shared" si="26"/>
        <v>0</v>
      </c>
      <c r="S128">
        <f t="shared" si="27"/>
        <v>0</v>
      </c>
      <c r="T128">
        <f t="shared" si="28"/>
        <v>0</v>
      </c>
      <c r="U128">
        <f t="shared" si="29"/>
        <v>1</v>
      </c>
      <c r="V128" t="s">
        <v>24</v>
      </c>
      <c r="W128">
        <f t="shared" si="30"/>
        <v>0</v>
      </c>
      <c r="X128">
        <f t="shared" si="31"/>
        <v>1</v>
      </c>
      <c r="Y128">
        <f t="shared" si="32"/>
        <v>0</v>
      </c>
      <c r="Z128">
        <f t="shared" si="33"/>
        <v>0</v>
      </c>
      <c r="AA128">
        <f t="shared" si="34"/>
        <v>1</v>
      </c>
      <c r="AB128">
        <f t="shared" si="35"/>
        <v>0</v>
      </c>
      <c r="AC128">
        <f t="shared" si="36"/>
        <v>0</v>
      </c>
      <c r="AD128">
        <f t="shared" si="37"/>
        <v>0</v>
      </c>
      <c r="AE128" t="s">
        <v>28</v>
      </c>
      <c r="AF128">
        <v>1</v>
      </c>
      <c r="AG128">
        <v>1</v>
      </c>
      <c r="AH128">
        <v>0</v>
      </c>
      <c r="AI128">
        <v>1</v>
      </c>
      <c r="AJ128">
        <v>1</v>
      </c>
      <c r="AK128">
        <v>1</v>
      </c>
      <c r="AL128">
        <v>1</v>
      </c>
      <c r="AM128">
        <v>0</v>
      </c>
      <c r="AN128">
        <v>1</v>
      </c>
      <c r="AO128">
        <v>0</v>
      </c>
      <c r="AP128" t="s">
        <v>17</v>
      </c>
      <c r="AQ128">
        <v>61.8</v>
      </c>
      <c r="AR128">
        <v>56.3</v>
      </c>
      <c r="AS128">
        <v>34.6</v>
      </c>
      <c r="AT128">
        <v>40.700000000000003</v>
      </c>
      <c r="AU128">
        <v>54</v>
      </c>
      <c r="AV128">
        <v>78</v>
      </c>
      <c r="AW128">
        <v>1</v>
      </c>
    </row>
    <row r="129" spans="1:49" x14ac:dyDescent="0.3">
      <c r="A129" t="s">
        <v>12</v>
      </c>
      <c r="B129">
        <f t="shared" si="19"/>
        <v>0</v>
      </c>
      <c r="C129">
        <f t="shared" si="20"/>
        <v>0</v>
      </c>
      <c r="D129">
        <f t="shared" si="21"/>
        <v>0</v>
      </c>
      <c r="E129">
        <f t="shared" si="22"/>
        <v>0</v>
      </c>
      <c r="F129">
        <f t="shared" si="23"/>
        <v>0</v>
      </c>
      <c r="G129">
        <f t="shared" si="24"/>
        <v>1</v>
      </c>
      <c r="H129" s="3">
        <v>12603</v>
      </c>
      <c r="I129" s="3">
        <v>9.441690159837492</v>
      </c>
      <c r="J129" s="2">
        <v>1.321</v>
      </c>
      <c r="K129" s="2">
        <v>2.3051991609999996</v>
      </c>
      <c r="L129" s="2">
        <v>1.7450409999999998</v>
      </c>
      <c r="M129" t="s">
        <v>13</v>
      </c>
      <c r="N129" t="s">
        <v>14</v>
      </c>
      <c r="O129" s="2">
        <v>3</v>
      </c>
      <c r="P129" t="s">
        <v>15</v>
      </c>
      <c r="Q129">
        <f t="shared" si="25"/>
        <v>0</v>
      </c>
      <c r="R129">
        <f t="shared" si="26"/>
        <v>0</v>
      </c>
      <c r="S129">
        <f t="shared" si="27"/>
        <v>1</v>
      </c>
      <c r="T129">
        <f t="shared" si="28"/>
        <v>0</v>
      </c>
      <c r="U129">
        <f t="shared" si="29"/>
        <v>0</v>
      </c>
      <c r="V129" t="s">
        <v>16</v>
      </c>
      <c r="W129">
        <f t="shared" si="30"/>
        <v>0</v>
      </c>
      <c r="X129">
        <f t="shared" si="31"/>
        <v>1</v>
      </c>
      <c r="Y129">
        <f t="shared" si="32"/>
        <v>0</v>
      </c>
      <c r="Z129">
        <f t="shared" si="33"/>
        <v>0</v>
      </c>
      <c r="AA129">
        <f t="shared" si="34"/>
        <v>0</v>
      </c>
      <c r="AB129">
        <f t="shared" si="35"/>
        <v>1</v>
      </c>
      <c r="AC129">
        <f t="shared" si="36"/>
        <v>0</v>
      </c>
      <c r="AD129">
        <f t="shared" si="37"/>
        <v>0</v>
      </c>
      <c r="AE129" t="s">
        <v>28</v>
      </c>
      <c r="AF129">
        <v>1</v>
      </c>
      <c r="AG129">
        <v>1</v>
      </c>
      <c r="AH129">
        <v>0</v>
      </c>
      <c r="AI129">
        <v>1</v>
      </c>
      <c r="AJ129">
        <v>1</v>
      </c>
      <c r="AK129">
        <v>1</v>
      </c>
      <c r="AL129">
        <v>1</v>
      </c>
      <c r="AM129">
        <v>0</v>
      </c>
      <c r="AN129">
        <v>1</v>
      </c>
      <c r="AO129">
        <v>1</v>
      </c>
      <c r="AP129" t="s">
        <v>17</v>
      </c>
      <c r="AQ129">
        <v>61.6</v>
      </c>
      <c r="AR129">
        <v>55.5</v>
      </c>
      <c r="AS129">
        <v>34.799999999999997</v>
      </c>
      <c r="AT129">
        <v>40.799999999999997</v>
      </c>
      <c r="AU129">
        <v>55</v>
      </c>
      <c r="AV129">
        <v>77</v>
      </c>
      <c r="AW129">
        <v>1</v>
      </c>
    </row>
    <row r="130" spans="1:49" x14ac:dyDescent="0.3">
      <c r="A130" t="s">
        <v>19</v>
      </c>
      <c r="B130">
        <f t="shared" si="19"/>
        <v>1</v>
      </c>
      <c r="C130">
        <f t="shared" si="20"/>
        <v>0</v>
      </c>
      <c r="D130">
        <f t="shared" si="21"/>
        <v>0</v>
      </c>
      <c r="E130">
        <f t="shared" si="22"/>
        <v>0</v>
      </c>
      <c r="F130">
        <f t="shared" si="23"/>
        <v>0</v>
      </c>
      <c r="G130">
        <f t="shared" si="24"/>
        <v>0</v>
      </c>
      <c r="H130" s="3">
        <v>13935.78</v>
      </c>
      <c r="I130" s="3">
        <v>9.5422149125153233</v>
      </c>
      <c r="J130" s="2">
        <v>1.31</v>
      </c>
      <c r="K130" s="2">
        <v>2.2480910000000001</v>
      </c>
      <c r="L130" s="2">
        <v>1.7161000000000002</v>
      </c>
      <c r="M130" t="s">
        <v>13</v>
      </c>
      <c r="N130" t="s">
        <v>20</v>
      </c>
      <c r="O130" s="2">
        <v>4</v>
      </c>
      <c r="P130" t="s">
        <v>15</v>
      </c>
      <c r="Q130">
        <f t="shared" si="25"/>
        <v>0</v>
      </c>
      <c r="R130">
        <f t="shared" si="26"/>
        <v>0</v>
      </c>
      <c r="S130">
        <f t="shared" si="27"/>
        <v>1</v>
      </c>
      <c r="T130">
        <f t="shared" si="28"/>
        <v>0</v>
      </c>
      <c r="U130">
        <f t="shared" si="29"/>
        <v>0</v>
      </c>
      <c r="V130" t="s">
        <v>24</v>
      </c>
      <c r="W130">
        <f t="shared" si="30"/>
        <v>0</v>
      </c>
      <c r="X130">
        <f t="shared" si="31"/>
        <v>1</v>
      </c>
      <c r="Y130">
        <f t="shared" si="32"/>
        <v>0</v>
      </c>
      <c r="Z130">
        <f t="shared" si="33"/>
        <v>0</v>
      </c>
      <c r="AA130">
        <f t="shared" si="34"/>
        <v>1</v>
      </c>
      <c r="AB130">
        <f t="shared" si="35"/>
        <v>0</v>
      </c>
      <c r="AC130">
        <f t="shared" si="36"/>
        <v>0</v>
      </c>
      <c r="AD130">
        <f t="shared" si="37"/>
        <v>0</v>
      </c>
      <c r="AE130" t="s">
        <v>33</v>
      </c>
      <c r="AF130">
        <v>1</v>
      </c>
      <c r="AG130">
        <v>0</v>
      </c>
      <c r="AH130">
        <v>0</v>
      </c>
      <c r="AI130">
        <v>0</v>
      </c>
      <c r="AJ130">
        <v>1</v>
      </c>
      <c r="AK130">
        <v>1</v>
      </c>
      <c r="AL130">
        <v>1</v>
      </c>
      <c r="AM130">
        <v>1</v>
      </c>
      <c r="AN130">
        <v>0</v>
      </c>
      <c r="AO130">
        <v>0</v>
      </c>
      <c r="AP130" t="s">
        <v>22</v>
      </c>
      <c r="AQ130">
        <v>61.8</v>
      </c>
      <c r="AR130">
        <v>57</v>
      </c>
      <c r="AS130">
        <v>35.5</v>
      </c>
      <c r="AT130">
        <v>40.799999999999997</v>
      </c>
      <c r="AU130">
        <v>50</v>
      </c>
      <c r="AV130">
        <v>80</v>
      </c>
      <c r="AW130">
        <v>1</v>
      </c>
    </row>
    <row r="131" spans="1:49" x14ac:dyDescent="0.3">
      <c r="A131" t="s">
        <v>35</v>
      </c>
      <c r="B131">
        <f t="shared" ref="B131:B194" si="38">IF(TEXT(A131,"0") = "BlueNile", 1, 0)</f>
        <v>0</v>
      </c>
      <c r="C131">
        <f t="shared" ref="C131:C194" si="39">IF(TEXT(A131,"0") = "BrianGavin", 1, 0)</f>
        <v>0</v>
      </c>
      <c r="D131">
        <f t="shared" ref="D131:D194" si="40">IF(TEXT(A131,"0") = "CraftedByInfinity", 1, 0)</f>
        <v>0</v>
      </c>
      <c r="E131">
        <f t="shared" ref="E131:E194" si="41">IF(TEXT(A131,"0") = "EnchantedDiamonds", 1, 0)</f>
        <v>1</v>
      </c>
      <c r="F131">
        <f t="shared" ref="F131:F194" si="42">IF(TEXT(A131,"0") = "JamesAllen", 1, 0)</f>
        <v>0</v>
      </c>
      <c r="G131">
        <f t="shared" ref="G131:G194" si="43">IF(TEXT(A131,"0") = "WhiteFlash", 1, 0)</f>
        <v>0</v>
      </c>
      <c r="H131" s="3">
        <v>13880</v>
      </c>
      <c r="I131" s="3">
        <v>9.538204234060796</v>
      </c>
      <c r="J131" s="2">
        <v>1.22</v>
      </c>
      <c r="K131" s="2">
        <v>1.8158479999999999</v>
      </c>
      <c r="L131" s="2">
        <v>1.4883999999999999</v>
      </c>
      <c r="M131" t="s">
        <v>13</v>
      </c>
      <c r="N131" t="s">
        <v>36</v>
      </c>
      <c r="O131" s="2">
        <v>2</v>
      </c>
      <c r="P131" t="s">
        <v>27</v>
      </c>
      <c r="Q131">
        <f t="shared" ref="Q131:Q194" si="44">IF(TEXT(P131,"0") = "D", 1, 0)</f>
        <v>1</v>
      </c>
      <c r="R131">
        <f t="shared" ref="R131:R194" si="45">IF(TEXT(P131,"0") = "E", 1, 0)</f>
        <v>0</v>
      </c>
      <c r="S131">
        <f t="shared" ref="S131:S194" si="46">IF(TEXT(P131,"0") = "F", 1, 0)</f>
        <v>0</v>
      </c>
      <c r="T131">
        <f t="shared" ref="T131:T194" si="47">IF(TEXT(P131,"0") = "G", 1, 0)</f>
        <v>0</v>
      </c>
      <c r="U131">
        <f t="shared" ref="U131:U194" si="48">IF(TEXT(P131,"0") = "H", 1, 0)</f>
        <v>0</v>
      </c>
      <c r="V131" t="s">
        <v>34</v>
      </c>
      <c r="W131">
        <f t="shared" ref="W131:W194" si="49">IF(OR(V131="IF",V131="FL"),1,0)</f>
        <v>0</v>
      </c>
      <c r="X131">
        <f t="shared" ref="X131:X194" si="50">IF(OR(V131="VS1",V131="VS2",V131="VVS1",V131="VVS2"),1,0)</f>
        <v>1</v>
      </c>
      <c r="Y131">
        <f t="shared" ref="Y131:Y194" si="51">IF(TEXT(V131,"0") = "FL", 1, 0)</f>
        <v>0</v>
      </c>
      <c r="Z131">
        <f t="shared" ref="Z131:Z194" si="52">IF(TEXT(V131,"0") = "IF", 1, 0)</f>
        <v>0</v>
      </c>
      <c r="AA131">
        <f t="shared" ref="AA131:AA194" si="53">IF(TEXT(V131,"0") = "VS1", 1, 0)</f>
        <v>0</v>
      </c>
      <c r="AB131">
        <f t="shared" ref="AB131:AB194" si="54">IF(TEXT(V131,"0") = "VS2", 1, 0)</f>
        <v>0</v>
      </c>
      <c r="AC131">
        <f t="shared" ref="AC131:AC194" si="55">IF(TEXT(V131,"0") = "VVS1", 1, 0)</f>
        <v>0</v>
      </c>
      <c r="AD131">
        <f t="shared" ref="AD131:AD194" si="56">IF(TEXT(V131,"0") = "VVS2", 1, 0)</f>
        <v>1</v>
      </c>
      <c r="AE131" t="s">
        <v>23</v>
      </c>
      <c r="AF131">
        <v>0</v>
      </c>
      <c r="AG131">
        <v>0</v>
      </c>
      <c r="AH131">
        <v>1</v>
      </c>
      <c r="AI131">
        <v>0</v>
      </c>
      <c r="AJ131">
        <v>1</v>
      </c>
      <c r="AK131">
        <v>1</v>
      </c>
      <c r="AL131">
        <v>1</v>
      </c>
      <c r="AM131">
        <v>1</v>
      </c>
      <c r="AN131">
        <v>0</v>
      </c>
      <c r="AO131">
        <v>0</v>
      </c>
      <c r="AP131" t="s">
        <v>22</v>
      </c>
      <c r="AQ131">
        <v>62.1</v>
      </c>
      <c r="AR131">
        <v>57</v>
      </c>
      <c r="AS131">
        <v>36</v>
      </c>
      <c r="AT131">
        <v>40.799999999999997</v>
      </c>
      <c r="AU131">
        <v>50</v>
      </c>
      <c r="AV131">
        <v>80</v>
      </c>
      <c r="AW131">
        <v>1</v>
      </c>
    </row>
    <row r="132" spans="1:49" x14ac:dyDescent="0.3">
      <c r="A132" t="s">
        <v>12</v>
      </c>
      <c r="B132">
        <f t="shared" si="38"/>
        <v>0</v>
      </c>
      <c r="C132">
        <f t="shared" si="39"/>
        <v>0</v>
      </c>
      <c r="D132">
        <f t="shared" si="40"/>
        <v>0</v>
      </c>
      <c r="E132">
        <f t="shared" si="41"/>
        <v>0</v>
      </c>
      <c r="F132">
        <f t="shared" si="42"/>
        <v>0</v>
      </c>
      <c r="G132">
        <f t="shared" si="43"/>
        <v>1</v>
      </c>
      <c r="H132" s="3">
        <v>16716</v>
      </c>
      <c r="I132" s="3">
        <v>9.7241216235678056</v>
      </c>
      <c r="J132" s="2">
        <v>1.1180000000000001</v>
      </c>
      <c r="K132" s="2">
        <v>1.3974150320000005</v>
      </c>
      <c r="L132" s="2">
        <v>1.2499240000000003</v>
      </c>
      <c r="M132" t="s">
        <v>13</v>
      </c>
      <c r="N132" t="s">
        <v>14</v>
      </c>
      <c r="O132" s="2">
        <v>3</v>
      </c>
      <c r="P132" t="s">
        <v>27</v>
      </c>
      <c r="Q132">
        <f t="shared" si="44"/>
        <v>1</v>
      </c>
      <c r="R132">
        <f t="shared" si="45"/>
        <v>0</v>
      </c>
      <c r="S132">
        <f t="shared" si="46"/>
        <v>0</v>
      </c>
      <c r="T132">
        <f t="shared" si="47"/>
        <v>0</v>
      </c>
      <c r="U132">
        <f t="shared" si="48"/>
        <v>0</v>
      </c>
      <c r="V132" t="s">
        <v>34</v>
      </c>
      <c r="W132">
        <f t="shared" si="49"/>
        <v>0</v>
      </c>
      <c r="X132">
        <f t="shared" si="50"/>
        <v>1</v>
      </c>
      <c r="Y132">
        <f t="shared" si="51"/>
        <v>0</v>
      </c>
      <c r="Z132">
        <f t="shared" si="52"/>
        <v>0</v>
      </c>
      <c r="AA132">
        <f t="shared" si="53"/>
        <v>0</v>
      </c>
      <c r="AB132">
        <f t="shared" si="54"/>
        <v>0</v>
      </c>
      <c r="AC132">
        <f t="shared" si="55"/>
        <v>0</v>
      </c>
      <c r="AD132">
        <f t="shared" si="56"/>
        <v>1</v>
      </c>
      <c r="AE132" t="s">
        <v>28</v>
      </c>
      <c r="AF132">
        <v>1</v>
      </c>
      <c r="AG132">
        <v>1</v>
      </c>
      <c r="AH132">
        <v>0</v>
      </c>
      <c r="AI132">
        <v>1</v>
      </c>
      <c r="AJ132">
        <v>1</v>
      </c>
      <c r="AK132">
        <v>1</v>
      </c>
      <c r="AL132">
        <v>1</v>
      </c>
      <c r="AM132">
        <v>0</v>
      </c>
      <c r="AN132">
        <v>1</v>
      </c>
      <c r="AO132">
        <v>1</v>
      </c>
      <c r="AP132" t="s">
        <v>17</v>
      </c>
      <c r="AQ132">
        <v>61.8</v>
      </c>
      <c r="AR132">
        <v>55.4</v>
      </c>
      <c r="AS132">
        <v>34.6</v>
      </c>
      <c r="AT132">
        <v>40.799999999999997</v>
      </c>
      <c r="AU132">
        <v>56</v>
      </c>
      <c r="AV132">
        <v>77</v>
      </c>
      <c r="AW132">
        <v>1</v>
      </c>
    </row>
    <row r="133" spans="1:49" x14ac:dyDescent="0.3">
      <c r="A133" t="s">
        <v>38</v>
      </c>
      <c r="B133">
        <f t="shared" si="38"/>
        <v>0</v>
      </c>
      <c r="C133">
        <f t="shared" si="39"/>
        <v>0</v>
      </c>
      <c r="D133">
        <f t="shared" si="40"/>
        <v>0</v>
      </c>
      <c r="E133">
        <f t="shared" si="41"/>
        <v>0</v>
      </c>
      <c r="F133">
        <f t="shared" si="42"/>
        <v>1</v>
      </c>
      <c r="G133">
        <f t="shared" si="43"/>
        <v>0</v>
      </c>
      <c r="H133" s="3">
        <v>9670</v>
      </c>
      <c r="I133" s="3">
        <v>9.1767835884473392</v>
      </c>
      <c r="J133" s="2">
        <v>1.05</v>
      </c>
      <c r="K133" s="2">
        <v>1.1576250000000001</v>
      </c>
      <c r="L133" s="2">
        <v>1.1025</v>
      </c>
      <c r="M133" t="s">
        <v>13</v>
      </c>
      <c r="N133" t="s">
        <v>39</v>
      </c>
      <c r="O133" s="2">
        <v>5</v>
      </c>
      <c r="P133" t="s">
        <v>31</v>
      </c>
      <c r="Q133">
        <f t="shared" si="44"/>
        <v>0</v>
      </c>
      <c r="R133">
        <f t="shared" si="45"/>
        <v>0</v>
      </c>
      <c r="S133">
        <f t="shared" si="46"/>
        <v>0</v>
      </c>
      <c r="T133">
        <f t="shared" si="47"/>
        <v>1</v>
      </c>
      <c r="U133">
        <f t="shared" si="48"/>
        <v>0</v>
      </c>
      <c r="V133" t="s">
        <v>32</v>
      </c>
      <c r="W133">
        <f t="shared" si="49"/>
        <v>0</v>
      </c>
      <c r="X133">
        <f t="shared" si="50"/>
        <v>1</v>
      </c>
      <c r="Y133">
        <f t="shared" si="51"/>
        <v>0</v>
      </c>
      <c r="Z133">
        <f t="shared" si="52"/>
        <v>0</v>
      </c>
      <c r="AA133">
        <f t="shared" si="53"/>
        <v>0</v>
      </c>
      <c r="AB133">
        <f t="shared" si="54"/>
        <v>0</v>
      </c>
      <c r="AC133">
        <f t="shared" si="55"/>
        <v>1</v>
      </c>
      <c r="AD133">
        <f t="shared" si="56"/>
        <v>0</v>
      </c>
      <c r="AE133" t="s">
        <v>18</v>
      </c>
      <c r="AF133">
        <v>1</v>
      </c>
      <c r="AG133">
        <v>1</v>
      </c>
      <c r="AH133">
        <v>0</v>
      </c>
      <c r="AI133">
        <v>1</v>
      </c>
      <c r="AJ133">
        <v>1</v>
      </c>
      <c r="AK133">
        <v>1</v>
      </c>
      <c r="AL133">
        <v>1</v>
      </c>
      <c r="AM133">
        <v>0</v>
      </c>
      <c r="AN133">
        <v>1</v>
      </c>
      <c r="AO133">
        <v>0</v>
      </c>
      <c r="AP133" t="s">
        <v>17</v>
      </c>
      <c r="AQ133">
        <v>61.9</v>
      </c>
      <c r="AR133">
        <v>55.8</v>
      </c>
      <c r="AS133">
        <v>34.799999999999997</v>
      </c>
      <c r="AT133">
        <v>40.799999999999997</v>
      </c>
      <c r="AU133">
        <v>52</v>
      </c>
      <c r="AV133">
        <v>77</v>
      </c>
      <c r="AW133">
        <v>1</v>
      </c>
    </row>
    <row r="134" spans="1:49" x14ac:dyDescent="0.3">
      <c r="A134" t="s">
        <v>25</v>
      </c>
      <c r="B134">
        <f t="shared" si="38"/>
        <v>0</v>
      </c>
      <c r="C134">
        <f t="shared" si="39"/>
        <v>1</v>
      </c>
      <c r="D134">
        <f t="shared" si="40"/>
        <v>0</v>
      </c>
      <c r="E134">
        <f t="shared" si="41"/>
        <v>0</v>
      </c>
      <c r="F134">
        <f t="shared" si="42"/>
        <v>0</v>
      </c>
      <c r="G134">
        <f t="shared" si="43"/>
        <v>0</v>
      </c>
      <c r="H134" s="3">
        <v>8713</v>
      </c>
      <c r="I134" s="3">
        <v>9.0725714422312862</v>
      </c>
      <c r="J134" s="2">
        <v>1.1379999999999999</v>
      </c>
      <c r="K134" s="2">
        <v>1.4737600719999997</v>
      </c>
      <c r="L134" s="2">
        <v>1.2950439999999999</v>
      </c>
      <c r="M134" t="s">
        <v>13</v>
      </c>
      <c r="N134" t="s">
        <v>26</v>
      </c>
      <c r="O134" s="2">
        <v>1</v>
      </c>
      <c r="P134" t="s">
        <v>21</v>
      </c>
      <c r="Q134">
        <f t="shared" si="44"/>
        <v>0</v>
      </c>
      <c r="R134">
        <f t="shared" si="45"/>
        <v>0</v>
      </c>
      <c r="S134">
        <f t="shared" si="46"/>
        <v>0</v>
      </c>
      <c r="T134">
        <f t="shared" si="47"/>
        <v>0</v>
      </c>
      <c r="U134">
        <f t="shared" si="48"/>
        <v>1</v>
      </c>
      <c r="V134" t="s">
        <v>16</v>
      </c>
      <c r="W134">
        <f t="shared" si="49"/>
        <v>0</v>
      </c>
      <c r="X134">
        <f t="shared" si="50"/>
        <v>1</v>
      </c>
      <c r="Y134">
        <f t="shared" si="51"/>
        <v>0</v>
      </c>
      <c r="Z134">
        <f t="shared" si="52"/>
        <v>0</v>
      </c>
      <c r="AA134">
        <f t="shared" si="53"/>
        <v>0</v>
      </c>
      <c r="AB134">
        <f t="shared" si="54"/>
        <v>1</v>
      </c>
      <c r="AC134">
        <f t="shared" si="55"/>
        <v>0</v>
      </c>
      <c r="AD134">
        <f t="shared" si="56"/>
        <v>0</v>
      </c>
      <c r="AE134" t="s">
        <v>28</v>
      </c>
      <c r="AF134">
        <v>1</v>
      </c>
      <c r="AG134">
        <v>1</v>
      </c>
      <c r="AH134">
        <v>0</v>
      </c>
      <c r="AI134">
        <v>1</v>
      </c>
      <c r="AJ134">
        <v>1</v>
      </c>
      <c r="AK134">
        <v>1</v>
      </c>
      <c r="AL134">
        <v>1</v>
      </c>
      <c r="AM134">
        <v>0</v>
      </c>
      <c r="AN134">
        <v>1</v>
      </c>
      <c r="AO134">
        <v>1</v>
      </c>
      <c r="AP134" t="s">
        <v>17</v>
      </c>
      <c r="AQ134">
        <v>61.7</v>
      </c>
      <c r="AR134">
        <v>56.2</v>
      </c>
      <c r="AS134">
        <v>34.799999999999997</v>
      </c>
      <c r="AT134">
        <v>40.799999999999997</v>
      </c>
      <c r="AU134">
        <v>53</v>
      </c>
      <c r="AV134">
        <v>77</v>
      </c>
      <c r="AW134">
        <v>1</v>
      </c>
    </row>
    <row r="135" spans="1:49" x14ac:dyDescent="0.3">
      <c r="A135" t="s">
        <v>19</v>
      </c>
      <c r="B135">
        <f t="shared" si="38"/>
        <v>1</v>
      </c>
      <c r="C135">
        <f t="shared" si="39"/>
        <v>0</v>
      </c>
      <c r="D135">
        <f t="shared" si="40"/>
        <v>0</v>
      </c>
      <c r="E135">
        <f t="shared" si="41"/>
        <v>0</v>
      </c>
      <c r="F135">
        <f t="shared" si="42"/>
        <v>0</v>
      </c>
      <c r="G135">
        <f t="shared" si="43"/>
        <v>0</v>
      </c>
      <c r="H135" s="3">
        <v>9233.39</v>
      </c>
      <c r="I135" s="3">
        <v>9.130581540672603</v>
      </c>
      <c r="J135" s="2">
        <v>1.01</v>
      </c>
      <c r="K135" s="2">
        <v>1.0303010000000001</v>
      </c>
      <c r="L135" s="2">
        <v>1.0201</v>
      </c>
      <c r="M135" t="s">
        <v>13</v>
      </c>
      <c r="N135" t="s">
        <v>20</v>
      </c>
      <c r="O135" s="2">
        <v>4</v>
      </c>
      <c r="P135" t="s">
        <v>40</v>
      </c>
      <c r="Q135">
        <f t="shared" si="44"/>
        <v>0</v>
      </c>
      <c r="R135">
        <f t="shared" si="45"/>
        <v>1</v>
      </c>
      <c r="S135">
        <f t="shared" si="46"/>
        <v>0</v>
      </c>
      <c r="T135">
        <f t="shared" si="47"/>
        <v>0</v>
      </c>
      <c r="U135">
        <f t="shared" si="48"/>
        <v>0</v>
      </c>
      <c r="V135" t="s">
        <v>16</v>
      </c>
      <c r="W135">
        <f t="shared" si="49"/>
        <v>0</v>
      </c>
      <c r="X135">
        <f t="shared" si="50"/>
        <v>1</v>
      </c>
      <c r="Y135">
        <f t="shared" si="51"/>
        <v>0</v>
      </c>
      <c r="Z135">
        <f t="shared" si="52"/>
        <v>0</v>
      </c>
      <c r="AA135">
        <f t="shared" si="53"/>
        <v>0</v>
      </c>
      <c r="AB135">
        <f t="shared" si="54"/>
        <v>1</v>
      </c>
      <c r="AC135">
        <f t="shared" si="55"/>
        <v>0</v>
      </c>
      <c r="AD135">
        <f t="shared" si="56"/>
        <v>0</v>
      </c>
      <c r="AE135" t="s">
        <v>23</v>
      </c>
      <c r="AF135">
        <v>1</v>
      </c>
      <c r="AG135">
        <v>1</v>
      </c>
      <c r="AH135">
        <v>1</v>
      </c>
      <c r="AI135">
        <v>1</v>
      </c>
      <c r="AJ135">
        <v>0</v>
      </c>
      <c r="AK135">
        <v>1</v>
      </c>
      <c r="AL135">
        <v>1</v>
      </c>
      <c r="AM135">
        <v>1</v>
      </c>
      <c r="AN135">
        <v>0</v>
      </c>
      <c r="AO135">
        <v>0</v>
      </c>
      <c r="AP135" t="s">
        <v>22</v>
      </c>
      <c r="AQ135">
        <v>61.9</v>
      </c>
      <c r="AR135">
        <v>57</v>
      </c>
      <c r="AS135">
        <v>34.5</v>
      </c>
      <c r="AT135">
        <v>41.2</v>
      </c>
      <c r="AU135">
        <v>50</v>
      </c>
      <c r="AV135">
        <v>80</v>
      </c>
      <c r="AW135">
        <v>1</v>
      </c>
    </row>
    <row r="136" spans="1:49" x14ac:dyDescent="0.3">
      <c r="A136" t="s">
        <v>12</v>
      </c>
      <c r="B136">
        <f t="shared" si="38"/>
        <v>0</v>
      </c>
      <c r="C136">
        <f t="shared" si="39"/>
        <v>0</v>
      </c>
      <c r="D136">
        <f t="shared" si="40"/>
        <v>0</v>
      </c>
      <c r="E136">
        <f t="shared" si="41"/>
        <v>0</v>
      </c>
      <c r="F136">
        <f t="shared" si="42"/>
        <v>0</v>
      </c>
      <c r="G136">
        <f t="shared" si="43"/>
        <v>1</v>
      </c>
      <c r="H136" s="3">
        <v>11175</v>
      </c>
      <c r="I136" s="3">
        <v>9.3214344194817702</v>
      </c>
      <c r="J136" s="2">
        <v>1.337</v>
      </c>
      <c r="K136" s="2">
        <v>2.389979753</v>
      </c>
      <c r="L136" s="2">
        <v>1.787569</v>
      </c>
      <c r="M136" t="s">
        <v>13</v>
      </c>
      <c r="N136" t="s">
        <v>14</v>
      </c>
      <c r="O136" s="2">
        <v>3</v>
      </c>
      <c r="P136" t="s">
        <v>21</v>
      </c>
      <c r="Q136">
        <f t="shared" si="44"/>
        <v>0</v>
      </c>
      <c r="R136">
        <f t="shared" si="45"/>
        <v>0</v>
      </c>
      <c r="S136">
        <f t="shared" si="46"/>
        <v>0</v>
      </c>
      <c r="T136">
        <f t="shared" si="47"/>
        <v>0</v>
      </c>
      <c r="U136">
        <f t="shared" si="48"/>
        <v>1</v>
      </c>
      <c r="V136" t="s">
        <v>24</v>
      </c>
      <c r="W136">
        <f t="shared" si="49"/>
        <v>0</v>
      </c>
      <c r="X136">
        <f t="shared" si="50"/>
        <v>1</v>
      </c>
      <c r="Y136">
        <f t="shared" si="51"/>
        <v>0</v>
      </c>
      <c r="Z136">
        <f t="shared" si="52"/>
        <v>0</v>
      </c>
      <c r="AA136">
        <f t="shared" si="53"/>
        <v>1</v>
      </c>
      <c r="AB136">
        <f t="shared" si="54"/>
        <v>0</v>
      </c>
      <c r="AC136">
        <f t="shared" si="55"/>
        <v>0</v>
      </c>
      <c r="AD136">
        <f t="shared" si="56"/>
        <v>0</v>
      </c>
      <c r="AE136" t="s">
        <v>28</v>
      </c>
      <c r="AF136">
        <v>1</v>
      </c>
      <c r="AG136">
        <v>1</v>
      </c>
      <c r="AH136">
        <v>0</v>
      </c>
      <c r="AI136">
        <v>1</v>
      </c>
      <c r="AJ136">
        <v>1</v>
      </c>
      <c r="AK136">
        <v>1</v>
      </c>
      <c r="AL136">
        <v>1</v>
      </c>
      <c r="AM136">
        <v>0</v>
      </c>
      <c r="AN136">
        <v>1</v>
      </c>
      <c r="AO136">
        <v>1</v>
      </c>
      <c r="AP136" t="s">
        <v>17</v>
      </c>
      <c r="AQ136">
        <v>61.5</v>
      </c>
      <c r="AR136">
        <v>55.2</v>
      </c>
      <c r="AS136">
        <v>34.5</v>
      </c>
      <c r="AT136">
        <v>40.6</v>
      </c>
      <c r="AU136">
        <v>51</v>
      </c>
      <c r="AV136">
        <v>77</v>
      </c>
      <c r="AW136">
        <v>1</v>
      </c>
    </row>
    <row r="137" spans="1:49" x14ac:dyDescent="0.3">
      <c r="A137" t="s">
        <v>29</v>
      </c>
      <c r="B137">
        <f t="shared" si="38"/>
        <v>0</v>
      </c>
      <c r="C137">
        <f t="shared" si="39"/>
        <v>0</v>
      </c>
      <c r="D137">
        <f t="shared" si="40"/>
        <v>1</v>
      </c>
      <c r="E137">
        <f t="shared" si="41"/>
        <v>0</v>
      </c>
      <c r="F137">
        <f t="shared" si="42"/>
        <v>0</v>
      </c>
      <c r="G137">
        <f t="shared" si="43"/>
        <v>0</v>
      </c>
      <c r="H137" s="3">
        <v>11829</v>
      </c>
      <c r="I137" s="3">
        <v>9.3783094225457369</v>
      </c>
      <c r="J137" s="2">
        <v>1.3</v>
      </c>
      <c r="K137" s="2">
        <v>2.1970000000000001</v>
      </c>
      <c r="L137" s="2">
        <v>1.6900000000000002</v>
      </c>
      <c r="M137" t="s">
        <v>30</v>
      </c>
      <c r="N137" t="s">
        <v>14</v>
      </c>
      <c r="O137" s="2">
        <v>3</v>
      </c>
      <c r="P137" t="s">
        <v>21</v>
      </c>
      <c r="Q137">
        <f t="shared" si="44"/>
        <v>0</v>
      </c>
      <c r="R137">
        <f t="shared" si="45"/>
        <v>0</v>
      </c>
      <c r="S137">
        <f t="shared" si="46"/>
        <v>0</v>
      </c>
      <c r="T137">
        <f t="shared" si="47"/>
        <v>0</v>
      </c>
      <c r="U137">
        <f t="shared" si="48"/>
        <v>1</v>
      </c>
      <c r="V137" t="s">
        <v>24</v>
      </c>
      <c r="W137">
        <f t="shared" si="49"/>
        <v>0</v>
      </c>
      <c r="X137">
        <f t="shared" si="50"/>
        <v>1</v>
      </c>
      <c r="Y137">
        <f t="shared" si="51"/>
        <v>0</v>
      </c>
      <c r="Z137">
        <f t="shared" si="52"/>
        <v>0</v>
      </c>
      <c r="AA137">
        <f t="shared" si="53"/>
        <v>1</v>
      </c>
      <c r="AB137">
        <f t="shared" si="54"/>
        <v>0</v>
      </c>
      <c r="AC137">
        <f t="shared" si="55"/>
        <v>0</v>
      </c>
      <c r="AD137">
        <f t="shared" si="56"/>
        <v>0</v>
      </c>
      <c r="AE137" t="s">
        <v>28</v>
      </c>
      <c r="AF137">
        <v>1</v>
      </c>
      <c r="AG137">
        <v>1</v>
      </c>
      <c r="AH137">
        <v>1</v>
      </c>
      <c r="AI137">
        <v>1</v>
      </c>
      <c r="AJ137">
        <v>1</v>
      </c>
      <c r="AK137">
        <v>1</v>
      </c>
      <c r="AL137">
        <v>1</v>
      </c>
      <c r="AM137">
        <v>0</v>
      </c>
      <c r="AN137">
        <v>1</v>
      </c>
      <c r="AO137">
        <v>0</v>
      </c>
      <c r="AP137" t="s">
        <v>17</v>
      </c>
      <c r="AQ137">
        <v>61.1</v>
      </c>
      <c r="AR137">
        <v>55.6</v>
      </c>
      <c r="AS137">
        <v>34.200000000000003</v>
      </c>
      <c r="AT137">
        <v>40.700000000000003</v>
      </c>
      <c r="AU137">
        <v>52</v>
      </c>
      <c r="AV137">
        <v>78</v>
      </c>
      <c r="AW137">
        <v>1</v>
      </c>
    </row>
    <row r="138" spans="1:49" x14ac:dyDescent="0.3">
      <c r="A138" t="s">
        <v>19</v>
      </c>
      <c r="B138">
        <f t="shared" si="38"/>
        <v>1</v>
      </c>
      <c r="C138">
        <f t="shared" si="39"/>
        <v>0</v>
      </c>
      <c r="D138">
        <f t="shared" si="40"/>
        <v>0</v>
      </c>
      <c r="E138">
        <f t="shared" si="41"/>
        <v>0</v>
      </c>
      <c r="F138">
        <f t="shared" si="42"/>
        <v>0</v>
      </c>
      <c r="G138">
        <f t="shared" si="43"/>
        <v>0</v>
      </c>
      <c r="H138" s="3">
        <v>14585.88</v>
      </c>
      <c r="I138" s="3">
        <v>9.5878092164432847</v>
      </c>
      <c r="J138" s="2">
        <v>1.56</v>
      </c>
      <c r="K138" s="2">
        <v>3.7964160000000002</v>
      </c>
      <c r="L138" s="2">
        <v>2.4336000000000002</v>
      </c>
      <c r="M138" t="s">
        <v>13</v>
      </c>
      <c r="N138" t="s">
        <v>20</v>
      </c>
      <c r="O138" s="2">
        <v>4</v>
      </c>
      <c r="P138" t="s">
        <v>21</v>
      </c>
      <c r="Q138">
        <f t="shared" si="44"/>
        <v>0</v>
      </c>
      <c r="R138">
        <f t="shared" si="45"/>
        <v>0</v>
      </c>
      <c r="S138">
        <f t="shared" si="46"/>
        <v>0</v>
      </c>
      <c r="T138">
        <f t="shared" si="47"/>
        <v>0</v>
      </c>
      <c r="U138">
        <f t="shared" si="48"/>
        <v>1</v>
      </c>
      <c r="V138" t="s">
        <v>16</v>
      </c>
      <c r="W138">
        <f t="shared" si="49"/>
        <v>0</v>
      </c>
      <c r="X138">
        <f t="shared" si="50"/>
        <v>1</v>
      </c>
      <c r="Y138">
        <f t="shared" si="51"/>
        <v>0</v>
      </c>
      <c r="Z138">
        <f t="shared" si="52"/>
        <v>0</v>
      </c>
      <c r="AA138">
        <f t="shared" si="53"/>
        <v>0</v>
      </c>
      <c r="AB138">
        <f t="shared" si="54"/>
        <v>1</v>
      </c>
      <c r="AC138">
        <f t="shared" si="55"/>
        <v>0</v>
      </c>
      <c r="AD138">
        <f t="shared" si="56"/>
        <v>0</v>
      </c>
      <c r="AE138" t="s">
        <v>23</v>
      </c>
      <c r="AF138">
        <v>0</v>
      </c>
      <c r="AG138">
        <v>1</v>
      </c>
      <c r="AH138">
        <v>0</v>
      </c>
      <c r="AI138">
        <v>0</v>
      </c>
      <c r="AJ138">
        <v>1</v>
      </c>
      <c r="AK138">
        <v>1</v>
      </c>
      <c r="AL138">
        <v>1</v>
      </c>
      <c r="AM138">
        <v>0</v>
      </c>
      <c r="AN138">
        <v>0</v>
      </c>
      <c r="AO138">
        <v>0</v>
      </c>
      <c r="AP138" t="s">
        <v>22</v>
      </c>
      <c r="AQ138">
        <v>61.8</v>
      </c>
      <c r="AR138">
        <v>57</v>
      </c>
      <c r="AS138">
        <v>35</v>
      </c>
      <c r="AT138">
        <v>40.799999999999997</v>
      </c>
      <c r="AU138">
        <v>55</v>
      </c>
      <c r="AV138">
        <v>80</v>
      </c>
      <c r="AW138">
        <v>1</v>
      </c>
    </row>
    <row r="139" spans="1:49" x14ac:dyDescent="0.3">
      <c r="A139" t="s">
        <v>25</v>
      </c>
      <c r="B139">
        <f t="shared" si="38"/>
        <v>0</v>
      </c>
      <c r="C139">
        <f t="shared" si="39"/>
        <v>1</v>
      </c>
      <c r="D139">
        <f t="shared" si="40"/>
        <v>0</v>
      </c>
      <c r="E139">
        <f t="shared" si="41"/>
        <v>0</v>
      </c>
      <c r="F139">
        <f t="shared" si="42"/>
        <v>0</v>
      </c>
      <c r="G139">
        <f t="shared" si="43"/>
        <v>0</v>
      </c>
      <c r="H139" s="3">
        <v>29876</v>
      </c>
      <c r="I139" s="3">
        <v>10.304810761476958</v>
      </c>
      <c r="J139" s="2">
        <v>1.532</v>
      </c>
      <c r="K139" s="2">
        <v>3.595640768</v>
      </c>
      <c r="L139" s="2">
        <v>2.3470240000000002</v>
      </c>
      <c r="M139" t="s">
        <v>13</v>
      </c>
      <c r="N139" t="s">
        <v>26</v>
      </c>
      <c r="O139" s="2">
        <v>1</v>
      </c>
      <c r="P139" t="s">
        <v>27</v>
      </c>
      <c r="Q139">
        <f t="shared" si="44"/>
        <v>1</v>
      </c>
      <c r="R139">
        <f t="shared" si="45"/>
        <v>0</v>
      </c>
      <c r="S139">
        <f t="shared" si="46"/>
        <v>0</v>
      </c>
      <c r="T139">
        <f t="shared" si="47"/>
        <v>0</v>
      </c>
      <c r="U139">
        <f t="shared" si="48"/>
        <v>0</v>
      </c>
      <c r="V139" t="s">
        <v>24</v>
      </c>
      <c r="W139">
        <f t="shared" si="49"/>
        <v>0</v>
      </c>
      <c r="X139">
        <f t="shared" si="50"/>
        <v>1</v>
      </c>
      <c r="Y139">
        <f t="shared" si="51"/>
        <v>0</v>
      </c>
      <c r="Z139">
        <f t="shared" si="52"/>
        <v>0</v>
      </c>
      <c r="AA139">
        <f t="shared" si="53"/>
        <v>1</v>
      </c>
      <c r="AB139">
        <f t="shared" si="54"/>
        <v>0</v>
      </c>
      <c r="AC139">
        <f t="shared" si="55"/>
        <v>0</v>
      </c>
      <c r="AD139">
        <f t="shared" si="56"/>
        <v>0</v>
      </c>
      <c r="AE139" t="s">
        <v>28</v>
      </c>
      <c r="AF139">
        <v>1</v>
      </c>
      <c r="AG139">
        <v>1</v>
      </c>
      <c r="AH139">
        <v>0</v>
      </c>
      <c r="AI139">
        <v>1</v>
      </c>
      <c r="AJ139">
        <v>1</v>
      </c>
      <c r="AK139">
        <v>1</v>
      </c>
      <c r="AL139">
        <v>1</v>
      </c>
      <c r="AM139">
        <v>0</v>
      </c>
      <c r="AN139">
        <v>1</v>
      </c>
      <c r="AO139">
        <v>0</v>
      </c>
      <c r="AP139" t="s">
        <v>17</v>
      </c>
      <c r="AQ139">
        <v>61.5</v>
      </c>
      <c r="AR139">
        <v>56.2</v>
      </c>
      <c r="AS139">
        <v>34.9</v>
      </c>
      <c r="AT139">
        <v>40.700000000000003</v>
      </c>
      <c r="AU139">
        <v>60</v>
      </c>
      <c r="AV139">
        <v>75</v>
      </c>
      <c r="AW139">
        <v>1</v>
      </c>
    </row>
    <row r="140" spans="1:49" x14ac:dyDescent="0.3">
      <c r="A140" t="s">
        <v>29</v>
      </c>
      <c r="B140">
        <f t="shared" si="38"/>
        <v>0</v>
      </c>
      <c r="C140">
        <f t="shared" si="39"/>
        <v>0</v>
      </c>
      <c r="D140">
        <f t="shared" si="40"/>
        <v>1</v>
      </c>
      <c r="E140">
        <f t="shared" si="41"/>
        <v>0</v>
      </c>
      <c r="F140">
        <f t="shared" si="42"/>
        <v>0</v>
      </c>
      <c r="G140">
        <f t="shared" si="43"/>
        <v>0</v>
      </c>
      <c r="H140" s="3">
        <v>17300</v>
      </c>
      <c r="I140" s="3">
        <v>9.7584617804858702</v>
      </c>
      <c r="J140" s="2">
        <v>1.54</v>
      </c>
      <c r="K140" s="2">
        <v>3.6522640000000002</v>
      </c>
      <c r="L140" s="2">
        <v>2.3715999999999999</v>
      </c>
      <c r="M140" t="s">
        <v>30</v>
      </c>
      <c r="N140" t="s">
        <v>14</v>
      </c>
      <c r="O140" s="2">
        <v>3</v>
      </c>
      <c r="P140" t="s">
        <v>21</v>
      </c>
      <c r="Q140">
        <f t="shared" si="44"/>
        <v>0</v>
      </c>
      <c r="R140">
        <f t="shared" si="45"/>
        <v>0</v>
      </c>
      <c r="S140">
        <f t="shared" si="46"/>
        <v>0</v>
      </c>
      <c r="T140">
        <f t="shared" si="47"/>
        <v>0</v>
      </c>
      <c r="U140">
        <f t="shared" si="48"/>
        <v>1</v>
      </c>
      <c r="V140" t="s">
        <v>24</v>
      </c>
      <c r="W140">
        <f t="shared" si="49"/>
        <v>0</v>
      </c>
      <c r="X140">
        <f t="shared" si="50"/>
        <v>1</v>
      </c>
      <c r="Y140">
        <f t="shared" si="51"/>
        <v>0</v>
      </c>
      <c r="Z140">
        <f t="shared" si="52"/>
        <v>0</v>
      </c>
      <c r="AA140">
        <f t="shared" si="53"/>
        <v>1</v>
      </c>
      <c r="AB140">
        <f t="shared" si="54"/>
        <v>0</v>
      </c>
      <c r="AC140">
        <f t="shared" si="55"/>
        <v>0</v>
      </c>
      <c r="AD140">
        <f t="shared" si="56"/>
        <v>0</v>
      </c>
      <c r="AE140" t="s">
        <v>28</v>
      </c>
      <c r="AF140">
        <v>1</v>
      </c>
      <c r="AG140">
        <v>1</v>
      </c>
      <c r="AH140">
        <v>0</v>
      </c>
      <c r="AI140">
        <v>1</v>
      </c>
      <c r="AJ140">
        <v>1</v>
      </c>
      <c r="AK140">
        <v>1</v>
      </c>
      <c r="AL140">
        <v>1</v>
      </c>
      <c r="AM140">
        <v>1</v>
      </c>
      <c r="AN140">
        <v>1</v>
      </c>
      <c r="AO140">
        <v>0</v>
      </c>
      <c r="AP140" t="s">
        <v>17</v>
      </c>
      <c r="AQ140">
        <v>61.4</v>
      </c>
      <c r="AR140">
        <v>54.8</v>
      </c>
      <c r="AS140">
        <v>34.299999999999997</v>
      </c>
      <c r="AT140">
        <v>40.799999999999997</v>
      </c>
      <c r="AU140">
        <v>48</v>
      </c>
      <c r="AV140">
        <v>76</v>
      </c>
      <c r="AW140">
        <v>1</v>
      </c>
    </row>
    <row r="141" spans="1:49" x14ac:dyDescent="0.3">
      <c r="A141" t="s">
        <v>19</v>
      </c>
      <c r="B141">
        <f t="shared" si="38"/>
        <v>1</v>
      </c>
      <c r="C141">
        <f t="shared" si="39"/>
        <v>0</v>
      </c>
      <c r="D141">
        <f t="shared" si="40"/>
        <v>0</v>
      </c>
      <c r="E141">
        <f t="shared" si="41"/>
        <v>0</v>
      </c>
      <c r="F141">
        <f t="shared" si="42"/>
        <v>0</v>
      </c>
      <c r="G141">
        <f t="shared" si="43"/>
        <v>0</v>
      </c>
      <c r="H141" s="3">
        <v>15262.574999999999</v>
      </c>
      <c r="I141" s="3">
        <v>9.6331590324118004</v>
      </c>
      <c r="J141" s="2">
        <v>1.1399999999999999</v>
      </c>
      <c r="K141" s="2">
        <v>1.4815439999999995</v>
      </c>
      <c r="L141" s="2">
        <v>1.2995999999999999</v>
      </c>
      <c r="M141" t="s">
        <v>13</v>
      </c>
      <c r="N141" t="s">
        <v>20</v>
      </c>
      <c r="O141" s="2">
        <v>4</v>
      </c>
      <c r="P141" t="s">
        <v>27</v>
      </c>
      <c r="Q141">
        <f t="shared" si="44"/>
        <v>1</v>
      </c>
      <c r="R141">
        <f t="shared" si="45"/>
        <v>0</v>
      </c>
      <c r="S141">
        <f t="shared" si="46"/>
        <v>0</v>
      </c>
      <c r="T141">
        <f t="shared" si="47"/>
        <v>0</v>
      </c>
      <c r="U141">
        <f t="shared" si="48"/>
        <v>0</v>
      </c>
      <c r="V141" t="s">
        <v>32</v>
      </c>
      <c r="W141">
        <f t="shared" si="49"/>
        <v>0</v>
      </c>
      <c r="X141">
        <f t="shared" si="50"/>
        <v>1</v>
      </c>
      <c r="Y141">
        <f t="shared" si="51"/>
        <v>0</v>
      </c>
      <c r="Z141">
        <f t="shared" si="52"/>
        <v>0</v>
      </c>
      <c r="AA141">
        <f t="shared" si="53"/>
        <v>0</v>
      </c>
      <c r="AB141">
        <f t="shared" si="54"/>
        <v>0</v>
      </c>
      <c r="AC141">
        <f t="shared" si="55"/>
        <v>1</v>
      </c>
      <c r="AD141">
        <f t="shared" si="56"/>
        <v>0</v>
      </c>
      <c r="AE141" t="s">
        <v>33</v>
      </c>
      <c r="AF141">
        <v>1</v>
      </c>
      <c r="AG141">
        <v>1</v>
      </c>
      <c r="AH141">
        <v>1</v>
      </c>
      <c r="AI141">
        <v>1</v>
      </c>
      <c r="AJ141">
        <v>1</v>
      </c>
      <c r="AK141">
        <v>1</v>
      </c>
      <c r="AL141">
        <v>1</v>
      </c>
      <c r="AM141">
        <v>0</v>
      </c>
      <c r="AN141">
        <v>1</v>
      </c>
      <c r="AO141">
        <v>0</v>
      </c>
      <c r="AP141" t="s">
        <v>22</v>
      </c>
      <c r="AQ141">
        <v>61.2</v>
      </c>
      <c r="AR141">
        <v>57</v>
      </c>
      <c r="AS141">
        <v>34.5</v>
      </c>
      <c r="AT141">
        <v>40.799999999999997</v>
      </c>
      <c r="AU141">
        <v>55</v>
      </c>
      <c r="AV141">
        <v>80</v>
      </c>
      <c r="AW141">
        <v>1</v>
      </c>
    </row>
    <row r="142" spans="1:49" x14ac:dyDescent="0.3">
      <c r="A142" t="s">
        <v>25</v>
      </c>
      <c r="B142">
        <f t="shared" si="38"/>
        <v>0</v>
      </c>
      <c r="C142">
        <f t="shared" si="39"/>
        <v>1</v>
      </c>
      <c r="D142">
        <f t="shared" si="40"/>
        <v>0</v>
      </c>
      <c r="E142">
        <f t="shared" si="41"/>
        <v>0</v>
      </c>
      <c r="F142">
        <f t="shared" si="42"/>
        <v>0</v>
      </c>
      <c r="G142">
        <f t="shared" si="43"/>
        <v>0</v>
      </c>
      <c r="H142" s="3">
        <v>13580</v>
      </c>
      <c r="I142" s="3">
        <v>9.5163534011126867</v>
      </c>
      <c r="J142" s="2">
        <v>1.367</v>
      </c>
      <c r="K142" s="2">
        <v>2.5544978629999999</v>
      </c>
      <c r="L142" s="2">
        <v>1.868689</v>
      </c>
      <c r="M142" t="s">
        <v>13</v>
      </c>
      <c r="N142" t="s">
        <v>26</v>
      </c>
      <c r="O142" s="2">
        <v>1</v>
      </c>
      <c r="P142" t="s">
        <v>31</v>
      </c>
      <c r="Q142">
        <f t="shared" si="44"/>
        <v>0</v>
      </c>
      <c r="R142">
        <f t="shared" si="45"/>
        <v>0</v>
      </c>
      <c r="S142">
        <f t="shared" si="46"/>
        <v>0</v>
      </c>
      <c r="T142">
        <f t="shared" si="47"/>
        <v>1</v>
      </c>
      <c r="U142">
        <f t="shared" si="48"/>
        <v>0</v>
      </c>
      <c r="V142" t="s">
        <v>24</v>
      </c>
      <c r="W142">
        <f t="shared" si="49"/>
        <v>0</v>
      </c>
      <c r="X142">
        <f t="shared" si="50"/>
        <v>1</v>
      </c>
      <c r="Y142">
        <f t="shared" si="51"/>
        <v>0</v>
      </c>
      <c r="Z142">
        <f t="shared" si="52"/>
        <v>0</v>
      </c>
      <c r="AA142">
        <f t="shared" si="53"/>
        <v>1</v>
      </c>
      <c r="AB142">
        <f t="shared" si="54"/>
        <v>0</v>
      </c>
      <c r="AC142">
        <f t="shared" si="55"/>
        <v>0</v>
      </c>
      <c r="AD142">
        <f t="shared" si="56"/>
        <v>0</v>
      </c>
      <c r="AE142" t="s">
        <v>28</v>
      </c>
      <c r="AF142">
        <v>1</v>
      </c>
      <c r="AG142">
        <v>1</v>
      </c>
      <c r="AH142">
        <v>1</v>
      </c>
      <c r="AI142">
        <v>1</v>
      </c>
      <c r="AJ142">
        <v>1</v>
      </c>
      <c r="AK142">
        <v>1</v>
      </c>
      <c r="AL142">
        <v>0</v>
      </c>
      <c r="AM142">
        <v>0</v>
      </c>
      <c r="AN142">
        <v>0</v>
      </c>
      <c r="AO142">
        <v>0</v>
      </c>
      <c r="AP142" t="s">
        <v>17</v>
      </c>
      <c r="AQ142">
        <v>60.8</v>
      </c>
      <c r="AR142">
        <v>57.1</v>
      </c>
      <c r="AS142">
        <v>34.9</v>
      </c>
      <c r="AT142">
        <v>40.6</v>
      </c>
      <c r="AU142">
        <v>53</v>
      </c>
      <c r="AV142">
        <v>76</v>
      </c>
      <c r="AW142">
        <v>1</v>
      </c>
    </row>
    <row r="143" spans="1:49" x14ac:dyDescent="0.3">
      <c r="A143" t="s">
        <v>38</v>
      </c>
      <c r="B143">
        <f t="shared" si="38"/>
        <v>0</v>
      </c>
      <c r="C143">
        <f t="shared" si="39"/>
        <v>0</v>
      </c>
      <c r="D143">
        <f t="shared" si="40"/>
        <v>0</v>
      </c>
      <c r="E143">
        <f t="shared" si="41"/>
        <v>0</v>
      </c>
      <c r="F143">
        <f t="shared" si="42"/>
        <v>1</v>
      </c>
      <c r="G143">
        <f t="shared" si="43"/>
        <v>0</v>
      </c>
      <c r="H143" s="3">
        <v>19330</v>
      </c>
      <c r="I143" s="3">
        <v>9.8694135722023759</v>
      </c>
      <c r="J143" s="2">
        <v>1.56</v>
      </c>
      <c r="K143" s="2">
        <v>3.7964160000000002</v>
      </c>
      <c r="L143" s="2">
        <v>2.4336000000000002</v>
      </c>
      <c r="M143" t="s">
        <v>13</v>
      </c>
      <c r="N143" t="s">
        <v>39</v>
      </c>
      <c r="O143" s="2">
        <v>5</v>
      </c>
      <c r="P143" t="s">
        <v>27</v>
      </c>
      <c r="Q143">
        <f t="shared" si="44"/>
        <v>1</v>
      </c>
      <c r="R143">
        <f t="shared" si="45"/>
        <v>0</v>
      </c>
      <c r="S143">
        <f t="shared" si="46"/>
        <v>0</v>
      </c>
      <c r="T143">
        <f t="shared" si="47"/>
        <v>0</v>
      </c>
      <c r="U143">
        <f t="shared" si="48"/>
        <v>0</v>
      </c>
      <c r="V143" t="s">
        <v>16</v>
      </c>
      <c r="W143">
        <f t="shared" si="49"/>
        <v>0</v>
      </c>
      <c r="X143">
        <f t="shared" si="50"/>
        <v>1</v>
      </c>
      <c r="Y143">
        <f t="shared" si="51"/>
        <v>0</v>
      </c>
      <c r="Z143">
        <f t="shared" si="52"/>
        <v>0</v>
      </c>
      <c r="AA143">
        <f t="shared" si="53"/>
        <v>0</v>
      </c>
      <c r="AB143">
        <f t="shared" si="54"/>
        <v>1</v>
      </c>
      <c r="AC143">
        <f t="shared" si="55"/>
        <v>0</v>
      </c>
      <c r="AD143">
        <f t="shared" si="56"/>
        <v>0</v>
      </c>
      <c r="AE143" t="s">
        <v>33</v>
      </c>
      <c r="AF143">
        <v>1</v>
      </c>
      <c r="AG143">
        <v>1</v>
      </c>
      <c r="AH143">
        <v>1</v>
      </c>
      <c r="AI143">
        <v>1</v>
      </c>
      <c r="AJ143">
        <v>1</v>
      </c>
      <c r="AK143">
        <v>1</v>
      </c>
      <c r="AL143">
        <v>1</v>
      </c>
      <c r="AM143">
        <v>0</v>
      </c>
      <c r="AN143">
        <v>1</v>
      </c>
      <c r="AO143">
        <v>1</v>
      </c>
      <c r="AP143" t="s">
        <v>17</v>
      </c>
      <c r="AQ143">
        <v>61.6</v>
      </c>
      <c r="AR143">
        <v>56</v>
      </c>
      <c r="AS143">
        <v>34.700000000000003</v>
      </c>
      <c r="AT143">
        <v>40.6</v>
      </c>
      <c r="AU143">
        <v>54</v>
      </c>
      <c r="AV143">
        <v>77</v>
      </c>
      <c r="AW143">
        <v>1</v>
      </c>
    </row>
    <row r="144" spans="1:49" x14ac:dyDescent="0.3">
      <c r="A144" t="s">
        <v>19</v>
      </c>
      <c r="B144">
        <f t="shared" si="38"/>
        <v>1</v>
      </c>
      <c r="C144">
        <f t="shared" si="39"/>
        <v>0</v>
      </c>
      <c r="D144">
        <f t="shared" si="40"/>
        <v>0</v>
      </c>
      <c r="E144">
        <f t="shared" si="41"/>
        <v>0</v>
      </c>
      <c r="F144">
        <f t="shared" si="42"/>
        <v>0</v>
      </c>
      <c r="G144">
        <f t="shared" si="43"/>
        <v>0</v>
      </c>
      <c r="H144" s="3">
        <v>13733.855</v>
      </c>
      <c r="I144" s="3">
        <v>9.527619231384973</v>
      </c>
      <c r="J144" s="2">
        <v>1.05</v>
      </c>
      <c r="K144" s="2">
        <v>1.1576250000000001</v>
      </c>
      <c r="L144" s="2">
        <v>1.1025</v>
      </c>
      <c r="M144" t="s">
        <v>13</v>
      </c>
      <c r="N144" t="s">
        <v>20</v>
      </c>
      <c r="O144" s="2">
        <v>4</v>
      </c>
      <c r="P144" t="s">
        <v>27</v>
      </c>
      <c r="Q144">
        <f t="shared" si="44"/>
        <v>1</v>
      </c>
      <c r="R144">
        <f t="shared" si="45"/>
        <v>0</v>
      </c>
      <c r="S144">
        <f t="shared" si="46"/>
        <v>0</v>
      </c>
      <c r="T144">
        <f t="shared" si="47"/>
        <v>0</v>
      </c>
      <c r="U144">
        <f t="shared" si="48"/>
        <v>0</v>
      </c>
      <c r="V144" t="s">
        <v>34</v>
      </c>
      <c r="W144">
        <f t="shared" si="49"/>
        <v>0</v>
      </c>
      <c r="X144">
        <f t="shared" si="50"/>
        <v>1</v>
      </c>
      <c r="Y144">
        <f t="shared" si="51"/>
        <v>0</v>
      </c>
      <c r="Z144">
        <f t="shared" si="52"/>
        <v>0</v>
      </c>
      <c r="AA144">
        <f t="shared" si="53"/>
        <v>0</v>
      </c>
      <c r="AB144">
        <f t="shared" si="54"/>
        <v>0</v>
      </c>
      <c r="AC144">
        <f t="shared" si="55"/>
        <v>0</v>
      </c>
      <c r="AD144">
        <f t="shared" si="56"/>
        <v>1</v>
      </c>
      <c r="AE144" t="s">
        <v>33</v>
      </c>
      <c r="AF144">
        <v>1</v>
      </c>
      <c r="AG144">
        <v>0</v>
      </c>
      <c r="AH144">
        <v>1</v>
      </c>
      <c r="AI144">
        <v>0</v>
      </c>
      <c r="AJ144">
        <v>0</v>
      </c>
      <c r="AK144">
        <v>1</v>
      </c>
      <c r="AL144">
        <v>1</v>
      </c>
      <c r="AM144">
        <v>1</v>
      </c>
      <c r="AN144">
        <v>0</v>
      </c>
      <c r="AO144">
        <v>0</v>
      </c>
      <c r="AP144" t="s">
        <v>22</v>
      </c>
      <c r="AQ144">
        <v>61.8</v>
      </c>
      <c r="AR144">
        <v>57</v>
      </c>
      <c r="AS144">
        <v>35.5</v>
      </c>
      <c r="AT144">
        <v>41</v>
      </c>
      <c r="AU144">
        <v>50</v>
      </c>
      <c r="AV144">
        <v>80</v>
      </c>
      <c r="AW144">
        <v>1</v>
      </c>
    </row>
    <row r="145" spans="1:49" x14ac:dyDescent="0.3">
      <c r="A145" t="s">
        <v>19</v>
      </c>
      <c r="B145">
        <f t="shared" si="38"/>
        <v>1</v>
      </c>
      <c r="C145">
        <f t="shared" si="39"/>
        <v>0</v>
      </c>
      <c r="D145">
        <f t="shared" si="40"/>
        <v>0</v>
      </c>
      <c r="E145">
        <f t="shared" si="41"/>
        <v>0</v>
      </c>
      <c r="F145">
        <f t="shared" si="42"/>
        <v>0</v>
      </c>
      <c r="G145">
        <f t="shared" si="43"/>
        <v>0</v>
      </c>
      <c r="H145" s="3">
        <v>10207.555</v>
      </c>
      <c r="I145" s="3">
        <v>9.2308834113741689</v>
      </c>
      <c r="J145" s="2">
        <v>1.07</v>
      </c>
      <c r="K145" s="2">
        <v>1.2250430000000001</v>
      </c>
      <c r="L145" s="2">
        <v>1.1449</v>
      </c>
      <c r="M145" t="s">
        <v>13</v>
      </c>
      <c r="N145" t="s">
        <v>20</v>
      </c>
      <c r="O145" s="2">
        <v>4</v>
      </c>
      <c r="P145" t="s">
        <v>15</v>
      </c>
      <c r="Q145">
        <f t="shared" si="44"/>
        <v>0</v>
      </c>
      <c r="R145">
        <f t="shared" si="45"/>
        <v>0</v>
      </c>
      <c r="S145">
        <f t="shared" si="46"/>
        <v>1</v>
      </c>
      <c r="T145">
        <f t="shared" si="47"/>
        <v>0</v>
      </c>
      <c r="U145">
        <f t="shared" si="48"/>
        <v>0</v>
      </c>
      <c r="V145" t="s">
        <v>34</v>
      </c>
      <c r="W145">
        <f t="shared" si="49"/>
        <v>0</v>
      </c>
      <c r="X145">
        <f t="shared" si="50"/>
        <v>1</v>
      </c>
      <c r="Y145">
        <f t="shared" si="51"/>
        <v>0</v>
      </c>
      <c r="Z145">
        <f t="shared" si="52"/>
        <v>0</v>
      </c>
      <c r="AA145">
        <f t="shared" si="53"/>
        <v>0</v>
      </c>
      <c r="AB145">
        <f t="shared" si="54"/>
        <v>0</v>
      </c>
      <c r="AC145">
        <f t="shared" si="55"/>
        <v>0</v>
      </c>
      <c r="AD145">
        <f t="shared" si="56"/>
        <v>1</v>
      </c>
      <c r="AE145" t="s">
        <v>41</v>
      </c>
      <c r="AF145">
        <v>1</v>
      </c>
      <c r="AG145">
        <v>1</v>
      </c>
      <c r="AH145">
        <v>0</v>
      </c>
      <c r="AI145">
        <v>1</v>
      </c>
      <c r="AJ145">
        <v>0</v>
      </c>
      <c r="AK145">
        <v>1</v>
      </c>
      <c r="AL145">
        <v>1</v>
      </c>
      <c r="AM145">
        <v>1</v>
      </c>
      <c r="AN145">
        <v>0</v>
      </c>
      <c r="AO145">
        <v>0</v>
      </c>
      <c r="AP145" t="s">
        <v>22</v>
      </c>
      <c r="AQ145">
        <v>61.8</v>
      </c>
      <c r="AR145">
        <v>57</v>
      </c>
      <c r="AS145">
        <v>34.5</v>
      </c>
      <c r="AT145">
        <v>41</v>
      </c>
      <c r="AU145">
        <v>50</v>
      </c>
      <c r="AV145">
        <v>80</v>
      </c>
      <c r="AW145">
        <v>1</v>
      </c>
    </row>
    <row r="146" spans="1:49" x14ac:dyDescent="0.3">
      <c r="A146" t="s">
        <v>19</v>
      </c>
      <c r="B146">
        <f t="shared" si="38"/>
        <v>1</v>
      </c>
      <c r="C146">
        <f t="shared" si="39"/>
        <v>0</v>
      </c>
      <c r="D146">
        <f t="shared" si="40"/>
        <v>0</v>
      </c>
      <c r="E146">
        <f t="shared" si="41"/>
        <v>0</v>
      </c>
      <c r="F146">
        <f t="shared" si="42"/>
        <v>0</v>
      </c>
      <c r="G146">
        <f t="shared" si="43"/>
        <v>0</v>
      </c>
      <c r="H146" s="3">
        <v>16820.845000000001</v>
      </c>
      <c r="I146" s="3">
        <v>9.7303741700771909</v>
      </c>
      <c r="J146" s="2">
        <v>1.32</v>
      </c>
      <c r="K146" s="2">
        <v>2.2999680000000002</v>
      </c>
      <c r="L146" s="2">
        <v>1.7424000000000002</v>
      </c>
      <c r="M146" t="s">
        <v>13</v>
      </c>
      <c r="N146" t="s">
        <v>20</v>
      </c>
      <c r="O146" s="2">
        <v>4</v>
      </c>
      <c r="P146" t="s">
        <v>15</v>
      </c>
      <c r="Q146">
        <f t="shared" si="44"/>
        <v>0</v>
      </c>
      <c r="R146">
        <f t="shared" si="45"/>
        <v>0</v>
      </c>
      <c r="S146">
        <f t="shared" si="46"/>
        <v>1</v>
      </c>
      <c r="T146">
        <f t="shared" si="47"/>
        <v>0</v>
      </c>
      <c r="U146">
        <f t="shared" si="48"/>
        <v>0</v>
      </c>
      <c r="V146" t="s">
        <v>32</v>
      </c>
      <c r="W146">
        <f t="shared" si="49"/>
        <v>0</v>
      </c>
      <c r="X146">
        <f t="shared" si="50"/>
        <v>1</v>
      </c>
      <c r="Y146">
        <f t="shared" si="51"/>
        <v>0</v>
      </c>
      <c r="Z146">
        <f t="shared" si="52"/>
        <v>0</v>
      </c>
      <c r="AA146">
        <f t="shared" si="53"/>
        <v>0</v>
      </c>
      <c r="AB146">
        <f t="shared" si="54"/>
        <v>0</v>
      </c>
      <c r="AC146">
        <f t="shared" si="55"/>
        <v>1</v>
      </c>
      <c r="AD146">
        <f t="shared" si="56"/>
        <v>0</v>
      </c>
      <c r="AE146" t="s">
        <v>23</v>
      </c>
      <c r="AF146">
        <v>1</v>
      </c>
      <c r="AG146">
        <v>1</v>
      </c>
      <c r="AH146">
        <v>0</v>
      </c>
      <c r="AI146">
        <v>0</v>
      </c>
      <c r="AJ146">
        <v>1</v>
      </c>
      <c r="AK146">
        <v>1</v>
      </c>
      <c r="AL146">
        <v>1</v>
      </c>
      <c r="AM146">
        <v>0</v>
      </c>
      <c r="AN146">
        <v>0</v>
      </c>
      <c r="AO146">
        <v>0</v>
      </c>
      <c r="AP146" t="s">
        <v>22</v>
      </c>
      <c r="AQ146">
        <v>61.7</v>
      </c>
      <c r="AR146">
        <v>57</v>
      </c>
      <c r="AS146">
        <v>35</v>
      </c>
      <c r="AT146">
        <v>40.6</v>
      </c>
      <c r="AU146">
        <v>55</v>
      </c>
      <c r="AV146">
        <v>80</v>
      </c>
      <c r="AW146">
        <v>1</v>
      </c>
    </row>
    <row r="147" spans="1:49" x14ac:dyDescent="0.3">
      <c r="A147" t="s">
        <v>19</v>
      </c>
      <c r="B147">
        <f t="shared" si="38"/>
        <v>1</v>
      </c>
      <c r="C147">
        <f t="shared" si="39"/>
        <v>0</v>
      </c>
      <c r="D147">
        <f t="shared" si="40"/>
        <v>0</v>
      </c>
      <c r="E147">
        <f t="shared" si="41"/>
        <v>0</v>
      </c>
      <c r="F147">
        <f t="shared" si="42"/>
        <v>0</v>
      </c>
      <c r="G147">
        <f t="shared" si="43"/>
        <v>0</v>
      </c>
      <c r="H147" s="3">
        <v>26615.685000000001</v>
      </c>
      <c r="I147" s="3">
        <v>10.189255982641804</v>
      </c>
      <c r="J147" s="2">
        <v>2</v>
      </c>
      <c r="K147" s="2">
        <v>8</v>
      </c>
      <c r="L147" s="2">
        <v>4</v>
      </c>
      <c r="M147" t="s">
        <v>13</v>
      </c>
      <c r="N147" t="s">
        <v>20</v>
      </c>
      <c r="O147" s="2">
        <v>4</v>
      </c>
      <c r="P147" t="s">
        <v>21</v>
      </c>
      <c r="Q147">
        <f t="shared" si="44"/>
        <v>0</v>
      </c>
      <c r="R147">
        <f t="shared" si="45"/>
        <v>0</v>
      </c>
      <c r="S147">
        <f t="shared" si="46"/>
        <v>0</v>
      </c>
      <c r="T147">
        <f t="shared" si="47"/>
        <v>0</v>
      </c>
      <c r="U147">
        <f t="shared" si="48"/>
        <v>1</v>
      </c>
      <c r="V147" t="s">
        <v>24</v>
      </c>
      <c r="W147">
        <f t="shared" si="49"/>
        <v>0</v>
      </c>
      <c r="X147">
        <f t="shared" si="50"/>
        <v>1</v>
      </c>
      <c r="Y147">
        <f t="shared" si="51"/>
        <v>0</v>
      </c>
      <c r="Z147">
        <f t="shared" si="52"/>
        <v>0</v>
      </c>
      <c r="AA147">
        <f t="shared" si="53"/>
        <v>1</v>
      </c>
      <c r="AB147">
        <f t="shared" si="54"/>
        <v>0</v>
      </c>
      <c r="AC147">
        <f t="shared" si="55"/>
        <v>0</v>
      </c>
      <c r="AD147">
        <f t="shared" si="56"/>
        <v>0</v>
      </c>
      <c r="AE147" t="s">
        <v>28</v>
      </c>
      <c r="AF147">
        <v>0</v>
      </c>
      <c r="AG147">
        <v>0</v>
      </c>
      <c r="AH147">
        <v>0</v>
      </c>
      <c r="AI147">
        <v>1</v>
      </c>
      <c r="AJ147">
        <v>0</v>
      </c>
      <c r="AK147">
        <v>1</v>
      </c>
      <c r="AL147">
        <v>1</v>
      </c>
      <c r="AM147">
        <v>0</v>
      </c>
      <c r="AN147">
        <v>0</v>
      </c>
      <c r="AO147">
        <v>0</v>
      </c>
      <c r="AP147" t="s">
        <v>22</v>
      </c>
      <c r="AQ147">
        <v>61.8</v>
      </c>
      <c r="AR147">
        <v>57</v>
      </c>
      <c r="AS147">
        <v>34.5</v>
      </c>
      <c r="AT147">
        <v>41.2</v>
      </c>
      <c r="AU147">
        <v>55</v>
      </c>
      <c r="AV147">
        <v>80</v>
      </c>
      <c r="AW147">
        <v>1</v>
      </c>
    </row>
    <row r="148" spans="1:49" x14ac:dyDescent="0.3">
      <c r="A148" t="s">
        <v>19</v>
      </c>
      <c r="B148">
        <f t="shared" si="38"/>
        <v>1</v>
      </c>
      <c r="C148">
        <f t="shared" si="39"/>
        <v>0</v>
      </c>
      <c r="D148">
        <f t="shared" si="40"/>
        <v>0</v>
      </c>
      <c r="E148">
        <f t="shared" si="41"/>
        <v>0</v>
      </c>
      <c r="F148">
        <f t="shared" si="42"/>
        <v>0</v>
      </c>
      <c r="G148">
        <f t="shared" si="43"/>
        <v>0</v>
      </c>
      <c r="H148" s="3">
        <v>10128.754999999999</v>
      </c>
      <c r="I148" s="3">
        <v>9.2231336874191427</v>
      </c>
      <c r="J148" s="2">
        <v>1.03</v>
      </c>
      <c r="K148" s="2">
        <v>1.092727</v>
      </c>
      <c r="L148" s="2">
        <v>1.0609</v>
      </c>
      <c r="M148" t="s">
        <v>13</v>
      </c>
      <c r="N148" t="s">
        <v>20</v>
      </c>
      <c r="O148" s="2">
        <v>4</v>
      </c>
      <c r="P148" t="s">
        <v>40</v>
      </c>
      <c r="Q148">
        <f t="shared" si="44"/>
        <v>0</v>
      </c>
      <c r="R148">
        <f t="shared" si="45"/>
        <v>1</v>
      </c>
      <c r="S148">
        <f t="shared" si="46"/>
        <v>0</v>
      </c>
      <c r="T148">
        <f t="shared" si="47"/>
        <v>0</v>
      </c>
      <c r="U148">
        <f t="shared" si="48"/>
        <v>0</v>
      </c>
      <c r="V148" t="s">
        <v>24</v>
      </c>
      <c r="W148">
        <f t="shared" si="49"/>
        <v>0</v>
      </c>
      <c r="X148">
        <f t="shared" si="50"/>
        <v>1</v>
      </c>
      <c r="Y148">
        <f t="shared" si="51"/>
        <v>0</v>
      </c>
      <c r="Z148">
        <f t="shared" si="52"/>
        <v>0</v>
      </c>
      <c r="AA148">
        <f t="shared" si="53"/>
        <v>1</v>
      </c>
      <c r="AB148">
        <f t="shared" si="54"/>
        <v>0</v>
      </c>
      <c r="AC148">
        <f t="shared" si="55"/>
        <v>0</v>
      </c>
      <c r="AD148">
        <f t="shared" si="56"/>
        <v>0</v>
      </c>
      <c r="AE148" t="s">
        <v>41</v>
      </c>
      <c r="AF148">
        <v>1</v>
      </c>
      <c r="AG148">
        <v>1</v>
      </c>
      <c r="AH148">
        <v>1</v>
      </c>
      <c r="AI148">
        <v>0</v>
      </c>
      <c r="AJ148">
        <v>1</v>
      </c>
      <c r="AK148">
        <v>1</v>
      </c>
      <c r="AL148">
        <v>1</v>
      </c>
      <c r="AM148">
        <v>1</v>
      </c>
      <c r="AN148">
        <v>0</v>
      </c>
      <c r="AO148">
        <v>0</v>
      </c>
      <c r="AP148" t="s">
        <v>22</v>
      </c>
      <c r="AQ148">
        <v>61</v>
      </c>
      <c r="AR148">
        <v>57</v>
      </c>
      <c r="AS148">
        <v>34</v>
      </c>
      <c r="AT148">
        <v>40.6</v>
      </c>
      <c r="AU148">
        <v>50</v>
      </c>
      <c r="AV148">
        <v>75</v>
      </c>
      <c r="AW148">
        <v>1</v>
      </c>
    </row>
    <row r="149" spans="1:49" x14ac:dyDescent="0.3">
      <c r="A149" t="s">
        <v>25</v>
      </c>
      <c r="B149">
        <f t="shared" si="38"/>
        <v>0</v>
      </c>
      <c r="C149">
        <f t="shared" si="39"/>
        <v>1</v>
      </c>
      <c r="D149">
        <f t="shared" si="40"/>
        <v>0</v>
      </c>
      <c r="E149">
        <f t="shared" si="41"/>
        <v>0</v>
      </c>
      <c r="F149">
        <f t="shared" si="42"/>
        <v>0</v>
      </c>
      <c r="G149">
        <f t="shared" si="43"/>
        <v>0</v>
      </c>
      <c r="H149" s="3">
        <v>21933</v>
      </c>
      <c r="I149" s="3">
        <v>9.995747630961425</v>
      </c>
      <c r="J149" s="2">
        <v>1.8480000000000001</v>
      </c>
      <c r="K149" s="2">
        <v>6.3111121920000013</v>
      </c>
      <c r="L149" s="2">
        <v>3.4151040000000004</v>
      </c>
      <c r="M149" t="s">
        <v>13</v>
      </c>
      <c r="N149" t="s">
        <v>26</v>
      </c>
      <c r="O149" s="2">
        <v>1</v>
      </c>
      <c r="P149" t="s">
        <v>21</v>
      </c>
      <c r="Q149">
        <f t="shared" si="44"/>
        <v>0</v>
      </c>
      <c r="R149">
        <f t="shared" si="45"/>
        <v>0</v>
      </c>
      <c r="S149">
        <f t="shared" si="46"/>
        <v>0</v>
      </c>
      <c r="T149">
        <f t="shared" si="47"/>
        <v>0</v>
      </c>
      <c r="U149">
        <f t="shared" si="48"/>
        <v>1</v>
      </c>
      <c r="V149" t="s">
        <v>24</v>
      </c>
      <c r="W149">
        <f t="shared" si="49"/>
        <v>0</v>
      </c>
      <c r="X149">
        <f t="shared" si="50"/>
        <v>1</v>
      </c>
      <c r="Y149">
        <f t="shared" si="51"/>
        <v>0</v>
      </c>
      <c r="Z149">
        <f t="shared" si="52"/>
        <v>0</v>
      </c>
      <c r="AA149">
        <f t="shared" si="53"/>
        <v>1</v>
      </c>
      <c r="AB149">
        <f t="shared" si="54"/>
        <v>0</v>
      </c>
      <c r="AC149">
        <f t="shared" si="55"/>
        <v>0</v>
      </c>
      <c r="AD149">
        <f t="shared" si="56"/>
        <v>0</v>
      </c>
      <c r="AE149" t="s">
        <v>28</v>
      </c>
      <c r="AF149">
        <v>1</v>
      </c>
      <c r="AG149">
        <v>1</v>
      </c>
      <c r="AH149">
        <v>0</v>
      </c>
      <c r="AI149">
        <v>1</v>
      </c>
      <c r="AJ149">
        <v>1</v>
      </c>
      <c r="AK149">
        <v>1</v>
      </c>
      <c r="AL149">
        <v>1</v>
      </c>
      <c r="AM149">
        <v>1</v>
      </c>
      <c r="AN149">
        <v>1</v>
      </c>
      <c r="AO149">
        <v>0</v>
      </c>
      <c r="AP149" t="s">
        <v>17</v>
      </c>
      <c r="AQ149">
        <v>61.6</v>
      </c>
      <c r="AR149">
        <v>56.8</v>
      </c>
      <c r="AS149">
        <v>34.9</v>
      </c>
      <c r="AT149">
        <v>40.9</v>
      </c>
      <c r="AU149">
        <v>50</v>
      </c>
      <c r="AV149">
        <v>77</v>
      </c>
      <c r="AW149">
        <v>1</v>
      </c>
    </row>
    <row r="150" spans="1:49" x14ac:dyDescent="0.3">
      <c r="A150" t="s">
        <v>19</v>
      </c>
      <c r="B150">
        <f t="shared" si="38"/>
        <v>1</v>
      </c>
      <c r="C150">
        <f t="shared" si="39"/>
        <v>0</v>
      </c>
      <c r="D150">
        <f t="shared" si="40"/>
        <v>0</v>
      </c>
      <c r="E150">
        <f t="shared" si="41"/>
        <v>0</v>
      </c>
      <c r="F150">
        <f t="shared" si="42"/>
        <v>0</v>
      </c>
      <c r="G150">
        <f t="shared" si="43"/>
        <v>0</v>
      </c>
      <c r="H150" s="3">
        <v>11935.244999999999</v>
      </c>
      <c r="I150" s="3">
        <v>9.3872510664214737</v>
      </c>
      <c r="J150" s="2">
        <v>1.1599999999999999</v>
      </c>
      <c r="K150" s="2">
        <v>1.5608959999999996</v>
      </c>
      <c r="L150" s="2">
        <v>1.3455999999999999</v>
      </c>
      <c r="M150" t="s">
        <v>13</v>
      </c>
      <c r="N150" t="s">
        <v>20</v>
      </c>
      <c r="O150" s="2">
        <v>4</v>
      </c>
      <c r="P150" t="s">
        <v>40</v>
      </c>
      <c r="Q150">
        <f t="shared" si="44"/>
        <v>0</v>
      </c>
      <c r="R150">
        <f t="shared" si="45"/>
        <v>1</v>
      </c>
      <c r="S150">
        <f t="shared" si="46"/>
        <v>0</v>
      </c>
      <c r="T150">
        <f t="shared" si="47"/>
        <v>0</v>
      </c>
      <c r="U150">
        <f t="shared" si="48"/>
        <v>0</v>
      </c>
      <c r="V150" t="s">
        <v>24</v>
      </c>
      <c r="W150">
        <f t="shared" si="49"/>
        <v>0</v>
      </c>
      <c r="X150">
        <f t="shared" si="50"/>
        <v>1</v>
      </c>
      <c r="Y150">
        <f t="shared" si="51"/>
        <v>0</v>
      </c>
      <c r="Z150">
        <f t="shared" si="52"/>
        <v>0</v>
      </c>
      <c r="AA150">
        <f t="shared" si="53"/>
        <v>1</v>
      </c>
      <c r="AB150">
        <f t="shared" si="54"/>
        <v>0</v>
      </c>
      <c r="AC150">
        <f t="shared" si="55"/>
        <v>0</v>
      </c>
      <c r="AD150">
        <f t="shared" si="56"/>
        <v>0</v>
      </c>
      <c r="AE150" t="s">
        <v>23</v>
      </c>
      <c r="AF150">
        <v>0</v>
      </c>
      <c r="AG150">
        <v>1</v>
      </c>
      <c r="AH150">
        <v>0</v>
      </c>
      <c r="AI150">
        <v>0</v>
      </c>
      <c r="AJ150">
        <v>1</v>
      </c>
      <c r="AK150">
        <v>1</v>
      </c>
      <c r="AL150">
        <v>1</v>
      </c>
      <c r="AM150">
        <v>0</v>
      </c>
      <c r="AN150">
        <v>0</v>
      </c>
      <c r="AO150">
        <v>0</v>
      </c>
      <c r="AP150" t="s">
        <v>22</v>
      </c>
      <c r="AQ150">
        <v>61.9</v>
      </c>
      <c r="AR150">
        <v>56</v>
      </c>
      <c r="AS150">
        <v>35.5</v>
      </c>
      <c r="AT150">
        <v>40.6</v>
      </c>
      <c r="AU150">
        <v>55</v>
      </c>
      <c r="AV150">
        <v>80</v>
      </c>
      <c r="AW150">
        <v>1</v>
      </c>
    </row>
    <row r="151" spans="1:49" x14ac:dyDescent="0.3">
      <c r="A151" t="s">
        <v>12</v>
      </c>
      <c r="B151">
        <f t="shared" si="38"/>
        <v>0</v>
      </c>
      <c r="C151">
        <f t="shared" si="39"/>
        <v>0</v>
      </c>
      <c r="D151">
        <f t="shared" si="40"/>
        <v>0</v>
      </c>
      <c r="E151">
        <f t="shared" si="41"/>
        <v>0</v>
      </c>
      <c r="F151">
        <f t="shared" si="42"/>
        <v>0</v>
      </c>
      <c r="G151">
        <f t="shared" si="43"/>
        <v>1</v>
      </c>
      <c r="H151" s="3">
        <v>15240</v>
      </c>
      <c r="I151" s="3">
        <v>9.6316788292406379</v>
      </c>
      <c r="J151" s="2">
        <v>1.6120000000000001</v>
      </c>
      <c r="K151" s="2">
        <v>4.1888529280000011</v>
      </c>
      <c r="L151" s="2">
        <v>2.5985440000000004</v>
      </c>
      <c r="M151" t="s">
        <v>13</v>
      </c>
      <c r="N151" t="s">
        <v>14</v>
      </c>
      <c r="O151" s="2">
        <v>3</v>
      </c>
      <c r="P151" t="s">
        <v>21</v>
      </c>
      <c r="Q151">
        <f t="shared" si="44"/>
        <v>0</v>
      </c>
      <c r="R151">
        <f t="shared" si="45"/>
        <v>0</v>
      </c>
      <c r="S151">
        <f t="shared" si="46"/>
        <v>0</v>
      </c>
      <c r="T151">
        <f t="shared" si="47"/>
        <v>0</v>
      </c>
      <c r="U151">
        <f t="shared" si="48"/>
        <v>1</v>
      </c>
      <c r="V151" t="s">
        <v>16</v>
      </c>
      <c r="W151">
        <f t="shared" si="49"/>
        <v>0</v>
      </c>
      <c r="X151">
        <f t="shared" si="50"/>
        <v>1</v>
      </c>
      <c r="Y151">
        <f t="shared" si="51"/>
        <v>0</v>
      </c>
      <c r="Z151">
        <f t="shared" si="52"/>
        <v>0</v>
      </c>
      <c r="AA151">
        <f t="shared" si="53"/>
        <v>0</v>
      </c>
      <c r="AB151">
        <f t="shared" si="54"/>
        <v>1</v>
      </c>
      <c r="AC151">
        <f t="shared" si="55"/>
        <v>0</v>
      </c>
      <c r="AD151">
        <f t="shared" si="56"/>
        <v>0</v>
      </c>
      <c r="AE151" t="s">
        <v>18</v>
      </c>
      <c r="AF151">
        <v>1</v>
      </c>
      <c r="AG151">
        <v>1</v>
      </c>
      <c r="AH151">
        <v>0</v>
      </c>
      <c r="AI151">
        <v>1</v>
      </c>
      <c r="AJ151">
        <v>1</v>
      </c>
      <c r="AK151">
        <v>1</v>
      </c>
      <c r="AL151">
        <v>1</v>
      </c>
      <c r="AM151">
        <v>0</v>
      </c>
      <c r="AN151">
        <v>1</v>
      </c>
      <c r="AO151">
        <v>0</v>
      </c>
      <c r="AP151" t="s">
        <v>17</v>
      </c>
      <c r="AQ151">
        <v>61.7</v>
      </c>
      <c r="AR151">
        <v>55.3</v>
      </c>
      <c r="AS151">
        <v>34.299999999999997</v>
      </c>
      <c r="AT151">
        <v>40.700000000000003</v>
      </c>
      <c r="AU151">
        <v>53</v>
      </c>
      <c r="AV151">
        <v>78</v>
      </c>
      <c r="AW151">
        <v>1</v>
      </c>
    </row>
    <row r="152" spans="1:49" x14ac:dyDescent="0.3">
      <c r="A152" t="s">
        <v>29</v>
      </c>
      <c r="B152">
        <f t="shared" si="38"/>
        <v>0</v>
      </c>
      <c r="C152">
        <f t="shared" si="39"/>
        <v>0</v>
      </c>
      <c r="D152">
        <f t="shared" si="40"/>
        <v>1</v>
      </c>
      <c r="E152">
        <f t="shared" si="41"/>
        <v>0</v>
      </c>
      <c r="F152">
        <f t="shared" si="42"/>
        <v>0</v>
      </c>
      <c r="G152">
        <f t="shared" si="43"/>
        <v>0</v>
      </c>
      <c r="H152" s="3">
        <v>16294</v>
      </c>
      <c r="I152" s="3">
        <v>9.698552220870587</v>
      </c>
      <c r="J152" s="2">
        <v>1.22</v>
      </c>
      <c r="K152" s="2">
        <v>1.8158479999999999</v>
      </c>
      <c r="L152" s="2">
        <v>1.4883999999999999</v>
      </c>
      <c r="M152" t="s">
        <v>30</v>
      </c>
      <c r="N152" t="s">
        <v>14</v>
      </c>
      <c r="O152" s="2">
        <v>3</v>
      </c>
      <c r="P152" t="s">
        <v>40</v>
      </c>
      <c r="Q152">
        <f t="shared" si="44"/>
        <v>0</v>
      </c>
      <c r="R152">
        <f t="shared" si="45"/>
        <v>1</v>
      </c>
      <c r="S152">
        <f t="shared" si="46"/>
        <v>0</v>
      </c>
      <c r="T152">
        <f t="shared" si="47"/>
        <v>0</v>
      </c>
      <c r="U152">
        <f t="shared" si="48"/>
        <v>0</v>
      </c>
      <c r="V152" t="s">
        <v>24</v>
      </c>
      <c r="W152">
        <f t="shared" si="49"/>
        <v>0</v>
      </c>
      <c r="X152">
        <f t="shared" si="50"/>
        <v>1</v>
      </c>
      <c r="Y152">
        <f t="shared" si="51"/>
        <v>0</v>
      </c>
      <c r="Z152">
        <f t="shared" si="52"/>
        <v>0</v>
      </c>
      <c r="AA152">
        <f t="shared" si="53"/>
        <v>1</v>
      </c>
      <c r="AB152">
        <f t="shared" si="54"/>
        <v>0</v>
      </c>
      <c r="AC152">
        <f t="shared" si="55"/>
        <v>0</v>
      </c>
      <c r="AD152">
        <f t="shared" si="56"/>
        <v>0</v>
      </c>
      <c r="AE152" t="s">
        <v>28</v>
      </c>
      <c r="AF152">
        <v>1</v>
      </c>
      <c r="AG152">
        <v>1</v>
      </c>
      <c r="AH152">
        <v>1</v>
      </c>
      <c r="AI152">
        <v>1</v>
      </c>
      <c r="AJ152">
        <v>1</v>
      </c>
      <c r="AK152">
        <v>1</v>
      </c>
      <c r="AL152">
        <v>1</v>
      </c>
      <c r="AM152">
        <v>0</v>
      </c>
      <c r="AN152">
        <v>1</v>
      </c>
      <c r="AO152">
        <v>0</v>
      </c>
      <c r="AP152" t="s">
        <v>17</v>
      </c>
      <c r="AQ152">
        <v>61.3</v>
      </c>
      <c r="AR152">
        <v>56.3</v>
      </c>
      <c r="AS152">
        <v>34.299999999999997</v>
      </c>
      <c r="AT152">
        <v>40.700000000000003</v>
      </c>
      <c r="AU152">
        <v>52</v>
      </c>
      <c r="AV152">
        <v>76</v>
      </c>
      <c r="AW152">
        <v>1</v>
      </c>
    </row>
    <row r="153" spans="1:49" x14ac:dyDescent="0.3">
      <c r="A153" t="s">
        <v>19</v>
      </c>
      <c r="B153">
        <f t="shared" si="38"/>
        <v>1</v>
      </c>
      <c r="C153">
        <f t="shared" si="39"/>
        <v>0</v>
      </c>
      <c r="D153">
        <f t="shared" si="40"/>
        <v>0</v>
      </c>
      <c r="E153">
        <f t="shared" si="41"/>
        <v>0</v>
      </c>
      <c r="F153">
        <f t="shared" si="42"/>
        <v>0</v>
      </c>
      <c r="G153">
        <f t="shared" si="43"/>
        <v>0</v>
      </c>
      <c r="H153" s="3">
        <v>9435.3150000000005</v>
      </c>
      <c r="I153" s="3">
        <v>9.1522148435728443</v>
      </c>
      <c r="J153" s="2">
        <v>1.1299999999999999</v>
      </c>
      <c r="K153" s="2">
        <v>1.4428969999999997</v>
      </c>
      <c r="L153" s="2">
        <v>1.2768999999999997</v>
      </c>
      <c r="M153" t="s">
        <v>13</v>
      </c>
      <c r="N153" t="s">
        <v>20</v>
      </c>
      <c r="O153" s="2">
        <v>4</v>
      </c>
      <c r="P153" t="s">
        <v>15</v>
      </c>
      <c r="Q153">
        <f t="shared" si="44"/>
        <v>0</v>
      </c>
      <c r="R153">
        <f t="shared" si="45"/>
        <v>0</v>
      </c>
      <c r="S153">
        <f t="shared" si="46"/>
        <v>1</v>
      </c>
      <c r="T153">
        <f t="shared" si="47"/>
        <v>0</v>
      </c>
      <c r="U153">
        <f t="shared" si="48"/>
        <v>0</v>
      </c>
      <c r="V153" t="s">
        <v>16</v>
      </c>
      <c r="W153">
        <f t="shared" si="49"/>
        <v>0</v>
      </c>
      <c r="X153">
        <f t="shared" si="50"/>
        <v>1</v>
      </c>
      <c r="Y153">
        <f t="shared" si="51"/>
        <v>0</v>
      </c>
      <c r="Z153">
        <f t="shared" si="52"/>
        <v>0</v>
      </c>
      <c r="AA153">
        <f t="shared" si="53"/>
        <v>0</v>
      </c>
      <c r="AB153">
        <f t="shared" si="54"/>
        <v>1</v>
      </c>
      <c r="AC153">
        <f t="shared" si="55"/>
        <v>0</v>
      </c>
      <c r="AD153">
        <f t="shared" si="56"/>
        <v>0</v>
      </c>
      <c r="AE153" t="s">
        <v>28</v>
      </c>
      <c r="AF153">
        <v>1</v>
      </c>
      <c r="AG153">
        <v>0</v>
      </c>
      <c r="AH153">
        <v>0</v>
      </c>
      <c r="AI153">
        <v>0</v>
      </c>
      <c r="AJ153">
        <v>0</v>
      </c>
      <c r="AK153">
        <v>1</v>
      </c>
      <c r="AL153">
        <v>1</v>
      </c>
      <c r="AM153">
        <v>0</v>
      </c>
      <c r="AN153">
        <v>0</v>
      </c>
      <c r="AO153">
        <v>0</v>
      </c>
      <c r="AP153" t="s">
        <v>22</v>
      </c>
      <c r="AQ153">
        <v>61.1</v>
      </c>
      <c r="AR153">
        <v>57</v>
      </c>
      <c r="AS153">
        <v>34</v>
      </c>
      <c r="AT153">
        <v>41.2</v>
      </c>
      <c r="AU153">
        <v>55</v>
      </c>
      <c r="AV153">
        <v>80</v>
      </c>
      <c r="AW153">
        <v>1</v>
      </c>
    </row>
    <row r="154" spans="1:49" x14ac:dyDescent="0.3">
      <c r="A154" t="s">
        <v>29</v>
      </c>
      <c r="B154">
        <f t="shared" si="38"/>
        <v>0</v>
      </c>
      <c r="C154">
        <f t="shared" si="39"/>
        <v>0</v>
      </c>
      <c r="D154">
        <f t="shared" si="40"/>
        <v>1</v>
      </c>
      <c r="E154">
        <f t="shared" si="41"/>
        <v>0</v>
      </c>
      <c r="F154">
        <f t="shared" si="42"/>
        <v>0</v>
      </c>
      <c r="G154">
        <f t="shared" si="43"/>
        <v>0</v>
      </c>
      <c r="H154" s="3">
        <v>32666</v>
      </c>
      <c r="I154" s="3">
        <v>10.394090060613085</v>
      </c>
      <c r="J154" s="2">
        <v>2.11</v>
      </c>
      <c r="K154" s="2">
        <v>9.3939309999999985</v>
      </c>
      <c r="L154" s="2">
        <v>4.4520999999999997</v>
      </c>
      <c r="M154" t="s">
        <v>30</v>
      </c>
      <c r="N154" t="s">
        <v>14</v>
      </c>
      <c r="O154" s="2">
        <v>3</v>
      </c>
      <c r="P154" t="s">
        <v>21</v>
      </c>
      <c r="Q154">
        <f t="shared" si="44"/>
        <v>0</v>
      </c>
      <c r="R154">
        <f t="shared" si="45"/>
        <v>0</v>
      </c>
      <c r="S154">
        <f t="shared" si="46"/>
        <v>0</v>
      </c>
      <c r="T154">
        <f t="shared" si="47"/>
        <v>0</v>
      </c>
      <c r="U154">
        <f t="shared" si="48"/>
        <v>1</v>
      </c>
      <c r="V154" t="s">
        <v>24</v>
      </c>
      <c r="W154">
        <f t="shared" si="49"/>
        <v>0</v>
      </c>
      <c r="X154">
        <f t="shared" si="50"/>
        <v>1</v>
      </c>
      <c r="Y154">
        <f t="shared" si="51"/>
        <v>0</v>
      </c>
      <c r="Z154">
        <f t="shared" si="52"/>
        <v>0</v>
      </c>
      <c r="AA154">
        <f t="shared" si="53"/>
        <v>1</v>
      </c>
      <c r="AB154">
        <f t="shared" si="54"/>
        <v>0</v>
      </c>
      <c r="AC154">
        <f t="shared" si="55"/>
        <v>0</v>
      </c>
      <c r="AD154">
        <f t="shared" si="56"/>
        <v>0</v>
      </c>
      <c r="AE154" t="s">
        <v>28</v>
      </c>
      <c r="AF154">
        <v>1</v>
      </c>
      <c r="AG154">
        <v>1</v>
      </c>
      <c r="AH154">
        <v>1</v>
      </c>
      <c r="AI154">
        <v>1</v>
      </c>
      <c r="AJ154">
        <v>1</v>
      </c>
      <c r="AK154">
        <v>1</v>
      </c>
      <c r="AL154">
        <v>1</v>
      </c>
      <c r="AM154">
        <v>1</v>
      </c>
      <c r="AN154">
        <v>1</v>
      </c>
      <c r="AO154">
        <v>0</v>
      </c>
      <c r="AP154" t="s">
        <v>17</v>
      </c>
      <c r="AQ154">
        <v>61.1</v>
      </c>
      <c r="AR154">
        <v>56.6</v>
      </c>
      <c r="AS154">
        <v>34.299999999999997</v>
      </c>
      <c r="AT154">
        <v>40.799999999999997</v>
      </c>
      <c r="AU154">
        <v>50</v>
      </c>
      <c r="AV154">
        <v>76</v>
      </c>
      <c r="AW154">
        <v>1</v>
      </c>
    </row>
    <row r="155" spans="1:49" x14ac:dyDescent="0.3">
      <c r="A155" t="s">
        <v>25</v>
      </c>
      <c r="B155">
        <f t="shared" si="38"/>
        <v>0</v>
      </c>
      <c r="C155">
        <f t="shared" si="39"/>
        <v>1</v>
      </c>
      <c r="D155">
        <f t="shared" si="40"/>
        <v>0</v>
      </c>
      <c r="E155">
        <f t="shared" si="41"/>
        <v>0</v>
      </c>
      <c r="F155">
        <f t="shared" si="42"/>
        <v>0</v>
      </c>
      <c r="G155">
        <f t="shared" si="43"/>
        <v>0</v>
      </c>
      <c r="H155" s="3">
        <v>17971</v>
      </c>
      <c r="I155" s="3">
        <v>9.7965146265320229</v>
      </c>
      <c r="J155" s="2">
        <v>1.3009999999999999</v>
      </c>
      <c r="K155" s="2">
        <v>2.2020739009999994</v>
      </c>
      <c r="L155" s="2">
        <v>1.6926009999999998</v>
      </c>
      <c r="M155" t="s">
        <v>13</v>
      </c>
      <c r="N155" t="s">
        <v>26</v>
      </c>
      <c r="O155" s="2">
        <v>1</v>
      </c>
      <c r="P155" t="s">
        <v>27</v>
      </c>
      <c r="Q155">
        <f t="shared" si="44"/>
        <v>1</v>
      </c>
      <c r="R155">
        <f t="shared" si="45"/>
        <v>0</v>
      </c>
      <c r="S155">
        <f t="shared" si="46"/>
        <v>0</v>
      </c>
      <c r="T155">
        <f t="shared" si="47"/>
        <v>0</v>
      </c>
      <c r="U155">
        <f t="shared" si="48"/>
        <v>0</v>
      </c>
      <c r="V155" t="s">
        <v>16</v>
      </c>
      <c r="W155">
        <f t="shared" si="49"/>
        <v>0</v>
      </c>
      <c r="X155">
        <f t="shared" si="50"/>
        <v>1</v>
      </c>
      <c r="Y155">
        <f t="shared" si="51"/>
        <v>0</v>
      </c>
      <c r="Z155">
        <f t="shared" si="52"/>
        <v>0</v>
      </c>
      <c r="AA155">
        <f t="shared" si="53"/>
        <v>0</v>
      </c>
      <c r="AB155">
        <f t="shared" si="54"/>
        <v>1</v>
      </c>
      <c r="AC155">
        <f t="shared" si="55"/>
        <v>0</v>
      </c>
      <c r="AD155">
        <f t="shared" si="56"/>
        <v>0</v>
      </c>
      <c r="AE155" t="s">
        <v>28</v>
      </c>
      <c r="AF155">
        <v>1</v>
      </c>
      <c r="AG155">
        <v>0</v>
      </c>
      <c r="AH155">
        <v>0</v>
      </c>
      <c r="AI155">
        <v>1</v>
      </c>
      <c r="AJ155">
        <v>1</v>
      </c>
      <c r="AK155">
        <v>1</v>
      </c>
      <c r="AL155">
        <v>1</v>
      </c>
      <c r="AM155">
        <v>0</v>
      </c>
      <c r="AN155">
        <v>1</v>
      </c>
      <c r="AO155">
        <v>1</v>
      </c>
      <c r="AP155" t="s">
        <v>17</v>
      </c>
      <c r="AQ155">
        <v>61.6</v>
      </c>
      <c r="AR155">
        <v>56.7</v>
      </c>
      <c r="AS155">
        <v>34.700000000000003</v>
      </c>
      <c r="AT155">
        <v>40.9</v>
      </c>
      <c r="AU155">
        <v>54</v>
      </c>
      <c r="AV155">
        <v>77</v>
      </c>
      <c r="AW155">
        <v>1</v>
      </c>
    </row>
    <row r="156" spans="1:49" x14ac:dyDescent="0.3">
      <c r="A156" t="s">
        <v>19</v>
      </c>
      <c r="B156">
        <f t="shared" si="38"/>
        <v>1</v>
      </c>
      <c r="C156">
        <f t="shared" si="39"/>
        <v>0</v>
      </c>
      <c r="D156">
        <f t="shared" si="40"/>
        <v>0</v>
      </c>
      <c r="E156">
        <f t="shared" si="41"/>
        <v>0</v>
      </c>
      <c r="F156">
        <f t="shared" si="42"/>
        <v>0</v>
      </c>
      <c r="G156">
        <f t="shared" si="43"/>
        <v>0</v>
      </c>
      <c r="H156" s="3">
        <v>13054.205</v>
      </c>
      <c r="I156" s="3">
        <v>9.4768655830706301</v>
      </c>
      <c r="J156" s="2">
        <v>1.28</v>
      </c>
      <c r="K156" s="2">
        <v>2.0971520000000003</v>
      </c>
      <c r="L156" s="2">
        <v>1.6384000000000001</v>
      </c>
      <c r="M156" t="s">
        <v>13</v>
      </c>
      <c r="N156" t="s">
        <v>20</v>
      </c>
      <c r="O156" s="2">
        <v>4</v>
      </c>
      <c r="P156" t="s">
        <v>15</v>
      </c>
      <c r="Q156">
        <f t="shared" si="44"/>
        <v>0</v>
      </c>
      <c r="R156">
        <f t="shared" si="45"/>
        <v>0</v>
      </c>
      <c r="S156">
        <f t="shared" si="46"/>
        <v>1</v>
      </c>
      <c r="T156">
        <f t="shared" si="47"/>
        <v>0</v>
      </c>
      <c r="U156">
        <f t="shared" si="48"/>
        <v>0</v>
      </c>
      <c r="V156" t="s">
        <v>24</v>
      </c>
      <c r="W156">
        <f t="shared" si="49"/>
        <v>0</v>
      </c>
      <c r="X156">
        <f t="shared" si="50"/>
        <v>1</v>
      </c>
      <c r="Y156">
        <f t="shared" si="51"/>
        <v>0</v>
      </c>
      <c r="Z156">
        <f t="shared" si="52"/>
        <v>0</v>
      </c>
      <c r="AA156">
        <f t="shared" si="53"/>
        <v>1</v>
      </c>
      <c r="AB156">
        <f t="shared" si="54"/>
        <v>0</v>
      </c>
      <c r="AC156">
        <f t="shared" si="55"/>
        <v>0</v>
      </c>
      <c r="AD156">
        <f t="shared" si="56"/>
        <v>0</v>
      </c>
      <c r="AE156" t="s">
        <v>33</v>
      </c>
      <c r="AF156">
        <v>1</v>
      </c>
      <c r="AG156">
        <v>0</v>
      </c>
      <c r="AH156">
        <v>0</v>
      </c>
      <c r="AI156">
        <v>0</v>
      </c>
      <c r="AJ156">
        <v>1</v>
      </c>
      <c r="AK156">
        <v>1</v>
      </c>
      <c r="AL156">
        <v>1</v>
      </c>
      <c r="AM156">
        <v>1</v>
      </c>
      <c r="AN156">
        <v>0</v>
      </c>
      <c r="AO156">
        <v>0</v>
      </c>
      <c r="AP156" t="s">
        <v>22</v>
      </c>
      <c r="AQ156">
        <v>61.9</v>
      </c>
      <c r="AR156">
        <v>57</v>
      </c>
      <c r="AS156">
        <v>35.5</v>
      </c>
      <c r="AT156">
        <v>40.799999999999997</v>
      </c>
      <c r="AU156">
        <v>50</v>
      </c>
      <c r="AV156">
        <v>80</v>
      </c>
      <c r="AW156">
        <v>1</v>
      </c>
    </row>
    <row r="157" spans="1:49" x14ac:dyDescent="0.3">
      <c r="A157" t="s">
        <v>19</v>
      </c>
      <c r="B157">
        <f t="shared" si="38"/>
        <v>1</v>
      </c>
      <c r="C157">
        <f t="shared" si="39"/>
        <v>0</v>
      </c>
      <c r="D157">
        <f t="shared" si="40"/>
        <v>0</v>
      </c>
      <c r="E157">
        <f t="shared" si="41"/>
        <v>0</v>
      </c>
      <c r="F157">
        <f t="shared" si="42"/>
        <v>0</v>
      </c>
      <c r="G157">
        <f t="shared" si="43"/>
        <v>0</v>
      </c>
      <c r="H157" s="3">
        <v>13977.15</v>
      </c>
      <c r="I157" s="3">
        <v>9.5451791323440407</v>
      </c>
      <c r="J157" s="2">
        <v>1.04</v>
      </c>
      <c r="K157" s="2">
        <v>1.1248640000000001</v>
      </c>
      <c r="L157" s="2">
        <v>1.0816000000000001</v>
      </c>
      <c r="M157" t="s">
        <v>13</v>
      </c>
      <c r="N157" t="s">
        <v>20</v>
      </c>
      <c r="O157" s="2">
        <v>4</v>
      </c>
      <c r="P157" t="s">
        <v>27</v>
      </c>
      <c r="Q157">
        <f t="shared" si="44"/>
        <v>1</v>
      </c>
      <c r="R157">
        <f t="shared" si="45"/>
        <v>0</v>
      </c>
      <c r="S157">
        <f t="shared" si="46"/>
        <v>0</v>
      </c>
      <c r="T157">
        <f t="shared" si="47"/>
        <v>0</v>
      </c>
      <c r="U157">
        <f t="shared" si="48"/>
        <v>0</v>
      </c>
      <c r="V157" t="s">
        <v>34</v>
      </c>
      <c r="W157">
        <f t="shared" si="49"/>
        <v>0</v>
      </c>
      <c r="X157">
        <f t="shared" si="50"/>
        <v>1</v>
      </c>
      <c r="Y157">
        <f t="shared" si="51"/>
        <v>0</v>
      </c>
      <c r="Z157">
        <f t="shared" si="52"/>
        <v>0</v>
      </c>
      <c r="AA157">
        <f t="shared" si="53"/>
        <v>0</v>
      </c>
      <c r="AB157">
        <f t="shared" si="54"/>
        <v>0</v>
      </c>
      <c r="AC157">
        <f t="shared" si="55"/>
        <v>0</v>
      </c>
      <c r="AD157">
        <f t="shared" si="56"/>
        <v>1</v>
      </c>
      <c r="AE157" t="s">
        <v>33</v>
      </c>
      <c r="AF157">
        <v>0</v>
      </c>
      <c r="AG157">
        <v>1</v>
      </c>
      <c r="AH157">
        <v>1</v>
      </c>
      <c r="AI157">
        <v>0</v>
      </c>
      <c r="AJ157">
        <v>1</v>
      </c>
      <c r="AK157">
        <v>1</v>
      </c>
      <c r="AL157">
        <v>1</v>
      </c>
      <c r="AM157">
        <v>1</v>
      </c>
      <c r="AN157">
        <v>0</v>
      </c>
      <c r="AO157">
        <v>0</v>
      </c>
      <c r="AP157" t="s">
        <v>22</v>
      </c>
      <c r="AQ157">
        <v>61.8</v>
      </c>
      <c r="AR157">
        <v>56</v>
      </c>
      <c r="AS157">
        <v>35</v>
      </c>
      <c r="AT157">
        <v>40.799999999999997</v>
      </c>
      <c r="AU157">
        <v>50</v>
      </c>
      <c r="AV157">
        <v>80</v>
      </c>
      <c r="AW157">
        <v>1</v>
      </c>
    </row>
    <row r="158" spans="1:49" x14ac:dyDescent="0.3">
      <c r="A158" t="s">
        <v>19</v>
      </c>
      <c r="B158">
        <f t="shared" si="38"/>
        <v>1</v>
      </c>
      <c r="C158">
        <f t="shared" si="39"/>
        <v>0</v>
      </c>
      <c r="D158">
        <f t="shared" si="40"/>
        <v>0</v>
      </c>
      <c r="E158">
        <f t="shared" si="41"/>
        <v>0</v>
      </c>
      <c r="F158">
        <f t="shared" si="42"/>
        <v>0</v>
      </c>
      <c r="G158">
        <f t="shared" si="43"/>
        <v>0</v>
      </c>
      <c r="H158" s="3">
        <v>14598.684999999999</v>
      </c>
      <c r="I158" s="3">
        <v>9.588686735146867</v>
      </c>
      <c r="J158" s="2">
        <v>1.0900000000000001</v>
      </c>
      <c r="K158" s="2">
        <v>1.2950290000000002</v>
      </c>
      <c r="L158" s="2">
        <v>1.1881000000000002</v>
      </c>
      <c r="M158" t="s">
        <v>13</v>
      </c>
      <c r="N158" t="s">
        <v>20</v>
      </c>
      <c r="O158" s="2">
        <v>4</v>
      </c>
      <c r="P158" t="s">
        <v>40</v>
      </c>
      <c r="Q158">
        <f t="shared" si="44"/>
        <v>0</v>
      </c>
      <c r="R158">
        <f t="shared" si="45"/>
        <v>1</v>
      </c>
      <c r="S158">
        <f t="shared" si="46"/>
        <v>0</v>
      </c>
      <c r="T158">
        <f t="shared" si="47"/>
        <v>0</v>
      </c>
      <c r="U158">
        <f t="shared" si="48"/>
        <v>0</v>
      </c>
      <c r="V158" t="s">
        <v>32</v>
      </c>
      <c r="W158">
        <f t="shared" si="49"/>
        <v>0</v>
      </c>
      <c r="X158">
        <f t="shared" si="50"/>
        <v>1</v>
      </c>
      <c r="Y158">
        <f t="shared" si="51"/>
        <v>0</v>
      </c>
      <c r="Z158">
        <f t="shared" si="52"/>
        <v>0</v>
      </c>
      <c r="AA158">
        <f t="shared" si="53"/>
        <v>0</v>
      </c>
      <c r="AB158">
        <f t="shared" si="54"/>
        <v>0</v>
      </c>
      <c r="AC158">
        <f t="shared" si="55"/>
        <v>1</v>
      </c>
      <c r="AD158">
        <f t="shared" si="56"/>
        <v>0</v>
      </c>
      <c r="AE158" t="s">
        <v>23</v>
      </c>
      <c r="AF158">
        <v>1</v>
      </c>
      <c r="AG158">
        <v>1</v>
      </c>
      <c r="AH158">
        <v>1</v>
      </c>
      <c r="AI158">
        <v>0</v>
      </c>
      <c r="AJ158">
        <v>1</v>
      </c>
      <c r="AK158">
        <v>1</v>
      </c>
      <c r="AL158">
        <v>1</v>
      </c>
      <c r="AM158">
        <v>0</v>
      </c>
      <c r="AN158">
        <v>0</v>
      </c>
      <c r="AO158">
        <v>0</v>
      </c>
      <c r="AP158" t="s">
        <v>22</v>
      </c>
      <c r="AQ158">
        <v>61.8</v>
      </c>
      <c r="AR158">
        <v>56</v>
      </c>
      <c r="AS158">
        <v>35</v>
      </c>
      <c r="AT158">
        <v>40.6</v>
      </c>
      <c r="AU158">
        <v>55</v>
      </c>
      <c r="AV158">
        <v>80</v>
      </c>
      <c r="AW158">
        <v>1</v>
      </c>
    </row>
    <row r="159" spans="1:49" x14ac:dyDescent="0.3">
      <c r="A159" t="s">
        <v>19</v>
      </c>
      <c r="B159">
        <f t="shared" si="38"/>
        <v>1</v>
      </c>
      <c r="C159">
        <f t="shared" si="39"/>
        <v>0</v>
      </c>
      <c r="D159">
        <f t="shared" si="40"/>
        <v>0</v>
      </c>
      <c r="E159">
        <f t="shared" si="41"/>
        <v>0</v>
      </c>
      <c r="F159">
        <f t="shared" si="42"/>
        <v>0</v>
      </c>
      <c r="G159">
        <f t="shared" si="43"/>
        <v>0</v>
      </c>
      <c r="H159" s="3">
        <v>13503.365</v>
      </c>
      <c r="I159" s="3">
        <v>9.5106941926258521</v>
      </c>
      <c r="J159" s="2">
        <v>1.24</v>
      </c>
      <c r="K159" s="2">
        <v>1.9066239999999999</v>
      </c>
      <c r="L159" s="2">
        <v>1.5376000000000001</v>
      </c>
      <c r="M159" t="s">
        <v>13</v>
      </c>
      <c r="N159" t="s">
        <v>20</v>
      </c>
      <c r="O159" s="2">
        <v>4</v>
      </c>
      <c r="P159" t="s">
        <v>31</v>
      </c>
      <c r="Q159">
        <f t="shared" si="44"/>
        <v>0</v>
      </c>
      <c r="R159">
        <f t="shared" si="45"/>
        <v>0</v>
      </c>
      <c r="S159">
        <f t="shared" si="46"/>
        <v>0</v>
      </c>
      <c r="T159">
        <f t="shared" si="47"/>
        <v>1</v>
      </c>
      <c r="U159">
        <f t="shared" si="48"/>
        <v>0</v>
      </c>
      <c r="V159" t="s">
        <v>32</v>
      </c>
      <c r="W159">
        <f t="shared" si="49"/>
        <v>0</v>
      </c>
      <c r="X159">
        <f t="shared" si="50"/>
        <v>1</v>
      </c>
      <c r="Y159">
        <f t="shared" si="51"/>
        <v>0</v>
      </c>
      <c r="Z159">
        <f t="shared" si="52"/>
        <v>0</v>
      </c>
      <c r="AA159">
        <f t="shared" si="53"/>
        <v>0</v>
      </c>
      <c r="AB159">
        <f t="shared" si="54"/>
        <v>0</v>
      </c>
      <c r="AC159">
        <f t="shared" si="55"/>
        <v>1</v>
      </c>
      <c r="AD159">
        <f t="shared" si="56"/>
        <v>0</v>
      </c>
      <c r="AE159" t="s">
        <v>33</v>
      </c>
      <c r="AF159">
        <v>0</v>
      </c>
      <c r="AG159">
        <v>1</v>
      </c>
      <c r="AH159">
        <v>1</v>
      </c>
      <c r="AI159">
        <v>0</v>
      </c>
      <c r="AJ159">
        <v>1</v>
      </c>
      <c r="AK159">
        <v>1</v>
      </c>
      <c r="AL159">
        <v>1</v>
      </c>
      <c r="AM159">
        <v>1</v>
      </c>
      <c r="AN159">
        <v>0</v>
      </c>
      <c r="AO159">
        <v>0</v>
      </c>
      <c r="AP159" t="s">
        <v>22</v>
      </c>
      <c r="AQ159">
        <v>61.6</v>
      </c>
      <c r="AR159">
        <v>56</v>
      </c>
      <c r="AS159">
        <v>35</v>
      </c>
      <c r="AT159">
        <v>40.6</v>
      </c>
      <c r="AU159">
        <v>50</v>
      </c>
      <c r="AV159">
        <v>80</v>
      </c>
      <c r="AW159">
        <v>1</v>
      </c>
    </row>
    <row r="160" spans="1:49" x14ac:dyDescent="0.3">
      <c r="A160" t="s">
        <v>25</v>
      </c>
      <c r="B160">
        <f t="shared" si="38"/>
        <v>0</v>
      </c>
      <c r="C160">
        <f t="shared" si="39"/>
        <v>1</v>
      </c>
      <c r="D160">
        <f t="shared" si="40"/>
        <v>0</v>
      </c>
      <c r="E160">
        <f t="shared" si="41"/>
        <v>0</v>
      </c>
      <c r="F160">
        <f t="shared" si="42"/>
        <v>0</v>
      </c>
      <c r="G160">
        <f t="shared" si="43"/>
        <v>0</v>
      </c>
      <c r="H160" s="3">
        <v>21108</v>
      </c>
      <c r="I160" s="3">
        <v>9.9574073945255588</v>
      </c>
      <c r="J160" s="2">
        <v>1.7</v>
      </c>
      <c r="K160" s="2">
        <v>4.9129999999999994</v>
      </c>
      <c r="L160" s="2">
        <v>2.8899999999999997</v>
      </c>
      <c r="M160" t="s">
        <v>13</v>
      </c>
      <c r="N160" t="s">
        <v>26</v>
      </c>
      <c r="O160" s="2">
        <v>1</v>
      </c>
      <c r="P160" t="s">
        <v>31</v>
      </c>
      <c r="Q160">
        <f t="shared" si="44"/>
        <v>0</v>
      </c>
      <c r="R160">
        <f t="shared" si="45"/>
        <v>0</v>
      </c>
      <c r="S160">
        <f t="shared" si="46"/>
        <v>0</v>
      </c>
      <c r="T160">
        <f t="shared" si="47"/>
        <v>1</v>
      </c>
      <c r="U160">
        <f t="shared" si="48"/>
        <v>0</v>
      </c>
      <c r="V160" t="s">
        <v>16</v>
      </c>
      <c r="W160">
        <f t="shared" si="49"/>
        <v>0</v>
      </c>
      <c r="X160">
        <f t="shared" si="50"/>
        <v>1</v>
      </c>
      <c r="Y160">
        <f t="shared" si="51"/>
        <v>0</v>
      </c>
      <c r="Z160">
        <f t="shared" si="52"/>
        <v>0</v>
      </c>
      <c r="AA160">
        <f t="shared" si="53"/>
        <v>0</v>
      </c>
      <c r="AB160">
        <f t="shared" si="54"/>
        <v>1</v>
      </c>
      <c r="AC160">
        <f t="shared" si="55"/>
        <v>0</v>
      </c>
      <c r="AD160">
        <f t="shared" si="56"/>
        <v>0</v>
      </c>
      <c r="AE160" t="s">
        <v>18</v>
      </c>
      <c r="AF160">
        <v>1</v>
      </c>
      <c r="AG160">
        <v>1</v>
      </c>
      <c r="AH160">
        <v>0</v>
      </c>
      <c r="AI160">
        <v>1</v>
      </c>
      <c r="AJ160">
        <v>1</v>
      </c>
      <c r="AK160">
        <v>1</v>
      </c>
      <c r="AL160">
        <v>1</v>
      </c>
      <c r="AM160">
        <v>0</v>
      </c>
      <c r="AN160">
        <v>1</v>
      </c>
      <c r="AO160">
        <v>0</v>
      </c>
      <c r="AP160" t="s">
        <v>17</v>
      </c>
      <c r="AQ160">
        <v>61.9</v>
      </c>
      <c r="AR160">
        <v>57</v>
      </c>
      <c r="AS160">
        <v>34.700000000000003</v>
      </c>
      <c r="AT160">
        <v>40.700000000000003</v>
      </c>
      <c r="AU160">
        <v>51</v>
      </c>
      <c r="AV160">
        <v>77</v>
      </c>
      <c r="AW160">
        <v>1</v>
      </c>
    </row>
    <row r="161" spans="1:49" x14ac:dyDescent="0.3">
      <c r="A161" t="s">
        <v>29</v>
      </c>
      <c r="B161">
        <f t="shared" si="38"/>
        <v>0</v>
      </c>
      <c r="C161">
        <f t="shared" si="39"/>
        <v>0</v>
      </c>
      <c r="D161">
        <f t="shared" si="40"/>
        <v>1</v>
      </c>
      <c r="E161">
        <f t="shared" si="41"/>
        <v>0</v>
      </c>
      <c r="F161">
        <f t="shared" si="42"/>
        <v>0</v>
      </c>
      <c r="G161">
        <f t="shared" si="43"/>
        <v>0</v>
      </c>
      <c r="H161" s="3">
        <v>7520</v>
      </c>
      <c r="I161" s="3">
        <v>8.9253214169438859</v>
      </c>
      <c r="J161" s="2">
        <v>1.01</v>
      </c>
      <c r="K161" s="2">
        <v>1.0303010000000001</v>
      </c>
      <c r="L161" s="2">
        <v>1.0201</v>
      </c>
      <c r="M161" t="s">
        <v>30</v>
      </c>
      <c r="N161" t="s">
        <v>14</v>
      </c>
      <c r="O161" s="2">
        <v>3</v>
      </c>
      <c r="P161" t="s">
        <v>31</v>
      </c>
      <c r="Q161">
        <f t="shared" si="44"/>
        <v>0</v>
      </c>
      <c r="R161">
        <f t="shared" si="45"/>
        <v>0</v>
      </c>
      <c r="S161">
        <f t="shared" si="46"/>
        <v>0</v>
      </c>
      <c r="T161">
        <f t="shared" si="47"/>
        <v>1</v>
      </c>
      <c r="U161">
        <f t="shared" si="48"/>
        <v>0</v>
      </c>
      <c r="V161" t="s">
        <v>16</v>
      </c>
      <c r="W161">
        <f t="shared" si="49"/>
        <v>0</v>
      </c>
      <c r="X161">
        <f t="shared" si="50"/>
        <v>1</v>
      </c>
      <c r="Y161">
        <f t="shared" si="51"/>
        <v>0</v>
      </c>
      <c r="Z161">
        <f t="shared" si="52"/>
        <v>0</v>
      </c>
      <c r="AA161">
        <f t="shared" si="53"/>
        <v>0</v>
      </c>
      <c r="AB161">
        <f t="shared" si="54"/>
        <v>1</v>
      </c>
      <c r="AC161">
        <f t="shared" si="55"/>
        <v>0</v>
      </c>
      <c r="AD161">
        <f t="shared" si="56"/>
        <v>0</v>
      </c>
      <c r="AE161" t="s">
        <v>28</v>
      </c>
      <c r="AF161">
        <v>1</v>
      </c>
      <c r="AG161">
        <v>1</v>
      </c>
      <c r="AH161">
        <v>1</v>
      </c>
      <c r="AI161">
        <v>1</v>
      </c>
      <c r="AJ161">
        <v>1</v>
      </c>
      <c r="AK161">
        <v>1</v>
      </c>
      <c r="AL161">
        <v>1</v>
      </c>
      <c r="AM161">
        <v>0</v>
      </c>
      <c r="AN161">
        <v>1</v>
      </c>
      <c r="AO161">
        <v>0</v>
      </c>
      <c r="AP161" t="s">
        <v>17</v>
      </c>
      <c r="AQ161">
        <v>60.9</v>
      </c>
      <c r="AR161">
        <v>56.4</v>
      </c>
      <c r="AS161">
        <v>34.1</v>
      </c>
      <c r="AT161">
        <v>40.700000000000003</v>
      </c>
      <c r="AU161">
        <v>51</v>
      </c>
      <c r="AV161">
        <v>79</v>
      </c>
      <c r="AW161">
        <v>1</v>
      </c>
    </row>
    <row r="162" spans="1:49" x14ac:dyDescent="0.3">
      <c r="A162" t="s">
        <v>19</v>
      </c>
      <c r="B162">
        <f t="shared" si="38"/>
        <v>1</v>
      </c>
      <c r="C162">
        <f t="shared" si="39"/>
        <v>0</v>
      </c>
      <c r="D162">
        <f t="shared" si="40"/>
        <v>0</v>
      </c>
      <c r="E162">
        <f t="shared" si="41"/>
        <v>0</v>
      </c>
      <c r="F162">
        <f t="shared" si="42"/>
        <v>0</v>
      </c>
      <c r="G162">
        <f t="shared" si="43"/>
        <v>0</v>
      </c>
      <c r="H162" s="3">
        <v>17555.654999999999</v>
      </c>
      <c r="I162" s="3">
        <v>9.7731313992138027</v>
      </c>
      <c r="J162" s="2">
        <v>1.52</v>
      </c>
      <c r="K162" s="2">
        <v>3.5118080000000003</v>
      </c>
      <c r="L162" s="2">
        <v>2.3104</v>
      </c>
      <c r="M162" t="s">
        <v>13</v>
      </c>
      <c r="N162" t="s">
        <v>20</v>
      </c>
      <c r="O162" s="2">
        <v>4</v>
      </c>
      <c r="P162" t="s">
        <v>15</v>
      </c>
      <c r="Q162">
        <f t="shared" si="44"/>
        <v>0</v>
      </c>
      <c r="R162">
        <f t="shared" si="45"/>
        <v>0</v>
      </c>
      <c r="S162">
        <f t="shared" si="46"/>
        <v>1</v>
      </c>
      <c r="T162">
        <f t="shared" si="47"/>
        <v>0</v>
      </c>
      <c r="U162">
        <f t="shared" si="48"/>
        <v>0</v>
      </c>
      <c r="V162" t="s">
        <v>24</v>
      </c>
      <c r="W162">
        <f t="shared" si="49"/>
        <v>0</v>
      </c>
      <c r="X162">
        <f t="shared" si="50"/>
        <v>1</v>
      </c>
      <c r="Y162">
        <f t="shared" si="51"/>
        <v>0</v>
      </c>
      <c r="Z162">
        <f t="shared" si="52"/>
        <v>0</v>
      </c>
      <c r="AA162">
        <f t="shared" si="53"/>
        <v>1</v>
      </c>
      <c r="AB162">
        <f t="shared" si="54"/>
        <v>0</v>
      </c>
      <c r="AC162">
        <f t="shared" si="55"/>
        <v>0</v>
      </c>
      <c r="AD162">
        <f t="shared" si="56"/>
        <v>0</v>
      </c>
      <c r="AE162" t="s">
        <v>33</v>
      </c>
      <c r="AF162">
        <v>1</v>
      </c>
      <c r="AG162">
        <v>1</v>
      </c>
      <c r="AH162">
        <v>0</v>
      </c>
      <c r="AI162">
        <v>0</v>
      </c>
      <c r="AJ162">
        <v>1</v>
      </c>
      <c r="AK162">
        <v>1</v>
      </c>
      <c r="AL162">
        <v>1</v>
      </c>
      <c r="AM162">
        <v>1</v>
      </c>
      <c r="AN162">
        <v>0</v>
      </c>
      <c r="AO162">
        <v>0</v>
      </c>
      <c r="AP162" t="s">
        <v>22</v>
      </c>
      <c r="AQ162">
        <v>61.4</v>
      </c>
      <c r="AR162">
        <v>56</v>
      </c>
      <c r="AS162">
        <v>35.5</v>
      </c>
      <c r="AT162">
        <v>40.6</v>
      </c>
      <c r="AU162">
        <v>50</v>
      </c>
      <c r="AV162">
        <v>75</v>
      </c>
      <c r="AW162">
        <v>1</v>
      </c>
    </row>
    <row r="163" spans="1:49" x14ac:dyDescent="0.3">
      <c r="A163" t="s">
        <v>25</v>
      </c>
      <c r="B163">
        <f t="shared" si="38"/>
        <v>0</v>
      </c>
      <c r="C163">
        <f t="shared" si="39"/>
        <v>1</v>
      </c>
      <c r="D163">
        <f t="shared" si="40"/>
        <v>0</v>
      </c>
      <c r="E163">
        <f t="shared" si="41"/>
        <v>0</v>
      </c>
      <c r="F163">
        <f t="shared" si="42"/>
        <v>0</v>
      </c>
      <c r="G163">
        <f t="shared" si="43"/>
        <v>0</v>
      </c>
      <c r="H163" s="3">
        <v>10930</v>
      </c>
      <c r="I163" s="3">
        <v>9.2992665811705848</v>
      </c>
      <c r="J163" s="2">
        <v>1.232</v>
      </c>
      <c r="K163" s="2">
        <v>1.8699591679999998</v>
      </c>
      <c r="L163" s="2">
        <v>1.5178240000000001</v>
      </c>
      <c r="M163" t="s">
        <v>13</v>
      </c>
      <c r="N163" t="s">
        <v>26</v>
      </c>
      <c r="O163" s="2">
        <v>1</v>
      </c>
      <c r="P163" t="s">
        <v>31</v>
      </c>
      <c r="Q163">
        <f t="shared" si="44"/>
        <v>0</v>
      </c>
      <c r="R163">
        <f t="shared" si="45"/>
        <v>0</v>
      </c>
      <c r="S163">
        <f t="shared" si="46"/>
        <v>0</v>
      </c>
      <c r="T163">
        <f t="shared" si="47"/>
        <v>1</v>
      </c>
      <c r="U163">
        <f t="shared" si="48"/>
        <v>0</v>
      </c>
      <c r="V163" t="s">
        <v>16</v>
      </c>
      <c r="W163">
        <f t="shared" si="49"/>
        <v>0</v>
      </c>
      <c r="X163">
        <f t="shared" si="50"/>
        <v>1</v>
      </c>
      <c r="Y163">
        <f t="shared" si="51"/>
        <v>0</v>
      </c>
      <c r="Z163">
        <f t="shared" si="52"/>
        <v>0</v>
      </c>
      <c r="AA163">
        <f t="shared" si="53"/>
        <v>0</v>
      </c>
      <c r="AB163">
        <f t="shared" si="54"/>
        <v>1</v>
      </c>
      <c r="AC163">
        <f t="shared" si="55"/>
        <v>0</v>
      </c>
      <c r="AD163">
        <f t="shared" si="56"/>
        <v>0</v>
      </c>
      <c r="AE163" t="s">
        <v>28</v>
      </c>
      <c r="AF163">
        <v>1</v>
      </c>
      <c r="AG163">
        <v>1</v>
      </c>
      <c r="AH163">
        <v>0</v>
      </c>
      <c r="AI163">
        <v>1</v>
      </c>
      <c r="AJ163">
        <v>1</v>
      </c>
      <c r="AK163">
        <v>1</v>
      </c>
      <c r="AL163">
        <v>1</v>
      </c>
      <c r="AM163">
        <v>0</v>
      </c>
      <c r="AN163">
        <v>1</v>
      </c>
      <c r="AO163">
        <v>0</v>
      </c>
      <c r="AP163" t="s">
        <v>17</v>
      </c>
      <c r="AQ163">
        <v>61.8</v>
      </c>
      <c r="AR163">
        <v>56.9</v>
      </c>
      <c r="AS163">
        <v>34.799999999999997</v>
      </c>
      <c r="AT163">
        <v>40.799999999999997</v>
      </c>
      <c r="AU163">
        <v>55</v>
      </c>
      <c r="AV163">
        <v>76</v>
      </c>
      <c r="AW163">
        <v>1</v>
      </c>
    </row>
    <row r="164" spans="1:49" x14ac:dyDescent="0.3">
      <c r="A164" t="s">
        <v>12</v>
      </c>
      <c r="B164">
        <f t="shared" si="38"/>
        <v>0</v>
      </c>
      <c r="C164">
        <f t="shared" si="39"/>
        <v>0</v>
      </c>
      <c r="D164">
        <f t="shared" si="40"/>
        <v>0</v>
      </c>
      <c r="E164">
        <f t="shared" si="41"/>
        <v>0</v>
      </c>
      <c r="F164">
        <f t="shared" si="42"/>
        <v>0</v>
      </c>
      <c r="G164">
        <f t="shared" si="43"/>
        <v>1</v>
      </c>
      <c r="H164" s="3">
        <v>12461</v>
      </c>
      <c r="I164" s="3">
        <v>9.4303590459428683</v>
      </c>
      <c r="J164" s="2">
        <v>1.46</v>
      </c>
      <c r="K164" s="2">
        <v>3.1121359999999996</v>
      </c>
      <c r="L164" s="2">
        <v>2.1315999999999997</v>
      </c>
      <c r="M164" t="s">
        <v>13</v>
      </c>
      <c r="N164" t="s">
        <v>14</v>
      </c>
      <c r="O164" s="2">
        <v>3</v>
      </c>
      <c r="P164" t="s">
        <v>21</v>
      </c>
      <c r="Q164">
        <f t="shared" si="44"/>
        <v>0</v>
      </c>
      <c r="R164">
        <f t="shared" si="45"/>
        <v>0</v>
      </c>
      <c r="S164">
        <f t="shared" si="46"/>
        <v>0</v>
      </c>
      <c r="T164">
        <f t="shared" si="47"/>
        <v>0</v>
      </c>
      <c r="U164">
        <f t="shared" si="48"/>
        <v>1</v>
      </c>
      <c r="V164" t="s">
        <v>16</v>
      </c>
      <c r="W164">
        <f t="shared" si="49"/>
        <v>0</v>
      </c>
      <c r="X164">
        <f t="shared" si="50"/>
        <v>1</v>
      </c>
      <c r="Y164">
        <f t="shared" si="51"/>
        <v>0</v>
      </c>
      <c r="Z164">
        <f t="shared" si="52"/>
        <v>0</v>
      </c>
      <c r="AA164">
        <f t="shared" si="53"/>
        <v>0</v>
      </c>
      <c r="AB164">
        <f t="shared" si="54"/>
        <v>1</v>
      </c>
      <c r="AC164">
        <f t="shared" si="55"/>
        <v>0</v>
      </c>
      <c r="AD164">
        <f t="shared" si="56"/>
        <v>0</v>
      </c>
      <c r="AE164" t="s">
        <v>28</v>
      </c>
      <c r="AF164">
        <v>1</v>
      </c>
      <c r="AG164">
        <v>1</v>
      </c>
      <c r="AH164">
        <v>0</v>
      </c>
      <c r="AI164">
        <v>1</v>
      </c>
      <c r="AJ164">
        <v>1</v>
      </c>
      <c r="AK164">
        <v>1</v>
      </c>
      <c r="AL164">
        <v>1</v>
      </c>
      <c r="AM164">
        <v>0</v>
      </c>
      <c r="AN164">
        <v>1</v>
      </c>
      <c r="AO164">
        <v>1</v>
      </c>
      <c r="AP164" t="s">
        <v>17</v>
      </c>
      <c r="AQ164">
        <v>61.5</v>
      </c>
      <c r="AR164">
        <v>56.4</v>
      </c>
      <c r="AS164">
        <v>34.4</v>
      </c>
      <c r="AT164">
        <v>40.799999999999997</v>
      </c>
      <c r="AU164">
        <v>51</v>
      </c>
      <c r="AV164">
        <v>77</v>
      </c>
      <c r="AW164">
        <v>1</v>
      </c>
    </row>
    <row r="165" spans="1:49" x14ac:dyDescent="0.3">
      <c r="A165" t="s">
        <v>38</v>
      </c>
      <c r="B165">
        <f t="shared" si="38"/>
        <v>0</v>
      </c>
      <c r="C165">
        <f t="shared" si="39"/>
        <v>0</v>
      </c>
      <c r="D165">
        <f t="shared" si="40"/>
        <v>0</v>
      </c>
      <c r="E165">
        <f t="shared" si="41"/>
        <v>0</v>
      </c>
      <c r="F165">
        <f t="shared" si="42"/>
        <v>1</v>
      </c>
      <c r="G165">
        <f t="shared" si="43"/>
        <v>0</v>
      </c>
      <c r="H165" s="3">
        <v>13170</v>
      </c>
      <c r="I165" s="3">
        <v>9.4856967947373274</v>
      </c>
      <c r="J165" s="2">
        <v>1.62</v>
      </c>
      <c r="K165" s="2">
        <v>4.2515280000000004</v>
      </c>
      <c r="L165" s="2">
        <v>2.6244000000000005</v>
      </c>
      <c r="M165" t="s">
        <v>13</v>
      </c>
      <c r="N165" t="s">
        <v>39</v>
      </c>
      <c r="O165" s="2">
        <v>5</v>
      </c>
      <c r="P165" t="s">
        <v>21</v>
      </c>
      <c r="Q165">
        <f t="shared" si="44"/>
        <v>0</v>
      </c>
      <c r="R165">
        <f t="shared" si="45"/>
        <v>0</v>
      </c>
      <c r="S165">
        <f t="shared" si="46"/>
        <v>0</v>
      </c>
      <c r="T165">
        <f t="shared" si="47"/>
        <v>0</v>
      </c>
      <c r="U165">
        <f t="shared" si="48"/>
        <v>1</v>
      </c>
      <c r="V165" t="s">
        <v>16</v>
      </c>
      <c r="W165">
        <f t="shared" si="49"/>
        <v>0</v>
      </c>
      <c r="X165">
        <f t="shared" si="50"/>
        <v>1</v>
      </c>
      <c r="Y165">
        <f t="shared" si="51"/>
        <v>0</v>
      </c>
      <c r="Z165">
        <f t="shared" si="52"/>
        <v>0</v>
      </c>
      <c r="AA165">
        <f t="shared" si="53"/>
        <v>0</v>
      </c>
      <c r="AB165">
        <f t="shared" si="54"/>
        <v>1</v>
      </c>
      <c r="AC165">
        <f t="shared" si="55"/>
        <v>0</v>
      </c>
      <c r="AD165">
        <f t="shared" si="56"/>
        <v>0</v>
      </c>
      <c r="AE165" t="s">
        <v>33</v>
      </c>
      <c r="AF165">
        <v>0</v>
      </c>
      <c r="AG165">
        <v>1</v>
      </c>
      <c r="AH165">
        <v>0</v>
      </c>
      <c r="AI165">
        <v>1</v>
      </c>
      <c r="AJ165">
        <v>1</v>
      </c>
      <c r="AK165">
        <v>1</v>
      </c>
      <c r="AL165">
        <v>1</v>
      </c>
      <c r="AM165">
        <v>0</v>
      </c>
      <c r="AN165">
        <v>1</v>
      </c>
      <c r="AO165">
        <v>1</v>
      </c>
      <c r="AP165" t="s">
        <v>17</v>
      </c>
      <c r="AQ165">
        <v>61.7</v>
      </c>
      <c r="AR165">
        <v>56.1</v>
      </c>
      <c r="AS165">
        <v>34.799999999999997</v>
      </c>
      <c r="AT165">
        <v>40.700000000000003</v>
      </c>
      <c r="AU165">
        <v>53</v>
      </c>
      <c r="AV165">
        <v>77</v>
      </c>
      <c r="AW165">
        <v>1</v>
      </c>
    </row>
    <row r="166" spans="1:49" x14ac:dyDescent="0.3">
      <c r="A166" t="s">
        <v>19</v>
      </c>
      <c r="B166">
        <f t="shared" si="38"/>
        <v>1</v>
      </c>
      <c r="C166">
        <f t="shared" si="39"/>
        <v>0</v>
      </c>
      <c r="D166">
        <f t="shared" si="40"/>
        <v>0</v>
      </c>
      <c r="E166">
        <f t="shared" si="41"/>
        <v>0</v>
      </c>
      <c r="F166">
        <f t="shared" si="42"/>
        <v>0</v>
      </c>
      <c r="G166">
        <f t="shared" si="43"/>
        <v>0</v>
      </c>
      <c r="H166" s="3">
        <v>9132.92</v>
      </c>
      <c r="I166" s="3">
        <v>9.1196407472095391</v>
      </c>
      <c r="J166" s="2">
        <v>1.0900000000000001</v>
      </c>
      <c r="K166" s="2">
        <v>1.2950290000000002</v>
      </c>
      <c r="L166" s="2">
        <v>1.1881000000000002</v>
      </c>
      <c r="M166" t="s">
        <v>13</v>
      </c>
      <c r="N166" t="s">
        <v>20</v>
      </c>
      <c r="O166" s="2">
        <v>4</v>
      </c>
      <c r="P166" t="s">
        <v>21</v>
      </c>
      <c r="Q166">
        <f t="shared" si="44"/>
        <v>0</v>
      </c>
      <c r="R166">
        <f t="shared" si="45"/>
        <v>0</v>
      </c>
      <c r="S166">
        <f t="shared" si="46"/>
        <v>0</v>
      </c>
      <c r="T166">
        <f t="shared" si="47"/>
        <v>0</v>
      </c>
      <c r="U166">
        <f t="shared" si="48"/>
        <v>1</v>
      </c>
      <c r="V166" t="s">
        <v>32</v>
      </c>
      <c r="W166">
        <f t="shared" si="49"/>
        <v>0</v>
      </c>
      <c r="X166">
        <f t="shared" si="50"/>
        <v>1</v>
      </c>
      <c r="Y166">
        <f t="shared" si="51"/>
        <v>0</v>
      </c>
      <c r="Z166">
        <f t="shared" si="52"/>
        <v>0</v>
      </c>
      <c r="AA166">
        <f t="shared" si="53"/>
        <v>0</v>
      </c>
      <c r="AB166">
        <f t="shared" si="54"/>
        <v>0</v>
      </c>
      <c r="AC166">
        <f t="shared" si="55"/>
        <v>1</v>
      </c>
      <c r="AD166">
        <f t="shared" si="56"/>
        <v>0</v>
      </c>
      <c r="AE166" t="s">
        <v>33</v>
      </c>
      <c r="AF166">
        <v>0</v>
      </c>
      <c r="AG166">
        <v>1</v>
      </c>
      <c r="AH166">
        <v>1</v>
      </c>
      <c r="AI166">
        <v>0</v>
      </c>
      <c r="AJ166">
        <v>1</v>
      </c>
      <c r="AK166">
        <v>1</v>
      </c>
      <c r="AL166">
        <v>1</v>
      </c>
      <c r="AM166">
        <v>0</v>
      </c>
      <c r="AN166">
        <v>0</v>
      </c>
      <c r="AO166">
        <v>0</v>
      </c>
      <c r="AP166" t="s">
        <v>22</v>
      </c>
      <c r="AQ166">
        <v>61.9</v>
      </c>
      <c r="AR166">
        <v>56</v>
      </c>
      <c r="AS166">
        <v>35</v>
      </c>
      <c r="AT166">
        <v>40.799999999999997</v>
      </c>
      <c r="AU166">
        <v>55</v>
      </c>
      <c r="AV166">
        <v>80</v>
      </c>
      <c r="AW166">
        <v>1</v>
      </c>
    </row>
    <row r="167" spans="1:49" x14ac:dyDescent="0.3">
      <c r="A167" t="s">
        <v>29</v>
      </c>
      <c r="B167">
        <f t="shared" si="38"/>
        <v>0</v>
      </c>
      <c r="C167">
        <f t="shared" si="39"/>
        <v>0</v>
      </c>
      <c r="D167">
        <f t="shared" si="40"/>
        <v>1</v>
      </c>
      <c r="E167">
        <f t="shared" si="41"/>
        <v>0</v>
      </c>
      <c r="F167">
        <f t="shared" si="42"/>
        <v>0</v>
      </c>
      <c r="G167">
        <f t="shared" si="43"/>
        <v>0</v>
      </c>
      <c r="H167" s="3">
        <v>18937</v>
      </c>
      <c r="I167" s="3">
        <v>9.8488729592629056</v>
      </c>
      <c r="J167" s="2">
        <v>1.41</v>
      </c>
      <c r="K167" s="2">
        <v>2.8032209999999997</v>
      </c>
      <c r="L167" s="2">
        <v>1.9880999999999998</v>
      </c>
      <c r="M167" t="s">
        <v>30</v>
      </c>
      <c r="N167" t="s">
        <v>14</v>
      </c>
      <c r="O167" s="2">
        <v>3</v>
      </c>
      <c r="P167" t="s">
        <v>40</v>
      </c>
      <c r="Q167">
        <f t="shared" si="44"/>
        <v>0</v>
      </c>
      <c r="R167">
        <f t="shared" si="45"/>
        <v>1</v>
      </c>
      <c r="S167">
        <f t="shared" si="46"/>
        <v>0</v>
      </c>
      <c r="T167">
        <f t="shared" si="47"/>
        <v>0</v>
      </c>
      <c r="U167">
        <f t="shared" si="48"/>
        <v>0</v>
      </c>
      <c r="V167" t="s">
        <v>16</v>
      </c>
      <c r="W167">
        <f t="shared" si="49"/>
        <v>0</v>
      </c>
      <c r="X167">
        <f t="shared" si="50"/>
        <v>1</v>
      </c>
      <c r="Y167">
        <f t="shared" si="51"/>
        <v>0</v>
      </c>
      <c r="Z167">
        <f t="shared" si="52"/>
        <v>0</v>
      </c>
      <c r="AA167">
        <f t="shared" si="53"/>
        <v>0</v>
      </c>
      <c r="AB167">
        <f t="shared" si="54"/>
        <v>1</v>
      </c>
      <c r="AC167">
        <f t="shared" si="55"/>
        <v>0</v>
      </c>
      <c r="AD167">
        <f t="shared" si="56"/>
        <v>0</v>
      </c>
      <c r="AE167" t="s">
        <v>28</v>
      </c>
      <c r="AF167">
        <v>1</v>
      </c>
      <c r="AG167">
        <v>1</v>
      </c>
      <c r="AH167">
        <v>1</v>
      </c>
      <c r="AI167">
        <v>1</v>
      </c>
      <c r="AJ167">
        <v>1</v>
      </c>
      <c r="AK167">
        <v>1</v>
      </c>
      <c r="AL167">
        <v>1</v>
      </c>
      <c r="AM167">
        <v>0</v>
      </c>
      <c r="AN167">
        <v>1</v>
      </c>
      <c r="AO167">
        <v>1</v>
      </c>
      <c r="AP167" t="s">
        <v>17</v>
      </c>
      <c r="AQ167">
        <v>61.3</v>
      </c>
      <c r="AR167">
        <v>56.8</v>
      </c>
      <c r="AS167">
        <v>34.4</v>
      </c>
      <c r="AT167">
        <v>40.799999999999997</v>
      </c>
      <c r="AU167">
        <v>52</v>
      </c>
      <c r="AV167">
        <v>77</v>
      </c>
      <c r="AW167">
        <v>1</v>
      </c>
    </row>
    <row r="168" spans="1:49" x14ac:dyDescent="0.3">
      <c r="A168" t="s">
        <v>29</v>
      </c>
      <c r="B168">
        <f t="shared" si="38"/>
        <v>0</v>
      </c>
      <c r="C168">
        <f t="shared" si="39"/>
        <v>0</v>
      </c>
      <c r="D168">
        <f t="shared" si="40"/>
        <v>1</v>
      </c>
      <c r="E168">
        <f t="shared" si="41"/>
        <v>0</v>
      </c>
      <c r="F168">
        <f t="shared" si="42"/>
        <v>0</v>
      </c>
      <c r="G168">
        <f t="shared" si="43"/>
        <v>0</v>
      </c>
      <c r="H168" s="3">
        <v>11012</v>
      </c>
      <c r="I168" s="3">
        <v>9.3067408662624977</v>
      </c>
      <c r="J168" s="2">
        <v>1.01</v>
      </c>
      <c r="K168" s="2">
        <v>1.0303010000000001</v>
      </c>
      <c r="L168" s="2">
        <v>1.0201</v>
      </c>
      <c r="M168" t="s">
        <v>30</v>
      </c>
      <c r="N168" t="s">
        <v>14</v>
      </c>
      <c r="O168" s="2">
        <v>3</v>
      </c>
      <c r="P168" t="s">
        <v>27</v>
      </c>
      <c r="Q168">
        <f t="shared" si="44"/>
        <v>1</v>
      </c>
      <c r="R168">
        <f t="shared" si="45"/>
        <v>0</v>
      </c>
      <c r="S168">
        <f t="shared" si="46"/>
        <v>0</v>
      </c>
      <c r="T168">
        <f t="shared" si="47"/>
        <v>0</v>
      </c>
      <c r="U168">
        <f t="shared" si="48"/>
        <v>0</v>
      </c>
      <c r="V168" t="s">
        <v>16</v>
      </c>
      <c r="W168">
        <f t="shared" si="49"/>
        <v>0</v>
      </c>
      <c r="X168">
        <f t="shared" si="50"/>
        <v>1</v>
      </c>
      <c r="Y168">
        <f t="shared" si="51"/>
        <v>0</v>
      </c>
      <c r="Z168">
        <f t="shared" si="52"/>
        <v>0</v>
      </c>
      <c r="AA168">
        <f t="shared" si="53"/>
        <v>0</v>
      </c>
      <c r="AB168">
        <f t="shared" si="54"/>
        <v>1</v>
      </c>
      <c r="AC168">
        <f t="shared" si="55"/>
        <v>0</v>
      </c>
      <c r="AD168">
        <f t="shared" si="56"/>
        <v>0</v>
      </c>
      <c r="AE168" t="s">
        <v>28</v>
      </c>
      <c r="AF168">
        <v>1</v>
      </c>
      <c r="AG168">
        <v>1</v>
      </c>
      <c r="AH168">
        <v>1</v>
      </c>
      <c r="AI168">
        <v>1</v>
      </c>
      <c r="AJ168">
        <v>1</v>
      </c>
      <c r="AK168">
        <v>1</v>
      </c>
      <c r="AL168">
        <v>1</v>
      </c>
      <c r="AM168">
        <v>0</v>
      </c>
      <c r="AN168">
        <v>1</v>
      </c>
      <c r="AO168">
        <v>0</v>
      </c>
      <c r="AP168" t="s">
        <v>17</v>
      </c>
      <c r="AQ168">
        <v>61.2</v>
      </c>
      <c r="AR168">
        <v>56</v>
      </c>
      <c r="AS168">
        <v>34.200000000000003</v>
      </c>
      <c r="AT168">
        <v>40.799999999999997</v>
      </c>
      <c r="AU168">
        <v>52</v>
      </c>
      <c r="AV168">
        <v>76</v>
      </c>
      <c r="AW168">
        <v>1</v>
      </c>
    </row>
    <row r="169" spans="1:49" x14ac:dyDescent="0.3">
      <c r="A169" t="s">
        <v>29</v>
      </c>
      <c r="B169">
        <f t="shared" si="38"/>
        <v>0</v>
      </c>
      <c r="C169">
        <f t="shared" si="39"/>
        <v>0</v>
      </c>
      <c r="D169">
        <f t="shared" si="40"/>
        <v>1</v>
      </c>
      <c r="E169">
        <f t="shared" si="41"/>
        <v>0</v>
      </c>
      <c r="F169">
        <f t="shared" si="42"/>
        <v>0</v>
      </c>
      <c r="G169">
        <f t="shared" si="43"/>
        <v>0</v>
      </c>
      <c r="H169" s="3">
        <v>12034</v>
      </c>
      <c r="I169" s="3">
        <v>9.3954912557802963</v>
      </c>
      <c r="J169" s="2">
        <v>1.17</v>
      </c>
      <c r="K169" s="2">
        <v>1.6016129999999997</v>
      </c>
      <c r="L169" s="2">
        <v>1.3688999999999998</v>
      </c>
      <c r="M169" t="s">
        <v>30</v>
      </c>
      <c r="N169" t="s">
        <v>14</v>
      </c>
      <c r="O169" s="2">
        <v>3</v>
      </c>
      <c r="P169" t="s">
        <v>31</v>
      </c>
      <c r="Q169">
        <f t="shared" si="44"/>
        <v>0</v>
      </c>
      <c r="R169">
        <f t="shared" si="45"/>
        <v>0</v>
      </c>
      <c r="S169">
        <f t="shared" si="46"/>
        <v>0</v>
      </c>
      <c r="T169">
        <f t="shared" si="47"/>
        <v>1</v>
      </c>
      <c r="U169">
        <f t="shared" si="48"/>
        <v>0</v>
      </c>
      <c r="V169" t="s">
        <v>34</v>
      </c>
      <c r="W169">
        <f t="shared" si="49"/>
        <v>0</v>
      </c>
      <c r="X169">
        <f t="shared" si="50"/>
        <v>1</v>
      </c>
      <c r="Y169">
        <f t="shared" si="51"/>
        <v>0</v>
      </c>
      <c r="Z169">
        <f t="shared" si="52"/>
        <v>0</v>
      </c>
      <c r="AA169">
        <f t="shared" si="53"/>
        <v>0</v>
      </c>
      <c r="AB169">
        <f t="shared" si="54"/>
        <v>0</v>
      </c>
      <c r="AC169">
        <f t="shared" si="55"/>
        <v>0</v>
      </c>
      <c r="AD169">
        <f t="shared" si="56"/>
        <v>1</v>
      </c>
      <c r="AE169" t="s">
        <v>28</v>
      </c>
      <c r="AF169">
        <v>1</v>
      </c>
      <c r="AG169">
        <v>1</v>
      </c>
      <c r="AH169">
        <v>1</v>
      </c>
      <c r="AI169">
        <v>1</v>
      </c>
      <c r="AJ169">
        <v>1</v>
      </c>
      <c r="AK169">
        <v>1</v>
      </c>
      <c r="AL169">
        <v>1</v>
      </c>
      <c r="AM169">
        <v>0</v>
      </c>
      <c r="AN169">
        <v>1</v>
      </c>
      <c r="AO169">
        <v>1</v>
      </c>
      <c r="AP169" t="s">
        <v>17</v>
      </c>
      <c r="AQ169">
        <v>60.8</v>
      </c>
      <c r="AR169">
        <v>55.7</v>
      </c>
      <c r="AS169">
        <v>34.299999999999997</v>
      </c>
      <c r="AT169">
        <v>40.6</v>
      </c>
      <c r="AU169">
        <v>51</v>
      </c>
      <c r="AV169">
        <v>77</v>
      </c>
      <c r="AW169">
        <v>1</v>
      </c>
    </row>
    <row r="170" spans="1:49" x14ac:dyDescent="0.3">
      <c r="A170" t="s">
        <v>35</v>
      </c>
      <c r="B170">
        <f t="shared" si="38"/>
        <v>0</v>
      </c>
      <c r="C170">
        <f t="shared" si="39"/>
        <v>0</v>
      </c>
      <c r="D170">
        <f t="shared" si="40"/>
        <v>0</v>
      </c>
      <c r="E170">
        <f t="shared" si="41"/>
        <v>1</v>
      </c>
      <c r="F170">
        <f t="shared" si="42"/>
        <v>0</v>
      </c>
      <c r="G170">
        <f t="shared" si="43"/>
        <v>0</v>
      </c>
      <c r="H170" s="3">
        <v>8910</v>
      </c>
      <c r="I170" s="3">
        <v>9.0949295204648557</v>
      </c>
      <c r="J170" s="2">
        <v>1.2</v>
      </c>
      <c r="K170" s="2">
        <v>1.7279999999999998</v>
      </c>
      <c r="L170" s="2">
        <v>1.44</v>
      </c>
      <c r="M170" t="s">
        <v>13</v>
      </c>
      <c r="N170" t="s">
        <v>36</v>
      </c>
      <c r="O170" s="2">
        <v>2</v>
      </c>
      <c r="P170" t="s">
        <v>21</v>
      </c>
      <c r="Q170">
        <f t="shared" si="44"/>
        <v>0</v>
      </c>
      <c r="R170">
        <f t="shared" si="45"/>
        <v>0</v>
      </c>
      <c r="S170">
        <f t="shared" si="46"/>
        <v>0</v>
      </c>
      <c r="T170">
        <f t="shared" si="47"/>
        <v>0</v>
      </c>
      <c r="U170">
        <f t="shared" si="48"/>
        <v>1</v>
      </c>
      <c r="V170" t="s">
        <v>34</v>
      </c>
      <c r="W170">
        <f t="shared" si="49"/>
        <v>0</v>
      </c>
      <c r="X170">
        <f t="shared" si="50"/>
        <v>1</v>
      </c>
      <c r="Y170">
        <f t="shared" si="51"/>
        <v>0</v>
      </c>
      <c r="Z170">
        <f t="shared" si="52"/>
        <v>0</v>
      </c>
      <c r="AA170">
        <f t="shared" si="53"/>
        <v>0</v>
      </c>
      <c r="AB170">
        <f t="shared" si="54"/>
        <v>0</v>
      </c>
      <c r="AC170">
        <f t="shared" si="55"/>
        <v>0</v>
      </c>
      <c r="AD170">
        <f t="shared" si="56"/>
        <v>1</v>
      </c>
      <c r="AE170" t="s">
        <v>23</v>
      </c>
      <c r="AF170">
        <v>0</v>
      </c>
      <c r="AG170">
        <v>0</v>
      </c>
      <c r="AH170">
        <v>1</v>
      </c>
      <c r="AI170">
        <v>0</v>
      </c>
      <c r="AJ170">
        <v>1</v>
      </c>
      <c r="AK170">
        <v>1</v>
      </c>
      <c r="AL170">
        <v>1</v>
      </c>
      <c r="AM170">
        <v>1</v>
      </c>
      <c r="AN170">
        <v>0</v>
      </c>
      <c r="AO170">
        <v>0</v>
      </c>
      <c r="AP170" t="s">
        <v>22</v>
      </c>
      <c r="AQ170">
        <v>62.3</v>
      </c>
      <c r="AR170">
        <v>57</v>
      </c>
      <c r="AS170">
        <v>36</v>
      </c>
      <c r="AT170">
        <v>40.799999999999997</v>
      </c>
      <c r="AU170">
        <v>50</v>
      </c>
      <c r="AV170">
        <v>80</v>
      </c>
      <c r="AW170">
        <v>1</v>
      </c>
    </row>
    <row r="171" spans="1:49" x14ac:dyDescent="0.3">
      <c r="A171" t="s">
        <v>19</v>
      </c>
      <c r="B171">
        <f t="shared" si="38"/>
        <v>1</v>
      </c>
      <c r="C171">
        <f t="shared" si="39"/>
        <v>0</v>
      </c>
      <c r="D171">
        <f t="shared" si="40"/>
        <v>0</v>
      </c>
      <c r="E171">
        <f t="shared" si="41"/>
        <v>0</v>
      </c>
      <c r="F171">
        <f t="shared" si="42"/>
        <v>0</v>
      </c>
      <c r="G171">
        <f t="shared" si="43"/>
        <v>0</v>
      </c>
      <c r="H171" s="3">
        <v>9408.7199999999993</v>
      </c>
      <c r="I171" s="3">
        <v>9.1493921978223351</v>
      </c>
      <c r="J171" s="2">
        <v>1.08</v>
      </c>
      <c r="K171" s="2">
        <v>1.2597120000000002</v>
      </c>
      <c r="L171" s="2">
        <v>1.1664000000000001</v>
      </c>
      <c r="M171" t="s">
        <v>13</v>
      </c>
      <c r="N171" t="s">
        <v>20</v>
      </c>
      <c r="O171" s="2">
        <v>4</v>
      </c>
      <c r="P171" t="s">
        <v>31</v>
      </c>
      <c r="Q171">
        <f t="shared" si="44"/>
        <v>0</v>
      </c>
      <c r="R171">
        <f t="shared" si="45"/>
        <v>0</v>
      </c>
      <c r="S171">
        <f t="shared" si="46"/>
        <v>0</v>
      </c>
      <c r="T171">
        <f t="shared" si="47"/>
        <v>1</v>
      </c>
      <c r="U171">
        <f t="shared" si="48"/>
        <v>0</v>
      </c>
      <c r="V171" t="s">
        <v>34</v>
      </c>
      <c r="W171">
        <f t="shared" si="49"/>
        <v>0</v>
      </c>
      <c r="X171">
        <f t="shared" si="50"/>
        <v>1</v>
      </c>
      <c r="Y171">
        <f t="shared" si="51"/>
        <v>0</v>
      </c>
      <c r="Z171">
        <f t="shared" si="52"/>
        <v>0</v>
      </c>
      <c r="AA171">
        <f t="shared" si="53"/>
        <v>0</v>
      </c>
      <c r="AB171">
        <f t="shared" si="54"/>
        <v>0</v>
      </c>
      <c r="AC171">
        <f t="shared" si="55"/>
        <v>0</v>
      </c>
      <c r="AD171">
        <f t="shared" si="56"/>
        <v>1</v>
      </c>
      <c r="AE171" t="s">
        <v>28</v>
      </c>
      <c r="AF171">
        <v>1</v>
      </c>
      <c r="AG171">
        <v>1</v>
      </c>
      <c r="AH171">
        <v>1</v>
      </c>
      <c r="AI171">
        <v>1</v>
      </c>
      <c r="AJ171">
        <v>0</v>
      </c>
      <c r="AK171">
        <v>1</v>
      </c>
      <c r="AL171">
        <v>1</v>
      </c>
      <c r="AM171">
        <v>1</v>
      </c>
      <c r="AN171">
        <v>0</v>
      </c>
      <c r="AO171">
        <v>0</v>
      </c>
      <c r="AP171" t="s">
        <v>22</v>
      </c>
      <c r="AQ171">
        <v>61.6</v>
      </c>
      <c r="AR171">
        <v>57</v>
      </c>
      <c r="AS171">
        <v>34.5</v>
      </c>
      <c r="AT171">
        <v>41.2</v>
      </c>
      <c r="AU171">
        <v>50</v>
      </c>
      <c r="AV171">
        <v>80</v>
      </c>
      <c r="AW171">
        <v>1</v>
      </c>
    </row>
    <row r="172" spans="1:49" x14ac:dyDescent="0.3">
      <c r="A172" t="s">
        <v>19</v>
      </c>
      <c r="B172">
        <f t="shared" si="38"/>
        <v>1</v>
      </c>
      <c r="C172">
        <f t="shared" si="39"/>
        <v>0</v>
      </c>
      <c r="D172">
        <f t="shared" si="40"/>
        <v>0</v>
      </c>
      <c r="E172">
        <f t="shared" si="41"/>
        <v>0</v>
      </c>
      <c r="F172">
        <f t="shared" si="42"/>
        <v>0</v>
      </c>
      <c r="G172">
        <f t="shared" si="43"/>
        <v>0</v>
      </c>
      <c r="H172" s="3">
        <v>17569.445</v>
      </c>
      <c r="I172" s="3">
        <v>9.7739165927482556</v>
      </c>
      <c r="J172" s="2">
        <v>1.24</v>
      </c>
      <c r="K172" s="2">
        <v>1.9066239999999999</v>
      </c>
      <c r="L172" s="2">
        <v>1.5376000000000001</v>
      </c>
      <c r="M172" t="s">
        <v>13</v>
      </c>
      <c r="N172" t="s">
        <v>20</v>
      </c>
      <c r="O172" s="2">
        <v>4</v>
      </c>
      <c r="P172" t="s">
        <v>40</v>
      </c>
      <c r="Q172">
        <f t="shared" si="44"/>
        <v>0</v>
      </c>
      <c r="R172">
        <f t="shared" si="45"/>
        <v>1</v>
      </c>
      <c r="S172">
        <f t="shared" si="46"/>
        <v>0</v>
      </c>
      <c r="T172">
        <f t="shared" si="47"/>
        <v>0</v>
      </c>
      <c r="U172">
        <f t="shared" si="48"/>
        <v>0</v>
      </c>
      <c r="V172" t="s">
        <v>37</v>
      </c>
      <c r="W172">
        <f t="shared" si="49"/>
        <v>1</v>
      </c>
      <c r="X172">
        <f t="shared" si="50"/>
        <v>0</v>
      </c>
      <c r="Y172">
        <f t="shared" si="51"/>
        <v>0</v>
      </c>
      <c r="Z172">
        <f t="shared" si="52"/>
        <v>1</v>
      </c>
      <c r="AA172">
        <f t="shared" si="53"/>
        <v>0</v>
      </c>
      <c r="AB172">
        <f t="shared" si="54"/>
        <v>0</v>
      </c>
      <c r="AC172">
        <f t="shared" si="55"/>
        <v>0</v>
      </c>
      <c r="AD172">
        <f t="shared" si="56"/>
        <v>0</v>
      </c>
      <c r="AE172" t="s">
        <v>18</v>
      </c>
      <c r="AF172">
        <v>1</v>
      </c>
      <c r="AG172">
        <v>1</v>
      </c>
      <c r="AH172">
        <v>1</v>
      </c>
      <c r="AI172">
        <v>0</v>
      </c>
      <c r="AJ172">
        <v>1</v>
      </c>
      <c r="AK172">
        <v>1</v>
      </c>
      <c r="AL172">
        <v>1</v>
      </c>
      <c r="AM172">
        <v>1</v>
      </c>
      <c r="AN172">
        <v>0</v>
      </c>
      <c r="AO172">
        <v>0</v>
      </c>
      <c r="AP172" t="s">
        <v>22</v>
      </c>
      <c r="AQ172">
        <v>61.8</v>
      </c>
      <c r="AR172">
        <v>56</v>
      </c>
      <c r="AS172">
        <v>35</v>
      </c>
      <c r="AT172">
        <v>40.799999999999997</v>
      </c>
      <c r="AU172">
        <v>50</v>
      </c>
      <c r="AV172">
        <v>75</v>
      </c>
      <c r="AW172">
        <v>1</v>
      </c>
    </row>
    <row r="173" spans="1:49" x14ac:dyDescent="0.3">
      <c r="A173" t="s">
        <v>12</v>
      </c>
      <c r="B173">
        <f t="shared" si="38"/>
        <v>0</v>
      </c>
      <c r="C173">
        <f t="shared" si="39"/>
        <v>0</v>
      </c>
      <c r="D173">
        <f t="shared" si="40"/>
        <v>0</v>
      </c>
      <c r="E173">
        <f t="shared" si="41"/>
        <v>0</v>
      </c>
      <c r="F173">
        <f t="shared" si="42"/>
        <v>0</v>
      </c>
      <c r="G173">
        <f t="shared" si="43"/>
        <v>1</v>
      </c>
      <c r="H173" s="3">
        <v>17824</v>
      </c>
      <c r="I173" s="3">
        <v>9.7883011427270112</v>
      </c>
      <c r="J173" s="2">
        <v>1.5449999999999999</v>
      </c>
      <c r="K173" s="2">
        <v>3.6879536249999996</v>
      </c>
      <c r="L173" s="2">
        <v>2.387025</v>
      </c>
      <c r="M173" t="s">
        <v>13</v>
      </c>
      <c r="N173" t="s">
        <v>14</v>
      </c>
      <c r="O173" s="2">
        <v>3</v>
      </c>
      <c r="P173" t="s">
        <v>31</v>
      </c>
      <c r="Q173">
        <f t="shared" si="44"/>
        <v>0</v>
      </c>
      <c r="R173">
        <f t="shared" si="45"/>
        <v>0</v>
      </c>
      <c r="S173">
        <f t="shared" si="46"/>
        <v>0</v>
      </c>
      <c r="T173">
        <f t="shared" si="47"/>
        <v>1</v>
      </c>
      <c r="U173">
        <f t="shared" si="48"/>
        <v>0</v>
      </c>
      <c r="V173" t="s">
        <v>24</v>
      </c>
      <c r="W173">
        <f t="shared" si="49"/>
        <v>0</v>
      </c>
      <c r="X173">
        <f t="shared" si="50"/>
        <v>1</v>
      </c>
      <c r="Y173">
        <f t="shared" si="51"/>
        <v>0</v>
      </c>
      <c r="Z173">
        <f t="shared" si="52"/>
        <v>0</v>
      </c>
      <c r="AA173">
        <f t="shared" si="53"/>
        <v>1</v>
      </c>
      <c r="AB173">
        <f t="shared" si="54"/>
        <v>0</v>
      </c>
      <c r="AC173">
        <f t="shared" si="55"/>
        <v>0</v>
      </c>
      <c r="AD173">
        <f t="shared" si="56"/>
        <v>0</v>
      </c>
      <c r="AE173" t="s">
        <v>28</v>
      </c>
      <c r="AF173">
        <v>1</v>
      </c>
      <c r="AG173">
        <v>1</v>
      </c>
      <c r="AH173">
        <v>1</v>
      </c>
      <c r="AI173">
        <v>1</v>
      </c>
      <c r="AJ173">
        <v>1</v>
      </c>
      <c r="AK173">
        <v>1</v>
      </c>
      <c r="AL173">
        <v>0</v>
      </c>
      <c r="AM173">
        <v>0</v>
      </c>
      <c r="AN173">
        <v>0</v>
      </c>
      <c r="AO173">
        <v>1</v>
      </c>
      <c r="AP173" t="s">
        <v>17</v>
      </c>
      <c r="AQ173">
        <v>60.9</v>
      </c>
      <c r="AR173">
        <v>57.6</v>
      </c>
      <c r="AS173">
        <v>34.799999999999997</v>
      </c>
      <c r="AT173">
        <v>40.700000000000003</v>
      </c>
      <c r="AU173">
        <v>55</v>
      </c>
      <c r="AV173">
        <v>77</v>
      </c>
      <c r="AW173">
        <v>1</v>
      </c>
    </row>
    <row r="174" spans="1:49" x14ac:dyDescent="0.3">
      <c r="A174" t="s">
        <v>19</v>
      </c>
      <c r="B174">
        <f t="shared" si="38"/>
        <v>1</v>
      </c>
      <c r="C174">
        <f t="shared" si="39"/>
        <v>0</v>
      </c>
      <c r="D174">
        <f t="shared" si="40"/>
        <v>0</v>
      </c>
      <c r="E174">
        <f t="shared" si="41"/>
        <v>0</v>
      </c>
      <c r="F174">
        <f t="shared" si="42"/>
        <v>0</v>
      </c>
      <c r="G174">
        <f t="shared" si="43"/>
        <v>0</v>
      </c>
      <c r="H174" s="3">
        <v>9133.9050000000007</v>
      </c>
      <c r="I174" s="3">
        <v>9.1197485929901774</v>
      </c>
      <c r="J174" s="2">
        <v>1.21</v>
      </c>
      <c r="K174" s="2">
        <v>1.7715609999999999</v>
      </c>
      <c r="L174" s="2">
        <v>1.4641</v>
      </c>
      <c r="M174" t="s">
        <v>13</v>
      </c>
      <c r="N174" t="s">
        <v>20</v>
      </c>
      <c r="O174" s="2">
        <v>4</v>
      </c>
      <c r="P174" t="s">
        <v>21</v>
      </c>
      <c r="Q174">
        <f t="shared" si="44"/>
        <v>0</v>
      </c>
      <c r="R174">
        <f t="shared" si="45"/>
        <v>0</v>
      </c>
      <c r="S174">
        <f t="shared" si="46"/>
        <v>0</v>
      </c>
      <c r="T174">
        <f t="shared" si="47"/>
        <v>0</v>
      </c>
      <c r="U174">
        <f t="shared" si="48"/>
        <v>1</v>
      </c>
      <c r="V174" t="s">
        <v>16</v>
      </c>
      <c r="W174">
        <f t="shared" si="49"/>
        <v>0</v>
      </c>
      <c r="X174">
        <f t="shared" si="50"/>
        <v>1</v>
      </c>
      <c r="Y174">
        <f t="shared" si="51"/>
        <v>0</v>
      </c>
      <c r="Z174">
        <f t="shared" si="52"/>
        <v>0</v>
      </c>
      <c r="AA174">
        <f t="shared" si="53"/>
        <v>0</v>
      </c>
      <c r="AB174">
        <f t="shared" si="54"/>
        <v>1</v>
      </c>
      <c r="AC174">
        <f t="shared" si="55"/>
        <v>0</v>
      </c>
      <c r="AD174">
        <f t="shared" si="56"/>
        <v>0</v>
      </c>
      <c r="AE174" t="s">
        <v>28</v>
      </c>
      <c r="AF174">
        <v>0</v>
      </c>
      <c r="AG174">
        <v>0</v>
      </c>
      <c r="AH174">
        <v>1</v>
      </c>
      <c r="AI174">
        <v>0</v>
      </c>
      <c r="AJ174">
        <v>0</v>
      </c>
      <c r="AK174">
        <v>1</v>
      </c>
      <c r="AL174">
        <v>1</v>
      </c>
      <c r="AM174">
        <v>0</v>
      </c>
      <c r="AN174">
        <v>0</v>
      </c>
      <c r="AO174">
        <v>0</v>
      </c>
      <c r="AP174" t="s">
        <v>22</v>
      </c>
      <c r="AQ174">
        <v>61.4</v>
      </c>
      <c r="AR174">
        <v>56</v>
      </c>
      <c r="AS174">
        <v>35</v>
      </c>
      <c r="AT174">
        <v>41</v>
      </c>
      <c r="AU174">
        <v>55</v>
      </c>
      <c r="AV174">
        <v>80</v>
      </c>
      <c r="AW174">
        <v>1</v>
      </c>
    </row>
    <row r="175" spans="1:49" x14ac:dyDescent="0.3">
      <c r="A175" t="s">
        <v>12</v>
      </c>
      <c r="B175">
        <f t="shared" si="38"/>
        <v>0</v>
      </c>
      <c r="C175">
        <f t="shared" si="39"/>
        <v>0</v>
      </c>
      <c r="D175">
        <f t="shared" si="40"/>
        <v>0</v>
      </c>
      <c r="E175">
        <f t="shared" si="41"/>
        <v>0</v>
      </c>
      <c r="F175">
        <f t="shared" si="42"/>
        <v>0</v>
      </c>
      <c r="G175">
        <f t="shared" si="43"/>
        <v>1</v>
      </c>
      <c r="H175" s="3">
        <v>25196</v>
      </c>
      <c r="I175" s="3">
        <v>10.13444053074182</v>
      </c>
      <c r="J175" s="2">
        <v>1.1000000000000001</v>
      </c>
      <c r="K175" s="2">
        <v>1.3310000000000004</v>
      </c>
      <c r="L175" s="2">
        <v>1.2100000000000002</v>
      </c>
      <c r="M175" t="s">
        <v>13</v>
      </c>
      <c r="N175" t="s">
        <v>14</v>
      </c>
      <c r="O175" s="2">
        <v>3</v>
      </c>
      <c r="P175" t="s">
        <v>27</v>
      </c>
      <c r="Q175">
        <f t="shared" si="44"/>
        <v>1</v>
      </c>
      <c r="R175">
        <f t="shared" si="45"/>
        <v>0</v>
      </c>
      <c r="S175">
        <f t="shared" si="46"/>
        <v>0</v>
      </c>
      <c r="T175">
        <f t="shared" si="47"/>
        <v>0</v>
      </c>
      <c r="U175">
        <f t="shared" si="48"/>
        <v>0</v>
      </c>
      <c r="V175" t="s">
        <v>37</v>
      </c>
      <c r="W175">
        <f t="shared" si="49"/>
        <v>1</v>
      </c>
      <c r="X175">
        <f t="shared" si="50"/>
        <v>0</v>
      </c>
      <c r="Y175">
        <f t="shared" si="51"/>
        <v>0</v>
      </c>
      <c r="Z175">
        <f t="shared" si="52"/>
        <v>1</v>
      </c>
      <c r="AA175">
        <f t="shared" si="53"/>
        <v>0</v>
      </c>
      <c r="AB175">
        <f t="shared" si="54"/>
        <v>0</v>
      </c>
      <c r="AC175">
        <f t="shared" si="55"/>
        <v>0</v>
      </c>
      <c r="AD175">
        <f t="shared" si="56"/>
        <v>0</v>
      </c>
      <c r="AE175" t="s">
        <v>28</v>
      </c>
      <c r="AF175">
        <v>1</v>
      </c>
      <c r="AG175">
        <v>1</v>
      </c>
      <c r="AH175">
        <v>1</v>
      </c>
      <c r="AI175">
        <v>1</v>
      </c>
      <c r="AJ175">
        <v>1</v>
      </c>
      <c r="AK175">
        <v>1</v>
      </c>
      <c r="AL175">
        <v>1</v>
      </c>
      <c r="AM175">
        <v>1</v>
      </c>
      <c r="AN175">
        <v>1</v>
      </c>
      <c r="AO175">
        <v>1</v>
      </c>
      <c r="AP175" t="s">
        <v>17</v>
      </c>
      <c r="AQ175">
        <v>61.7</v>
      </c>
      <c r="AR175">
        <v>55.3</v>
      </c>
      <c r="AS175">
        <v>34.4</v>
      </c>
      <c r="AT175">
        <v>40.9</v>
      </c>
      <c r="AU175">
        <v>49</v>
      </c>
      <c r="AV175">
        <v>77</v>
      </c>
      <c r="AW175">
        <v>1</v>
      </c>
    </row>
    <row r="176" spans="1:49" x14ac:dyDescent="0.3">
      <c r="A176" t="s">
        <v>19</v>
      </c>
      <c r="B176">
        <f t="shared" si="38"/>
        <v>1</v>
      </c>
      <c r="C176">
        <f t="shared" si="39"/>
        <v>0</v>
      </c>
      <c r="D176">
        <f t="shared" si="40"/>
        <v>0</v>
      </c>
      <c r="E176">
        <f t="shared" si="41"/>
        <v>0</v>
      </c>
      <c r="F176">
        <f t="shared" si="42"/>
        <v>0</v>
      </c>
      <c r="G176">
        <f t="shared" si="43"/>
        <v>0</v>
      </c>
      <c r="H176" s="3">
        <v>9810.6</v>
      </c>
      <c r="I176" s="3">
        <v>9.1912187127685954</v>
      </c>
      <c r="J176" s="2">
        <v>1.02</v>
      </c>
      <c r="K176" s="2">
        <v>1.0612080000000002</v>
      </c>
      <c r="L176" s="2">
        <v>1.0404</v>
      </c>
      <c r="M176" t="s">
        <v>13</v>
      </c>
      <c r="N176" t="s">
        <v>20</v>
      </c>
      <c r="O176" s="2">
        <v>4</v>
      </c>
      <c r="P176" t="s">
        <v>27</v>
      </c>
      <c r="Q176">
        <f t="shared" si="44"/>
        <v>1</v>
      </c>
      <c r="R176">
        <f t="shared" si="45"/>
        <v>0</v>
      </c>
      <c r="S176">
        <f t="shared" si="46"/>
        <v>0</v>
      </c>
      <c r="T176">
        <f t="shared" si="47"/>
        <v>0</v>
      </c>
      <c r="U176">
        <f t="shared" si="48"/>
        <v>0</v>
      </c>
      <c r="V176" t="s">
        <v>16</v>
      </c>
      <c r="W176">
        <f t="shared" si="49"/>
        <v>0</v>
      </c>
      <c r="X176">
        <f t="shared" si="50"/>
        <v>1</v>
      </c>
      <c r="Y176">
        <f t="shared" si="51"/>
        <v>0</v>
      </c>
      <c r="Z176">
        <f t="shared" si="52"/>
        <v>0</v>
      </c>
      <c r="AA176">
        <f t="shared" si="53"/>
        <v>0</v>
      </c>
      <c r="AB176">
        <f t="shared" si="54"/>
        <v>1</v>
      </c>
      <c r="AC176">
        <f t="shared" si="55"/>
        <v>0</v>
      </c>
      <c r="AD176">
        <f t="shared" si="56"/>
        <v>0</v>
      </c>
      <c r="AE176" t="s">
        <v>33</v>
      </c>
      <c r="AF176">
        <v>1</v>
      </c>
      <c r="AG176">
        <v>1</v>
      </c>
      <c r="AH176">
        <v>0</v>
      </c>
      <c r="AI176">
        <v>1</v>
      </c>
      <c r="AJ176">
        <v>1</v>
      </c>
      <c r="AK176">
        <v>1</v>
      </c>
      <c r="AL176">
        <v>1</v>
      </c>
      <c r="AM176">
        <v>0</v>
      </c>
      <c r="AN176">
        <v>1</v>
      </c>
      <c r="AO176">
        <v>0</v>
      </c>
      <c r="AP176" t="s">
        <v>22</v>
      </c>
      <c r="AQ176">
        <v>61.6</v>
      </c>
      <c r="AR176">
        <v>56</v>
      </c>
      <c r="AS176">
        <v>34.5</v>
      </c>
      <c r="AT176">
        <v>40.799999999999997</v>
      </c>
      <c r="AU176">
        <v>55</v>
      </c>
      <c r="AV176">
        <v>80</v>
      </c>
      <c r="AW176">
        <v>1</v>
      </c>
    </row>
    <row r="177" spans="1:49" x14ac:dyDescent="0.3">
      <c r="A177" t="s">
        <v>12</v>
      </c>
      <c r="B177">
        <f t="shared" si="38"/>
        <v>0</v>
      </c>
      <c r="C177">
        <f t="shared" si="39"/>
        <v>0</v>
      </c>
      <c r="D177">
        <f t="shared" si="40"/>
        <v>0</v>
      </c>
      <c r="E177">
        <f t="shared" si="41"/>
        <v>0</v>
      </c>
      <c r="F177">
        <f t="shared" si="42"/>
        <v>0</v>
      </c>
      <c r="G177">
        <f t="shared" si="43"/>
        <v>1</v>
      </c>
      <c r="H177" s="3">
        <v>10029</v>
      </c>
      <c r="I177" s="3">
        <v>9.213236175088209</v>
      </c>
      <c r="J177" s="2">
        <v>1.1379999999999999</v>
      </c>
      <c r="K177" s="2">
        <v>1.4737600719999997</v>
      </c>
      <c r="L177" s="2">
        <v>1.2950439999999999</v>
      </c>
      <c r="M177" t="s">
        <v>13</v>
      </c>
      <c r="N177" t="s">
        <v>14</v>
      </c>
      <c r="O177" s="2">
        <v>3</v>
      </c>
      <c r="P177" t="s">
        <v>31</v>
      </c>
      <c r="Q177">
        <f t="shared" si="44"/>
        <v>0</v>
      </c>
      <c r="R177">
        <f t="shared" si="45"/>
        <v>0</v>
      </c>
      <c r="S177">
        <f t="shared" si="46"/>
        <v>0</v>
      </c>
      <c r="T177">
        <f t="shared" si="47"/>
        <v>1</v>
      </c>
      <c r="U177">
        <f t="shared" si="48"/>
        <v>0</v>
      </c>
      <c r="V177" t="s">
        <v>24</v>
      </c>
      <c r="W177">
        <f t="shared" si="49"/>
        <v>0</v>
      </c>
      <c r="X177">
        <f t="shared" si="50"/>
        <v>1</v>
      </c>
      <c r="Y177">
        <f t="shared" si="51"/>
        <v>0</v>
      </c>
      <c r="Z177">
        <f t="shared" si="52"/>
        <v>0</v>
      </c>
      <c r="AA177">
        <f t="shared" si="53"/>
        <v>1</v>
      </c>
      <c r="AB177">
        <f t="shared" si="54"/>
        <v>0</v>
      </c>
      <c r="AC177">
        <f t="shared" si="55"/>
        <v>0</v>
      </c>
      <c r="AD177">
        <f t="shared" si="56"/>
        <v>0</v>
      </c>
      <c r="AE177" t="s">
        <v>28</v>
      </c>
      <c r="AF177">
        <v>1</v>
      </c>
      <c r="AG177">
        <v>1</v>
      </c>
      <c r="AH177">
        <v>1</v>
      </c>
      <c r="AI177">
        <v>1</v>
      </c>
      <c r="AJ177">
        <v>1</v>
      </c>
      <c r="AK177">
        <v>1</v>
      </c>
      <c r="AL177">
        <v>1</v>
      </c>
      <c r="AM177">
        <v>0</v>
      </c>
      <c r="AN177">
        <v>1</v>
      </c>
      <c r="AO177">
        <v>0</v>
      </c>
      <c r="AP177" t="s">
        <v>17</v>
      </c>
      <c r="AQ177">
        <v>61.1</v>
      </c>
      <c r="AR177">
        <v>56</v>
      </c>
      <c r="AS177">
        <v>34.200000000000003</v>
      </c>
      <c r="AT177">
        <v>40.700000000000003</v>
      </c>
      <c r="AU177">
        <v>52</v>
      </c>
      <c r="AV177">
        <v>76</v>
      </c>
      <c r="AW177">
        <v>1</v>
      </c>
    </row>
    <row r="178" spans="1:49" x14ac:dyDescent="0.3">
      <c r="A178" t="s">
        <v>29</v>
      </c>
      <c r="B178">
        <f t="shared" si="38"/>
        <v>0</v>
      </c>
      <c r="C178">
        <f t="shared" si="39"/>
        <v>0</v>
      </c>
      <c r="D178">
        <f t="shared" si="40"/>
        <v>1</v>
      </c>
      <c r="E178">
        <f t="shared" si="41"/>
        <v>0</v>
      </c>
      <c r="F178">
        <f t="shared" si="42"/>
        <v>0</v>
      </c>
      <c r="G178">
        <f t="shared" si="43"/>
        <v>0</v>
      </c>
      <c r="H178" s="3">
        <v>15413</v>
      </c>
      <c r="I178" s="3">
        <v>9.6429665881467201</v>
      </c>
      <c r="J178" s="2">
        <v>1.26</v>
      </c>
      <c r="K178" s="2">
        <v>2.0003760000000002</v>
      </c>
      <c r="L178" s="2">
        <v>1.5876000000000001</v>
      </c>
      <c r="M178" t="s">
        <v>30</v>
      </c>
      <c r="N178" t="s">
        <v>14</v>
      </c>
      <c r="O178" s="2">
        <v>3</v>
      </c>
      <c r="P178" t="s">
        <v>15</v>
      </c>
      <c r="Q178">
        <f t="shared" si="44"/>
        <v>0</v>
      </c>
      <c r="R178">
        <f t="shared" si="45"/>
        <v>0</v>
      </c>
      <c r="S178">
        <f t="shared" si="46"/>
        <v>1</v>
      </c>
      <c r="T178">
        <f t="shared" si="47"/>
        <v>0</v>
      </c>
      <c r="U178">
        <f t="shared" si="48"/>
        <v>0</v>
      </c>
      <c r="V178" t="s">
        <v>24</v>
      </c>
      <c r="W178">
        <f t="shared" si="49"/>
        <v>0</v>
      </c>
      <c r="X178">
        <f t="shared" si="50"/>
        <v>1</v>
      </c>
      <c r="Y178">
        <f t="shared" si="51"/>
        <v>0</v>
      </c>
      <c r="Z178">
        <f t="shared" si="52"/>
        <v>0</v>
      </c>
      <c r="AA178">
        <f t="shared" si="53"/>
        <v>1</v>
      </c>
      <c r="AB178">
        <f t="shared" si="54"/>
        <v>0</v>
      </c>
      <c r="AC178">
        <f t="shared" si="55"/>
        <v>0</v>
      </c>
      <c r="AD178">
        <f t="shared" si="56"/>
        <v>0</v>
      </c>
      <c r="AE178" t="s">
        <v>28</v>
      </c>
      <c r="AF178">
        <v>1</v>
      </c>
      <c r="AG178">
        <v>1</v>
      </c>
      <c r="AH178">
        <v>1</v>
      </c>
      <c r="AI178">
        <v>1</v>
      </c>
      <c r="AJ178">
        <v>1</v>
      </c>
      <c r="AK178">
        <v>1</v>
      </c>
      <c r="AL178">
        <v>1</v>
      </c>
      <c r="AM178">
        <v>0</v>
      </c>
      <c r="AN178">
        <v>1</v>
      </c>
      <c r="AO178">
        <v>0</v>
      </c>
      <c r="AP178" t="s">
        <v>17</v>
      </c>
      <c r="AQ178">
        <v>61</v>
      </c>
      <c r="AR178">
        <v>56.4</v>
      </c>
      <c r="AS178">
        <v>34.1</v>
      </c>
      <c r="AT178">
        <v>40.700000000000003</v>
      </c>
      <c r="AU178">
        <v>52</v>
      </c>
      <c r="AV178">
        <v>77</v>
      </c>
      <c r="AW178">
        <v>1</v>
      </c>
    </row>
    <row r="179" spans="1:49" x14ac:dyDescent="0.3">
      <c r="A179" t="s">
        <v>19</v>
      </c>
      <c r="B179">
        <f t="shared" si="38"/>
        <v>1</v>
      </c>
      <c r="C179">
        <f t="shared" si="39"/>
        <v>0</v>
      </c>
      <c r="D179">
        <f t="shared" si="40"/>
        <v>0</v>
      </c>
      <c r="E179">
        <f t="shared" si="41"/>
        <v>0</v>
      </c>
      <c r="F179">
        <f t="shared" si="42"/>
        <v>0</v>
      </c>
      <c r="G179">
        <f t="shared" si="43"/>
        <v>0</v>
      </c>
      <c r="H179" s="3">
        <v>8704.4449999999997</v>
      </c>
      <c r="I179" s="3">
        <v>9.0715890937079564</v>
      </c>
      <c r="J179" s="2">
        <v>1.08</v>
      </c>
      <c r="K179" s="2">
        <v>1.2597120000000002</v>
      </c>
      <c r="L179" s="2">
        <v>1.1664000000000001</v>
      </c>
      <c r="M179" t="s">
        <v>13</v>
      </c>
      <c r="N179" t="s">
        <v>20</v>
      </c>
      <c r="O179" s="2">
        <v>4</v>
      </c>
      <c r="P179" t="s">
        <v>21</v>
      </c>
      <c r="Q179">
        <f t="shared" si="44"/>
        <v>0</v>
      </c>
      <c r="R179">
        <f t="shared" si="45"/>
        <v>0</v>
      </c>
      <c r="S179">
        <f t="shared" si="46"/>
        <v>0</v>
      </c>
      <c r="T179">
        <f t="shared" si="47"/>
        <v>0</v>
      </c>
      <c r="U179">
        <f t="shared" si="48"/>
        <v>1</v>
      </c>
      <c r="V179" t="s">
        <v>32</v>
      </c>
      <c r="W179">
        <f t="shared" si="49"/>
        <v>0</v>
      </c>
      <c r="X179">
        <f t="shared" si="50"/>
        <v>1</v>
      </c>
      <c r="Y179">
        <f t="shared" si="51"/>
        <v>0</v>
      </c>
      <c r="Z179">
        <f t="shared" si="52"/>
        <v>0</v>
      </c>
      <c r="AA179">
        <f t="shared" si="53"/>
        <v>0</v>
      </c>
      <c r="AB179">
        <f t="shared" si="54"/>
        <v>0</v>
      </c>
      <c r="AC179">
        <f t="shared" si="55"/>
        <v>1</v>
      </c>
      <c r="AD179">
        <f t="shared" si="56"/>
        <v>0</v>
      </c>
      <c r="AE179" t="s">
        <v>33</v>
      </c>
      <c r="AF179">
        <v>1</v>
      </c>
      <c r="AG179">
        <v>1</v>
      </c>
      <c r="AH179">
        <v>1</v>
      </c>
      <c r="AI179">
        <v>0</v>
      </c>
      <c r="AJ179">
        <v>1</v>
      </c>
      <c r="AK179">
        <v>1</v>
      </c>
      <c r="AL179">
        <v>1</v>
      </c>
      <c r="AM179">
        <v>1</v>
      </c>
      <c r="AN179">
        <v>0</v>
      </c>
      <c r="AO179">
        <v>0</v>
      </c>
      <c r="AP179" t="s">
        <v>22</v>
      </c>
      <c r="AQ179">
        <v>61.3</v>
      </c>
      <c r="AR179">
        <v>56</v>
      </c>
      <c r="AS179">
        <v>34</v>
      </c>
      <c r="AT179">
        <v>40.799999999999997</v>
      </c>
      <c r="AU179">
        <v>50</v>
      </c>
      <c r="AV179">
        <v>80</v>
      </c>
      <c r="AW179">
        <v>1</v>
      </c>
    </row>
    <row r="180" spans="1:49" x14ac:dyDescent="0.3">
      <c r="A180" t="s">
        <v>19</v>
      </c>
      <c r="B180">
        <f t="shared" si="38"/>
        <v>1</v>
      </c>
      <c r="C180">
        <f t="shared" si="39"/>
        <v>0</v>
      </c>
      <c r="D180">
        <f t="shared" si="40"/>
        <v>0</v>
      </c>
      <c r="E180">
        <f t="shared" si="41"/>
        <v>0</v>
      </c>
      <c r="F180">
        <f t="shared" si="42"/>
        <v>0</v>
      </c>
      <c r="G180">
        <f t="shared" si="43"/>
        <v>0</v>
      </c>
      <c r="H180" s="3">
        <v>11443.73</v>
      </c>
      <c r="I180" s="3">
        <v>9.3451972607424292</v>
      </c>
      <c r="J180" s="2">
        <v>1.06</v>
      </c>
      <c r="K180" s="2">
        <v>1.1910160000000001</v>
      </c>
      <c r="L180" s="2">
        <v>1.1236000000000002</v>
      </c>
      <c r="M180" t="s">
        <v>13</v>
      </c>
      <c r="N180" t="s">
        <v>20</v>
      </c>
      <c r="O180" s="2">
        <v>4</v>
      </c>
      <c r="P180" t="s">
        <v>27</v>
      </c>
      <c r="Q180">
        <f t="shared" si="44"/>
        <v>1</v>
      </c>
      <c r="R180">
        <f t="shared" si="45"/>
        <v>0</v>
      </c>
      <c r="S180">
        <f t="shared" si="46"/>
        <v>0</v>
      </c>
      <c r="T180">
        <f t="shared" si="47"/>
        <v>0</v>
      </c>
      <c r="U180">
        <f t="shared" si="48"/>
        <v>0</v>
      </c>
      <c r="V180" t="s">
        <v>16</v>
      </c>
      <c r="W180">
        <f t="shared" si="49"/>
        <v>0</v>
      </c>
      <c r="X180">
        <f t="shared" si="50"/>
        <v>1</v>
      </c>
      <c r="Y180">
        <f t="shared" si="51"/>
        <v>0</v>
      </c>
      <c r="Z180">
        <f t="shared" si="52"/>
        <v>0</v>
      </c>
      <c r="AA180">
        <f t="shared" si="53"/>
        <v>0</v>
      </c>
      <c r="AB180">
        <f t="shared" si="54"/>
        <v>1</v>
      </c>
      <c r="AC180">
        <f t="shared" si="55"/>
        <v>0</v>
      </c>
      <c r="AD180">
        <f t="shared" si="56"/>
        <v>0</v>
      </c>
      <c r="AE180" t="s">
        <v>23</v>
      </c>
      <c r="AF180">
        <v>0</v>
      </c>
      <c r="AG180">
        <v>0</v>
      </c>
      <c r="AH180">
        <v>0</v>
      </c>
      <c r="AI180">
        <v>0</v>
      </c>
      <c r="AJ180">
        <v>0</v>
      </c>
      <c r="AK180">
        <v>1</v>
      </c>
      <c r="AL180">
        <v>1</v>
      </c>
      <c r="AM180">
        <v>0</v>
      </c>
      <c r="AN180">
        <v>0</v>
      </c>
      <c r="AO180">
        <v>0</v>
      </c>
      <c r="AP180" t="s">
        <v>22</v>
      </c>
      <c r="AQ180">
        <v>61.9</v>
      </c>
      <c r="AR180">
        <v>57</v>
      </c>
      <c r="AS180">
        <v>35</v>
      </c>
      <c r="AT180">
        <v>41</v>
      </c>
      <c r="AU180">
        <v>55</v>
      </c>
      <c r="AV180">
        <v>80</v>
      </c>
      <c r="AW180">
        <v>1</v>
      </c>
    </row>
    <row r="181" spans="1:49" x14ac:dyDescent="0.3">
      <c r="A181" t="s">
        <v>19</v>
      </c>
      <c r="B181">
        <f t="shared" si="38"/>
        <v>1</v>
      </c>
      <c r="C181">
        <f t="shared" si="39"/>
        <v>0</v>
      </c>
      <c r="D181">
        <f t="shared" si="40"/>
        <v>0</v>
      </c>
      <c r="E181">
        <f t="shared" si="41"/>
        <v>0</v>
      </c>
      <c r="F181">
        <f t="shared" si="42"/>
        <v>0</v>
      </c>
      <c r="G181">
        <f t="shared" si="43"/>
        <v>0</v>
      </c>
      <c r="H181" s="3">
        <v>10093.295</v>
      </c>
      <c r="I181" s="3">
        <v>9.2196266209896702</v>
      </c>
      <c r="J181" s="2">
        <v>1.01</v>
      </c>
      <c r="K181" s="2">
        <v>1.0303010000000001</v>
      </c>
      <c r="L181" s="2">
        <v>1.0201</v>
      </c>
      <c r="M181" t="s">
        <v>13</v>
      </c>
      <c r="N181" t="s">
        <v>20</v>
      </c>
      <c r="O181" s="2">
        <v>4</v>
      </c>
      <c r="P181" t="s">
        <v>40</v>
      </c>
      <c r="Q181">
        <f t="shared" si="44"/>
        <v>0</v>
      </c>
      <c r="R181">
        <f t="shared" si="45"/>
        <v>1</v>
      </c>
      <c r="S181">
        <f t="shared" si="46"/>
        <v>0</v>
      </c>
      <c r="T181">
        <f t="shared" si="47"/>
        <v>0</v>
      </c>
      <c r="U181">
        <f t="shared" si="48"/>
        <v>0</v>
      </c>
      <c r="V181" t="s">
        <v>24</v>
      </c>
      <c r="W181">
        <f t="shared" si="49"/>
        <v>0</v>
      </c>
      <c r="X181">
        <f t="shared" si="50"/>
        <v>1</v>
      </c>
      <c r="Y181">
        <f t="shared" si="51"/>
        <v>0</v>
      </c>
      <c r="Z181">
        <f t="shared" si="52"/>
        <v>0</v>
      </c>
      <c r="AA181">
        <f t="shared" si="53"/>
        <v>1</v>
      </c>
      <c r="AB181">
        <f t="shared" si="54"/>
        <v>0</v>
      </c>
      <c r="AC181">
        <f t="shared" si="55"/>
        <v>0</v>
      </c>
      <c r="AD181">
        <f t="shared" si="56"/>
        <v>0</v>
      </c>
      <c r="AE181" t="s">
        <v>23</v>
      </c>
      <c r="AF181">
        <v>1</v>
      </c>
      <c r="AG181">
        <v>1</v>
      </c>
      <c r="AH181">
        <v>1</v>
      </c>
      <c r="AI181">
        <v>0</v>
      </c>
      <c r="AJ181">
        <v>1</v>
      </c>
      <c r="AK181">
        <v>1</v>
      </c>
      <c r="AL181">
        <v>1</v>
      </c>
      <c r="AM181">
        <v>1</v>
      </c>
      <c r="AN181">
        <v>0</v>
      </c>
      <c r="AO181">
        <v>0</v>
      </c>
      <c r="AP181" t="s">
        <v>22</v>
      </c>
      <c r="AQ181">
        <v>61.8</v>
      </c>
      <c r="AR181">
        <v>57</v>
      </c>
      <c r="AS181">
        <v>35.5</v>
      </c>
      <c r="AT181">
        <v>40.6</v>
      </c>
      <c r="AU181">
        <v>50</v>
      </c>
      <c r="AV181">
        <v>80</v>
      </c>
      <c r="AW181">
        <v>1</v>
      </c>
    </row>
    <row r="182" spans="1:49" x14ac:dyDescent="0.3">
      <c r="A182" t="s">
        <v>12</v>
      </c>
      <c r="B182">
        <f t="shared" si="38"/>
        <v>0</v>
      </c>
      <c r="C182">
        <f t="shared" si="39"/>
        <v>0</v>
      </c>
      <c r="D182">
        <f t="shared" si="40"/>
        <v>0</v>
      </c>
      <c r="E182">
        <f t="shared" si="41"/>
        <v>0</v>
      </c>
      <c r="F182">
        <f t="shared" si="42"/>
        <v>0</v>
      </c>
      <c r="G182">
        <f t="shared" si="43"/>
        <v>1</v>
      </c>
      <c r="H182" s="3">
        <v>12676</v>
      </c>
      <c r="I182" s="3">
        <v>9.4474657208108113</v>
      </c>
      <c r="J182" s="2">
        <v>1.407</v>
      </c>
      <c r="K182" s="2">
        <v>2.7853661430000001</v>
      </c>
      <c r="L182" s="2">
        <v>1.979649</v>
      </c>
      <c r="M182" t="s">
        <v>13</v>
      </c>
      <c r="N182" t="s">
        <v>14</v>
      </c>
      <c r="O182" s="2">
        <v>3</v>
      </c>
      <c r="P182" t="s">
        <v>21</v>
      </c>
      <c r="Q182">
        <f t="shared" si="44"/>
        <v>0</v>
      </c>
      <c r="R182">
        <f t="shared" si="45"/>
        <v>0</v>
      </c>
      <c r="S182">
        <f t="shared" si="46"/>
        <v>0</v>
      </c>
      <c r="T182">
        <f t="shared" si="47"/>
        <v>0</v>
      </c>
      <c r="U182">
        <f t="shared" si="48"/>
        <v>1</v>
      </c>
      <c r="V182" t="s">
        <v>24</v>
      </c>
      <c r="W182">
        <f t="shared" si="49"/>
        <v>0</v>
      </c>
      <c r="X182">
        <f t="shared" si="50"/>
        <v>1</v>
      </c>
      <c r="Y182">
        <f t="shared" si="51"/>
        <v>0</v>
      </c>
      <c r="Z182">
        <f t="shared" si="52"/>
        <v>0</v>
      </c>
      <c r="AA182">
        <f t="shared" si="53"/>
        <v>1</v>
      </c>
      <c r="AB182">
        <f t="shared" si="54"/>
        <v>0</v>
      </c>
      <c r="AC182">
        <f t="shared" si="55"/>
        <v>0</v>
      </c>
      <c r="AD182">
        <f t="shared" si="56"/>
        <v>0</v>
      </c>
      <c r="AE182" t="s">
        <v>18</v>
      </c>
      <c r="AF182">
        <v>1</v>
      </c>
      <c r="AG182">
        <v>1</v>
      </c>
      <c r="AH182">
        <v>0</v>
      </c>
      <c r="AI182">
        <v>1</v>
      </c>
      <c r="AJ182">
        <v>1</v>
      </c>
      <c r="AK182">
        <v>1</v>
      </c>
      <c r="AL182">
        <v>1</v>
      </c>
      <c r="AM182">
        <v>0</v>
      </c>
      <c r="AN182">
        <v>1</v>
      </c>
      <c r="AO182">
        <v>0</v>
      </c>
      <c r="AP182" t="s">
        <v>17</v>
      </c>
      <c r="AQ182">
        <v>61.6</v>
      </c>
      <c r="AR182">
        <v>56.8</v>
      </c>
      <c r="AS182">
        <v>34.4</v>
      </c>
      <c r="AT182">
        <v>40.9</v>
      </c>
      <c r="AU182">
        <v>51</v>
      </c>
      <c r="AV182">
        <v>77</v>
      </c>
      <c r="AW182">
        <v>1</v>
      </c>
    </row>
    <row r="183" spans="1:49" x14ac:dyDescent="0.3">
      <c r="A183" t="s">
        <v>12</v>
      </c>
      <c r="B183">
        <f t="shared" si="38"/>
        <v>0</v>
      </c>
      <c r="C183">
        <f t="shared" si="39"/>
        <v>0</v>
      </c>
      <c r="D183">
        <f t="shared" si="40"/>
        <v>0</v>
      </c>
      <c r="E183">
        <f t="shared" si="41"/>
        <v>0</v>
      </c>
      <c r="F183">
        <f t="shared" si="42"/>
        <v>0</v>
      </c>
      <c r="G183">
        <f t="shared" si="43"/>
        <v>1</v>
      </c>
      <c r="H183" s="3">
        <v>8349</v>
      </c>
      <c r="I183" s="3">
        <v>9.0298970501940001</v>
      </c>
      <c r="J183" s="2">
        <v>1.1180000000000001</v>
      </c>
      <c r="K183" s="2">
        <v>1.3974150320000005</v>
      </c>
      <c r="L183" s="2">
        <v>1.2499240000000003</v>
      </c>
      <c r="M183" t="s">
        <v>13</v>
      </c>
      <c r="N183" t="s">
        <v>14</v>
      </c>
      <c r="O183" s="2">
        <v>3</v>
      </c>
      <c r="P183" t="s">
        <v>21</v>
      </c>
      <c r="Q183">
        <f t="shared" si="44"/>
        <v>0</v>
      </c>
      <c r="R183">
        <f t="shared" si="45"/>
        <v>0</v>
      </c>
      <c r="S183">
        <f t="shared" si="46"/>
        <v>0</v>
      </c>
      <c r="T183">
        <f t="shared" si="47"/>
        <v>0</v>
      </c>
      <c r="U183">
        <f t="shared" si="48"/>
        <v>1</v>
      </c>
      <c r="V183" t="s">
        <v>16</v>
      </c>
      <c r="W183">
        <f t="shared" si="49"/>
        <v>0</v>
      </c>
      <c r="X183">
        <f t="shared" si="50"/>
        <v>1</v>
      </c>
      <c r="Y183">
        <f t="shared" si="51"/>
        <v>0</v>
      </c>
      <c r="Z183">
        <f t="shared" si="52"/>
        <v>0</v>
      </c>
      <c r="AA183">
        <f t="shared" si="53"/>
        <v>0</v>
      </c>
      <c r="AB183">
        <f t="shared" si="54"/>
        <v>1</v>
      </c>
      <c r="AC183">
        <f t="shared" si="55"/>
        <v>0</v>
      </c>
      <c r="AD183">
        <f t="shared" si="56"/>
        <v>0</v>
      </c>
      <c r="AE183" t="s">
        <v>28</v>
      </c>
      <c r="AF183">
        <v>1</v>
      </c>
      <c r="AG183">
        <v>1</v>
      </c>
      <c r="AH183">
        <v>0</v>
      </c>
      <c r="AI183">
        <v>1</v>
      </c>
      <c r="AJ183">
        <v>1</v>
      </c>
      <c r="AK183">
        <v>1</v>
      </c>
      <c r="AL183">
        <v>1</v>
      </c>
      <c r="AM183">
        <v>0</v>
      </c>
      <c r="AN183">
        <v>1</v>
      </c>
      <c r="AO183">
        <v>0</v>
      </c>
      <c r="AP183" t="s">
        <v>17</v>
      </c>
      <c r="AQ183">
        <v>61.8</v>
      </c>
      <c r="AR183">
        <v>56.5</v>
      </c>
      <c r="AS183">
        <v>34.799999999999997</v>
      </c>
      <c r="AT183">
        <v>40.799999999999997</v>
      </c>
      <c r="AU183">
        <v>51</v>
      </c>
      <c r="AV183">
        <v>76</v>
      </c>
      <c r="AW183">
        <v>1</v>
      </c>
    </row>
    <row r="184" spans="1:49" x14ac:dyDescent="0.3">
      <c r="A184" t="s">
        <v>12</v>
      </c>
      <c r="B184">
        <f t="shared" si="38"/>
        <v>0</v>
      </c>
      <c r="C184">
        <f t="shared" si="39"/>
        <v>0</v>
      </c>
      <c r="D184">
        <f t="shared" si="40"/>
        <v>0</v>
      </c>
      <c r="E184">
        <f t="shared" si="41"/>
        <v>0</v>
      </c>
      <c r="F184">
        <f t="shared" si="42"/>
        <v>0</v>
      </c>
      <c r="G184">
        <f t="shared" si="43"/>
        <v>1</v>
      </c>
      <c r="H184" s="3">
        <v>26855</v>
      </c>
      <c r="I184" s="3">
        <v>10.19820730233956</v>
      </c>
      <c r="J184" s="2">
        <v>1.82</v>
      </c>
      <c r="K184" s="2">
        <v>6.0285680000000008</v>
      </c>
      <c r="L184" s="2">
        <v>3.3124000000000002</v>
      </c>
      <c r="M184" t="s">
        <v>13</v>
      </c>
      <c r="N184" t="s">
        <v>14</v>
      </c>
      <c r="O184" s="2">
        <v>3</v>
      </c>
      <c r="P184" t="s">
        <v>40</v>
      </c>
      <c r="Q184">
        <f t="shared" si="44"/>
        <v>0</v>
      </c>
      <c r="R184">
        <f t="shared" si="45"/>
        <v>1</v>
      </c>
      <c r="S184">
        <f t="shared" si="46"/>
        <v>0</v>
      </c>
      <c r="T184">
        <f t="shared" si="47"/>
        <v>0</v>
      </c>
      <c r="U184">
        <f t="shared" si="48"/>
        <v>0</v>
      </c>
      <c r="V184" t="s">
        <v>16</v>
      </c>
      <c r="W184">
        <f t="shared" si="49"/>
        <v>0</v>
      </c>
      <c r="X184">
        <f t="shared" si="50"/>
        <v>1</v>
      </c>
      <c r="Y184">
        <f t="shared" si="51"/>
        <v>0</v>
      </c>
      <c r="Z184">
        <f t="shared" si="52"/>
        <v>0</v>
      </c>
      <c r="AA184">
        <f t="shared" si="53"/>
        <v>0</v>
      </c>
      <c r="AB184">
        <f t="shared" si="54"/>
        <v>1</v>
      </c>
      <c r="AC184">
        <f t="shared" si="55"/>
        <v>0</v>
      </c>
      <c r="AD184">
        <f t="shared" si="56"/>
        <v>0</v>
      </c>
      <c r="AE184" t="s">
        <v>18</v>
      </c>
      <c r="AF184">
        <v>1</v>
      </c>
      <c r="AG184">
        <v>1</v>
      </c>
      <c r="AH184">
        <v>0</v>
      </c>
      <c r="AI184">
        <v>1</v>
      </c>
      <c r="AJ184">
        <v>1</v>
      </c>
      <c r="AK184">
        <v>1</v>
      </c>
      <c r="AL184">
        <v>1</v>
      </c>
      <c r="AM184">
        <v>0</v>
      </c>
      <c r="AN184">
        <v>1</v>
      </c>
      <c r="AO184">
        <v>0</v>
      </c>
      <c r="AP184" t="s">
        <v>17</v>
      </c>
      <c r="AQ184">
        <v>61.8</v>
      </c>
      <c r="AR184">
        <v>56.2</v>
      </c>
      <c r="AS184">
        <v>34.6</v>
      </c>
      <c r="AT184">
        <v>40.6</v>
      </c>
      <c r="AU184">
        <v>55</v>
      </c>
      <c r="AV184">
        <v>77</v>
      </c>
      <c r="AW184">
        <v>1</v>
      </c>
    </row>
    <row r="185" spans="1:49" x14ac:dyDescent="0.3">
      <c r="A185" t="s">
        <v>19</v>
      </c>
      <c r="B185">
        <f t="shared" si="38"/>
        <v>1</v>
      </c>
      <c r="C185">
        <f t="shared" si="39"/>
        <v>0</v>
      </c>
      <c r="D185">
        <f t="shared" si="40"/>
        <v>0</v>
      </c>
      <c r="E185">
        <f t="shared" si="41"/>
        <v>0</v>
      </c>
      <c r="F185">
        <f t="shared" si="42"/>
        <v>0</v>
      </c>
      <c r="G185">
        <f t="shared" si="43"/>
        <v>0</v>
      </c>
      <c r="H185" s="3">
        <v>10500.1</v>
      </c>
      <c r="I185" s="3">
        <v>9.2591400599097877</v>
      </c>
      <c r="J185" s="2">
        <v>1.1499999999999999</v>
      </c>
      <c r="K185" s="2">
        <v>1.5208749999999998</v>
      </c>
      <c r="L185" s="2">
        <v>1.3224999999999998</v>
      </c>
      <c r="M185" t="s">
        <v>13</v>
      </c>
      <c r="N185" t="s">
        <v>20</v>
      </c>
      <c r="O185" s="2">
        <v>4</v>
      </c>
      <c r="P185" t="s">
        <v>21</v>
      </c>
      <c r="Q185">
        <f t="shared" si="44"/>
        <v>0</v>
      </c>
      <c r="R185">
        <f t="shared" si="45"/>
        <v>0</v>
      </c>
      <c r="S185">
        <f t="shared" si="46"/>
        <v>0</v>
      </c>
      <c r="T185">
        <f t="shared" si="47"/>
        <v>0</v>
      </c>
      <c r="U185">
        <f t="shared" si="48"/>
        <v>1</v>
      </c>
      <c r="V185" t="s">
        <v>37</v>
      </c>
      <c r="W185">
        <f t="shared" si="49"/>
        <v>1</v>
      </c>
      <c r="X185">
        <f t="shared" si="50"/>
        <v>0</v>
      </c>
      <c r="Y185">
        <f t="shared" si="51"/>
        <v>0</v>
      </c>
      <c r="Z185">
        <f t="shared" si="52"/>
        <v>1</v>
      </c>
      <c r="AA185">
        <f t="shared" si="53"/>
        <v>0</v>
      </c>
      <c r="AB185">
        <f t="shared" si="54"/>
        <v>0</v>
      </c>
      <c r="AC185">
        <f t="shared" si="55"/>
        <v>0</v>
      </c>
      <c r="AD185">
        <f t="shared" si="56"/>
        <v>0</v>
      </c>
      <c r="AE185" t="s">
        <v>28</v>
      </c>
      <c r="AF185">
        <v>0</v>
      </c>
      <c r="AG185">
        <v>0</v>
      </c>
      <c r="AH185">
        <v>1</v>
      </c>
      <c r="AI185">
        <v>0</v>
      </c>
      <c r="AJ185">
        <v>0</v>
      </c>
      <c r="AK185">
        <v>1</v>
      </c>
      <c r="AL185">
        <v>1</v>
      </c>
      <c r="AM185">
        <v>0</v>
      </c>
      <c r="AN185">
        <v>0</v>
      </c>
      <c r="AO185">
        <v>0</v>
      </c>
      <c r="AP185" t="s">
        <v>22</v>
      </c>
      <c r="AQ185">
        <v>61.1</v>
      </c>
      <c r="AR185">
        <v>56</v>
      </c>
      <c r="AS185">
        <v>34</v>
      </c>
      <c r="AT185">
        <v>41</v>
      </c>
      <c r="AU185">
        <v>55</v>
      </c>
      <c r="AV185">
        <v>80</v>
      </c>
      <c r="AW185">
        <v>1</v>
      </c>
    </row>
    <row r="186" spans="1:49" x14ac:dyDescent="0.3">
      <c r="A186" t="s">
        <v>25</v>
      </c>
      <c r="B186">
        <f t="shared" si="38"/>
        <v>0</v>
      </c>
      <c r="C186">
        <f t="shared" si="39"/>
        <v>1</v>
      </c>
      <c r="D186">
        <f t="shared" si="40"/>
        <v>0</v>
      </c>
      <c r="E186">
        <f t="shared" si="41"/>
        <v>0</v>
      </c>
      <c r="F186">
        <f t="shared" si="42"/>
        <v>0</v>
      </c>
      <c r="G186">
        <f t="shared" si="43"/>
        <v>0</v>
      </c>
      <c r="H186" s="3">
        <v>10400</v>
      </c>
      <c r="I186" s="3">
        <v>9.2495610851294643</v>
      </c>
      <c r="J186" s="2">
        <v>1.03</v>
      </c>
      <c r="K186" s="2">
        <v>1.092727</v>
      </c>
      <c r="L186" s="2">
        <v>1.0609</v>
      </c>
      <c r="M186" t="s">
        <v>13</v>
      </c>
      <c r="N186" t="s">
        <v>26</v>
      </c>
      <c r="O186" s="2">
        <v>1</v>
      </c>
      <c r="P186" t="s">
        <v>40</v>
      </c>
      <c r="Q186">
        <f t="shared" si="44"/>
        <v>0</v>
      </c>
      <c r="R186">
        <f t="shared" si="45"/>
        <v>1</v>
      </c>
      <c r="S186">
        <f t="shared" si="46"/>
        <v>0</v>
      </c>
      <c r="T186">
        <f t="shared" si="47"/>
        <v>0</v>
      </c>
      <c r="U186">
        <f t="shared" si="48"/>
        <v>0</v>
      </c>
      <c r="V186" t="s">
        <v>16</v>
      </c>
      <c r="W186">
        <f t="shared" si="49"/>
        <v>0</v>
      </c>
      <c r="X186">
        <f t="shared" si="50"/>
        <v>1</v>
      </c>
      <c r="Y186">
        <f t="shared" si="51"/>
        <v>0</v>
      </c>
      <c r="Z186">
        <f t="shared" si="52"/>
        <v>0</v>
      </c>
      <c r="AA186">
        <f t="shared" si="53"/>
        <v>0</v>
      </c>
      <c r="AB186">
        <f t="shared" si="54"/>
        <v>1</v>
      </c>
      <c r="AC186">
        <f t="shared" si="55"/>
        <v>0</v>
      </c>
      <c r="AD186">
        <f t="shared" si="56"/>
        <v>0</v>
      </c>
      <c r="AE186" t="s">
        <v>28</v>
      </c>
      <c r="AF186">
        <v>1</v>
      </c>
      <c r="AG186">
        <v>1</v>
      </c>
      <c r="AH186">
        <v>0</v>
      </c>
      <c r="AI186">
        <v>1</v>
      </c>
      <c r="AJ186">
        <v>1</v>
      </c>
      <c r="AK186">
        <v>1</v>
      </c>
      <c r="AL186">
        <v>1</v>
      </c>
      <c r="AM186">
        <v>0</v>
      </c>
      <c r="AN186">
        <v>1</v>
      </c>
      <c r="AO186">
        <v>1</v>
      </c>
      <c r="AP186" t="s">
        <v>17</v>
      </c>
      <c r="AQ186">
        <v>61.9</v>
      </c>
      <c r="AR186">
        <v>55.6</v>
      </c>
      <c r="AS186">
        <v>34.799999999999997</v>
      </c>
      <c r="AT186">
        <v>40.9</v>
      </c>
      <c r="AU186">
        <v>54</v>
      </c>
      <c r="AV186">
        <v>77</v>
      </c>
      <c r="AW186">
        <v>1</v>
      </c>
    </row>
    <row r="187" spans="1:49" x14ac:dyDescent="0.3">
      <c r="A187" t="s">
        <v>19</v>
      </c>
      <c r="B187">
        <f t="shared" si="38"/>
        <v>1</v>
      </c>
      <c r="C187">
        <f t="shared" si="39"/>
        <v>0</v>
      </c>
      <c r="D187">
        <f t="shared" si="40"/>
        <v>0</v>
      </c>
      <c r="E187">
        <f t="shared" si="41"/>
        <v>0</v>
      </c>
      <c r="F187">
        <f t="shared" si="42"/>
        <v>0</v>
      </c>
      <c r="G187">
        <f t="shared" si="43"/>
        <v>0</v>
      </c>
      <c r="H187" s="3">
        <v>10490.25</v>
      </c>
      <c r="I187" s="3">
        <v>9.2582015333275223</v>
      </c>
      <c r="J187" s="2">
        <v>1.06</v>
      </c>
      <c r="K187" s="2">
        <v>1.1910160000000001</v>
      </c>
      <c r="L187" s="2">
        <v>1.1236000000000002</v>
      </c>
      <c r="M187" t="s">
        <v>13</v>
      </c>
      <c r="N187" t="s">
        <v>20</v>
      </c>
      <c r="O187" s="2">
        <v>4</v>
      </c>
      <c r="P187" t="s">
        <v>15</v>
      </c>
      <c r="Q187">
        <f t="shared" si="44"/>
        <v>0</v>
      </c>
      <c r="R187">
        <f t="shared" si="45"/>
        <v>0</v>
      </c>
      <c r="S187">
        <f t="shared" si="46"/>
        <v>1</v>
      </c>
      <c r="T187">
        <f t="shared" si="47"/>
        <v>0</v>
      </c>
      <c r="U187">
        <f t="shared" si="48"/>
        <v>0</v>
      </c>
      <c r="V187" t="s">
        <v>34</v>
      </c>
      <c r="W187">
        <f t="shared" si="49"/>
        <v>0</v>
      </c>
      <c r="X187">
        <f t="shared" si="50"/>
        <v>1</v>
      </c>
      <c r="Y187">
        <f t="shared" si="51"/>
        <v>0</v>
      </c>
      <c r="Z187">
        <f t="shared" si="52"/>
        <v>0</v>
      </c>
      <c r="AA187">
        <f t="shared" si="53"/>
        <v>0</v>
      </c>
      <c r="AB187">
        <f t="shared" si="54"/>
        <v>0</v>
      </c>
      <c r="AC187">
        <f t="shared" si="55"/>
        <v>0</v>
      </c>
      <c r="AD187">
        <f t="shared" si="56"/>
        <v>1</v>
      </c>
      <c r="AE187" t="s">
        <v>23</v>
      </c>
      <c r="AF187">
        <v>1</v>
      </c>
      <c r="AG187">
        <v>1</v>
      </c>
      <c r="AH187">
        <v>0</v>
      </c>
      <c r="AI187">
        <v>0</v>
      </c>
      <c r="AJ187">
        <v>1</v>
      </c>
      <c r="AK187">
        <v>1</v>
      </c>
      <c r="AL187">
        <v>1</v>
      </c>
      <c r="AM187">
        <v>0</v>
      </c>
      <c r="AN187">
        <v>0</v>
      </c>
      <c r="AO187">
        <v>0</v>
      </c>
      <c r="AP187" t="s">
        <v>22</v>
      </c>
      <c r="AQ187">
        <v>61.9</v>
      </c>
      <c r="AR187">
        <v>55</v>
      </c>
      <c r="AS187">
        <v>34</v>
      </c>
      <c r="AT187">
        <v>40.6</v>
      </c>
      <c r="AU187">
        <v>55</v>
      </c>
      <c r="AV187">
        <v>80</v>
      </c>
      <c r="AW187">
        <v>1</v>
      </c>
    </row>
    <row r="188" spans="1:49" x14ac:dyDescent="0.3">
      <c r="A188" t="s">
        <v>19</v>
      </c>
      <c r="B188">
        <f t="shared" si="38"/>
        <v>1</v>
      </c>
      <c r="C188">
        <f t="shared" si="39"/>
        <v>0</v>
      </c>
      <c r="D188">
        <f t="shared" si="40"/>
        <v>0</v>
      </c>
      <c r="E188">
        <f t="shared" si="41"/>
        <v>0</v>
      </c>
      <c r="F188">
        <f t="shared" si="42"/>
        <v>0</v>
      </c>
      <c r="G188">
        <f t="shared" si="43"/>
        <v>0</v>
      </c>
      <c r="H188" s="3">
        <v>27486.424999999999</v>
      </c>
      <c r="I188" s="3">
        <v>10.221447525412486</v>
      </c>
      <c r="J188" s="2">
        <v>1.72</v>
      </c>
      <c r="K188" s="2">
        <v>5.0884479999999996</v>
      </c>
      <c r="L188" s="2">
        <v>2.9583999999999997</v>
      </c>
      <c r="M188" t="s">
        <v>13</v>
      </c>
      <c r="N188" t="s">
        <v>20</v>
      </c>
      <c r="O188" s="2">
        <v>4</v>
      </c>
      <c r="P188" t="s">
        <v>40</v>
      </c>
      <c r="Q188">
        <f t="shared" si="44"/>
        <v>0</v>
      </c>
      <c r="R188">
        <f t="shared" si="45"/>
        <v>1</v>
      </c>
      <c r="S188">
        <f t="shared" si="46"/>
        <v>0</v>
      </c>
      <c r="T188">
        <f t="shared" si="47"/>
        <v>0</v>
      </c>
      <c r="U188">
        <f t="shared" si="48"/>
        <v>0</v>
      </c>
      <c r="V188" t="s">
        <v>24</v>
      </c>
      <c r="W188">
        <f t="shared" si="49"/>
        <v>0</v>
      </c>
      <c r="X188">
        <f t="shared" si="50"/>
        <v>1</v>
      </c>
      <c r="Y188">
        <f t="shared" si="51"/>
        <v>0</v>
      </c>
      <c r="Z188">
        <f t="shared" si="52"/>
        <v>0</v>
      </c>
      <c r="AA188">
        <f t="shared" si="53"/>
        <v>1</v>
      </c>
      <c r="AB188">
        <f t="shared" si="54"/>
        <v>0</v>
      </c>
      <c r="AC188">
        <f t="shared" si="55"/>
        <v>0</v>
      </c>
      <c r="AD188">
        <f t="shared" si="56"/>
        <v>0</v>
      </c>
      <c r="AE188" t="s">
        <v>23</v>
      </c>
      <c r="AF188">
        <v>0</v>
      </c>
      <c r="AG188">
        <v>1</v>
      </c>
      <c r="AH188">
        <v>1</v>
      </c>
      <c r="AI188">
        <v>0</v>
      </c>
      <c r="AJ188">
        <v>1</v>
      </c>
      <c r="AK188">
        <v>1</v>
      </c>
      <c r="AL188">
        <v>1</v>
      </c>
      <c r="AM188">
        <v>1</v>
      </c>
      <c r="AN188">
        <v>0</v>
      </c>
      <c r="AO188">
        <v>0</v>
      </c>
      <c r="AP188" t="s">
        <v>22</v>
      </c>
      <c r="AQ188">
        <v>61.9</v>
      </c>
      <c r="AR188">
        <v>57</v>
      </c>
      <c r="AS188">
        <v>35.5</v>
      </c>
      <c r="AT188">
        <v>40.6</v>
      </c>
      <c r="AU188">
        <v>50</v>
      </c>
      <c r="AV188">
        <v>80</v>
      </c>
      <c r="AW188">
        <v>1</v>
      </c>
    </row>
    <row r="189" spans="1:49" x14ac:dyDescent="0.3">
      <c r="A189" t="s">
        <v>29</v>
      </c>
      <c r="B189">
        <f t="shared" si="38"/>
        <v>0</v>
      </c>
      <c r="C189">
        <f t="shared" si="39"/>
        <v>0</v>
      </c>
      <c r="D189">
        <f t="shared" si="40"/>
        <v>1</v>
      </c>
      <c r="E189">
        <f t="shared" si="41"/>
        <v>0</v>
      </c>
      <c r="F189">
        <f t="shared" si="42"/>
        <v>0</v>
      </c>
      <c r="G189">
        <f t="shared" si="43"/>
        <v>0</v>
      </c>
      <c r="H189" s="3">
        <v>10454</v>
      </c>
      <c r="I189" s="3">
        <v>9.2547399592728663</v>
      </c>
      <c r="J189" s="2">
        <v>1.2</v>
      </c>
      <c r="K189" s="2">
        <v>1.7279999999999998</v>
      </c>
      <c r="L189" s="2">
        <v>1.44</v>
      </c>
      <c r="M189" t="s">
        <v>30</v>
      </c>
      <c r="N189" t="s">
        <v>14</v>
      </c>
      <c r="O189" s="2">
        <v>3</v>
      </c>
      <c r="P189" t="s">
        <v>21</v>
      </c>
      <c r="Q189">
        <f t="shared" si="44"/>
        <v>0</v>
      </c>
      <c r="R189">
        <f t="shared" si="45"/>
        <v>0</v>
      </c>
      <c r="S189">
        <f t="shared" si="46"/>
        <v>0</v>
      </c>
      <c r="T189">
        <f t="shared" si="47"/>
        <v>0</v>
      </c>
      <c r="U189">
        <f t="shared" si="48"/>
        <v>1</v>
      </c>
      <c r="V189" t="s">
        <v>24</v>
      </c>
      <c r="W189">
        <f t="shared" si="49"/>
        <v>0</v>
      </c>
      <c r="X189">
        <f t="shared" si="50"/>
        <v>1</v>
      </c>
      <c r="Y189">
        <f t="shared" si="51"/>
        <v>0</v>
      </c>
      <c r="Z189">
        <f t="shared" si="52"/>
        <v>0</v>
      </c>
      <c r="AA189">
        <f t="shared" si="53"/>
        <v>1</v>
      </c>
      <c r="AB189">
        <f t="shared" si="54"/>
        <v>0</v>
      </c>
      <c r="AC189">
        <f t="shared" si="55"/>
        <v>0</v>
      </c>
      <c r="AD189">
        <f t="shared" si="56"/>
        <v>0</v>
      </c>
      <c r="AE189" t="s">
        <v>28</v>
      </c>
      <c r="AF189">
        <v>1</v>
      </c>
      <c r="AG189">
        <v>1</v>
      </c>
      <c r="AH189">
        <v>0</v>
      </c>
      <c r="AI189">
        <v>1</v>
      </c>
      <c r="AJ189">
        <v>1</v>
      </c>
      <c r="AK189">
        <v>1</v>
      </c>
      <c r="AL189">
        <v>1</v>
      </c>
      <c r="AM189">
        <v>0</v>
      </c>
      <c r="AN189">
        <v>1</v>
      </c>
      <c r="AO189">
        <v>0</v>
      </c>
      <c r="AP189" t="s">
        <v>17</v>
      </c>
      <c r="AQ189">
        <v>61.4</v>
      </c>
      <c r="AR189">
        <v>55.9</v>
      </c>
      <c r="AS189">
        <v>34.299999999999997</v>
      </c>
      <c r="AT189">
        <v>40.6</v>
      </c>
      <c r="AU189">
        <v>52</v>
      </c>
      <c r="AV189">
        <v>75</v>
      </c>
      <c r="AW189">
        <v>1</v>
      </c>
    </row>
    <row r="190" spans="1:49" x14ac:dyDescent="0.3">
      <c r="A190" t="s">
        <v>19</v>
      </c>
      <c r="B190">
        <f t="shared" si="38"/>
        <v>1</v>
      </c>
      <c r="C190">
        <f t="shared" si="39"/>
        <v>0</v>
      </c>
      <c r="D190">
        <f t="shared" si="40"/>
        <v>0</v>
      </c>
      <c r="E190">
        <f t="shared" si="41"/>
        <v>0</v>
      </c>
      <c r="F190">
        <f t="shared" si="42"/>
        <v>0</v>
      </c>
      <c r="G190">
        <f t="shared" si="43"/>
        <v>0</v>
      </c>
      <c r="H190" s="3">
        <v>6954.0999999999995</v>
      </c>
      <c r="I190" s="3">
        <v>8.8470866926772391</v>
      </c>
      <c r="J190" s="2">
        <v>1.04</v>
      </c>
      <c r="K190" s="2">
        <v>1.1248640000000001</v>
      </c>
      <c r="L190" s="2">
        <v>1.0816000000000001</v>
      </c>
      <c r="M190" t="s">
        <v>13</v>
      </c>
      <c r="N190" t="s">
        <v>20</v>
      </c>
      <c r="O190" s="2">
        <v>4</v>
      </c>
      <c r="P190" t="s">
        <v>21</v>
      </c>
      <c r="Q190">
        <f t="shared" si="44"/>
        <v>0</v>
      </c>
      <c r="R190">
        <f t="shared" si="45"/>
        <v>0</v>
      </c>
      <c r="S190">
        <f t="shared" si="46"/>
        <v>0</v>
      </c>
      <c r="T190">
        <f t="shared" si="47"/>
        <v>0</v>
      </c>
      <c r="U190">
        <f t="shared" si="48"/>
        <v>1</v>
      </c>
      <c r="V190" t="s">
        <v>16</v>
      </c>
      <c r="W190">
        <f t="shared" si="49"/>
        <v>0</v>
      </c>
      <c r="X190">
        <f t="shared" si="50"/>
        <v>1</v>
      </c>
      <c r="Y190">
        <f t="shared" si="51"/>
        <v>0</v>
      </c>
      <c r="Z190">
        <f t="shared" si="52"/>
        <v>0</v>
      </c>
      <c r="AA190">
        <f t="shared" si="53"/>
        <v>0</v>
      </c>
      <c r="AB190">
        <f t="shared" si="54"/>
        <v>1</v>
      </c>
      <c r="AC190">
        <f t="shared" si="55"/>
        <v>0</v>
      </c>
      <c r="AD190">
        <f t="shared" si="56"/>
        <v>0</v>
      </c>
      <c r="AE190" t="s">
        <v>33</v>
      </c>
      <c r="AF190">
        <v>1</v>
      </c>
      <c r="AG190">
        <v>1</v>
      </c>
      <c r="AH190">
        <v>0</v>
      </c>
      <c r="AI190">
        <v>0</v>
      </c>
      <c r="AJ190">
        <v>0</v>
      </c>
      <c r="AK190">
        <v>1</v>
      </c>
      <c r="AL190">
        <v>1</v>
      </c>
      <c r="AM190">
        <v>0</v>
      </c>
      <c r="AN190">
        <v>0</v>
      </c>
      <c r="AO190">
        <v>0</v>
      </c>
      <c r="AP190" t="s">
        <v>22</v>
      </c>
      <c r="AQ190">
        <v>61.9</v>
      </c>
      <c r="AR190">
        <v>57</v>
      </c>
      <c r="AS190">
        <v>35</v>
      </c>
      <c r="AT190">
        <v>41</v>
      </c>
      <c r="AU190">
        <v>55</v>
      </c>
      <c r="AV190">
        <v>80</v>
      </c>
      <c r="AW190">
        <v>1</v>
      </c>
    </row>
    <row r="191" spans="1:49" x14ac:dyDescent="0.3">
      <c r="A191" t="s">
        <v>19</v>
      </c>
      <c r="B191">
        <f t="shared" si="38"/>
        <v>1</v>
      </c>
      <c r="C191">
        <f t="shared" si="39"/>
        <v>0</v>
      </c>
      <c r="D191">
        <f t="shared" si="40"/>
        <v>0</v>
      </c>
      <c r="E191">
        <f t="shared" si="41"/>
        <v>0</v>
      </c>
      <c r="F191">
        <f t="shared" si="42"/>
        <v>0</v>
      </c>
      <c r="G191">
        <f t="shared" si="43"/>
        <v>0</v>
      </c>
      <c r="H191" s="3">
        <v>16088.004999999999</v>
      </c>
      <c r="I191" s="3">
        <v>9.6858292422430914</v>
      </c>
      <c r="J191" s="2">
        <v>1.03</v>
      </c>
      <c r="K191" s="2">
        <v>1.092727</v>
      </c>
      <c r="L191" s="2">
        <v>1.0609</v>
      </c>
      <c r="M191" t="s">
        <v>13</v>
      </c>
      <c r="N191" t="s">
        <v>20</v>
      </c>
      <c r="O191" s="2">
        <v>4</v>
      </c>
      <c r="P191" t="s">
        <v>27</v>
      </c>
      <c r="Q191">
        <f t="shared" si="44"/>
        <v>1</v>
      </c>
      <c r="R191">
        <f t="shared" si="45"/>
        <v>0</v>
      </c>
      <c r="S191">
        <f t="shared" si="46"/>
        <v>0</v>
      </c>
      <c r="T191">
        <f t="shared" si="47"/>
        <v>0</v>
      </c>
      <c r="U191">
        <f t="shared" si="48"/>
        <v>0</v>
      </c>
      <c r="V191" t="s">
        <v>32</v>
      </c>
      <c r="W191">
        <f t="shared" si="49"/>
        <v>0</v>
      </c>
      <c r="X191">
        <f t="shared" si="50"/>
        <v>1</v>
      </c>
      <c r="Y191">
        <f t="shared" si="51"/>
        <v>0</v>
      </c>
      <c r="Z191">
        <f t="shared" si="52"/>
        <v>0</v>
      </c>
      <c r="AA191">
        <f t="shared" si="53"/>
        <v>0</v>
      </c>
      <c r="AB191">
        <f t="shared" si="54"/>
        <v>0</v>
      </c>
      <c r="AC191">
        <f t="shared" si="55"/>
        <v>1</v>
      </c>
      <c r="AD191">
        <f t="shared" si="56"/>
        <v>0</v>
      </c>
      <c r="AE191" t="s">
        <v>33</v>
      </c>
      <c r="AF191">
        <v>1</v>
      </c>
      <c r="AG191">
        <v>1</v>
      </c>
      <c r="AH191">
        <v>1</v>
      </c>
      <c r="AI191">
        <v>0</v>
      </c>
      <c r="AJ191">
        <v>0</v>
      </c>
      <c r="AK191">
        <v>1</v>
      </c>
      <c r="AL191">
        <v>1</v>
      </c>
      <c r="AM191">
        <v>1</v>
      </c>
      <c r="AN191">
        <v>0</v>
      </c>
      <c r="AO191">
        <v>0</v>
      </c>
      <c r="AP191" t="s">
        <v>22</v>
      </c>
      <c r="AQ191">
        <v>60.6</v>
      </c>
      <c r="AR191">
        <v>57</v>
      </c>
      <c r="AS191">
        <v>33.5</v>
      </c>
      <c r="AT191">
        <v>41</v>
      </c>
      <c r="AU191">
        <v>50</v>
      </c>
      <c r="AV191">
        <v>80</v>
      </c>
      <c r="AW191">
        <v>1</v>
      </c>
    </row>
    <row r="192" spans="1:49" x14ac:dyDescent="0.3">
      <c r="A192" t="s">
        <v>29</v>
      </c>
      <c r="B192">
        <f t="shared" si="38"/>
        <v>0</v>
      </c>
      <c r="C192">
        <f t="shared" si="39"/>
        <v>0</v>
      </c>
      <c r="D192">
        <f t="shared" si="40"/>
        <v>1</v>
      </c>
      <c r="E192">
        <f t="shared" si="41"/>
        <v>0</v>
      </c>
      <c r="F192">
        <f t="shared" si="42"/>
        <v>0</v>
      </c>
      <c r="G192">
        <f t="shared" si="43"/>
        <v>0</v>
      </c>
      <c r="H192" s="3">
        <v>35555</v>
      </c>
      <c r="I192" s="3">
        <v>10.478836072317618</v>
      </c>
      <c r="J192" s="2">
        <v>2.11</v>
      </c>
      <c r="K192" s="2">
        <v>9.3939309999999985</v>
      </c>
      <c r="L192" s="2">
        <v>4.4520999999999997</v>
      </c>
      <c r="M192" t="s">
        <v>30</v>
      </c>
      <c r="N192" t="s">
        <v>14</v>
      </c>
      <c r="O192" s="2">
        <v>3</v>
      </c>
      <c r="P192" t="s">
        <v>31</v>
      </c>
      <c r="Q192">
        <f t="shared" si="44"/>
        <v>0</v>
      </c>
      <c r="R192">
        <f t="shared" si="45"/>
        <v>0</v>
      </c>
      <c r="S192">
        <f t="shared" si="46"/>
        <v>0</v>
      </c>
      <c r="T192">
        <f t="shared" si="47"/>
        <v>1</v>
      </c>
      <c r="U192">
        <f t="shared" si="48"/>
        <v>0</v>
      </c>
      <c r="V192" t="s">
        <v>16</v>
      </c>
      <c r="W192">
        <f t="shared" si="49"/>
        <v>0</v>
      </c>
      <c r="X192">
        <f t="shared" si="50"/>
        <v>1</v>
      </c>
      <c r="Y192">
        <f t="shared" si="51"/>
        <v>0</v>
      </c>
      <c r="Z192">
        <f t="shared" si="52"/>
        <v>0</v>
      </c>
      <c r="AA192">
        <f t="shared" si="53"/>
        <v>0</v>
      </c>
      <c r="AB192">
        <f t="shared" si="54"/>
        <v>1</v>
      </c>
      <c r="AC192">
        <f t="shared" si="55"/>
        <v>0</v>
      </c>
      <c r="AD192">
        <f t="shared" si="56"/>
        <v>0</v>
      </c>
      <c r="AE192" t="s">
        <v>28</v>
      </c>
      <c r="AF192">
        <v>1</v>
      </c>
      <c r="AG192">
        <v>1</v>
      </c>
      <c r="AH192">
        <v>0</v>
      </c>
      <c r="AI192">
        <v>1</v>
      </c>
      <c r="AJ192">
        <v>1</v>
      </c>
      <c r="AK192">
        <v>1</v>
      </c>
      <c r="AL192">
        <v>1</v>
      </c>
      <c r="AM192">
        <v>1</v>
      </c>
      <c r="AN192">
        <v>1</v>
      </c>
      <c r="AO192">
        <v>0</v>
      </c>
      <c r="AP192" t="s">
        <v>17</v>
      </c>
      <c r="AQ192">
        <v>61.5</v>
      </c>
      <c r="AR192">
        <v>56.7</v>
      </c>
      <c r="AS192">
        <v>34.6</v>
      </c>
      <c r="AT192">
        <v>40.799999999999997</v>
      </c>
      <c r="AU192">
        <v>50</v>
      </c>
      <c r="AV192">
        <v>76</v>
      </c>
      <c r="AW192">
        <v>1</v>
      </c>
    </row>
    <row r="193" spans="1:49" x14ac:dyDescent="0.3">
      <c r="A193" t="s">
        <v>19</v>
      </c>
      <c r="B193">
        <f t="shared" si="38"/>
        <v>1</v>
      </c>
      <c r="C193">
        <f t="shared" si="39"/>
        <v>0</v>
      </c>
      <c r="D193">
        <f t="shared" si="40"/>
        <v>0</v>
      </c>
      <c r="E193">
        <f t="shared" si="41"/>
        <v>0</v>
      </c>
      <c r="F193">
        <f t="shared" si="42"/>
        <v>0</v>
      </c>
      <c r="G193">
        <f t="shared" si="43"/>
        <v>0</v>
      </c>
      <c r="H193" s="3">
        <v>9947.5149999999994</v>
      </c>
      <c r="I193" s="3">
        <v>9.2050780502165086</v>
      </c>
      <c r="J193" s="2">
        <v>1.21</v>
      </c>
      <c r="K193" s="2">
        <v>1.7715609999999999</v>
      </c>
      <c r="L193" s="2">
        <v>1.4641</v>
      </c>
      <c r="M193" t="s">
        <v>13</v>
      </c>
      <c r="N193" t="s">
        <v>20</v>
      </c>
      <c r="O193" s="2">
        <v>4</v>
      </c>
      <c r="P193" t="s">
        <v>31</v>
      </c>
      <c r="Q193">
        <f t="shared" si="44"/>
        <v>0</v>
      </c>
      <c r="R193">
        <f t="shared" si="45"/>
        <v>0</v>
      </c>
      <c r="S193">
        <f t="shared" si="46"/>
        <v>0</v>
      </c>
      <c r="T193">
        <f t="shared" si="47"/>
        <v>1</v>
      </c>
      <c r="U193">
        <f t="shared" si="48"/>
        <v>0</v>
      </c>
      <c r="V193" t="s">
        <v>16</v>
      </c>
      <c r="W193">
        <f t="shared" si="49"/>
        <v>0</v>
      </c>
      <c r="X193">
        <f t="shared" si="50"/>
        <v>1</v>
      </c>
      <c r="Y193">
        <f t="shared" si="51"/>
        <v>0</v>
      </c>
      <c r="Z193">
        <f t="shared" si="52"/>
        <v>0</v>
      </c>
      <c r="AA193">
        <f t="shared" si="53"/>
        <v>0</v>
      </c>
      <c r="AB193">
        <f t="shared" si="54"/>
        <v>1</v>
      </c>
      <c r="AC193">
        <f t="shared" si="55"/>
        <v>0</v>
      </c>
      <c r="AD193">
        <f t="shared" si="56"/>
        <v>0</v>
      </c>
      <c r="AE193" t="s">
        <v>23</v>
      </c>
      <c r="AF193">
        <v>1</v>
      </c>
      <c r="AG193">
        <v>1</v>
      </c>
      <c r="AH193">
        <v>0</v>
      </c>
      <c r="AI193">
        <v>0</v>
      </c>
      <c r="AJ193">
        <v>1</v>
      </c>
      <c r="AK193">
        <v>1</v>
      </c>
      <c r="AL193">
        <v>1</v>
      </c>
      <c r="AM193">
        <v>1</v>
      </c>
      <c r="AN193">
        <v>0</v>
      </c>
      <c r="AO193">
        <v>0</v>
      </c>
      <c r="AP193" t="s">
        <v>22</v>
      </c>
      <c r="AQ193">
        <v>61.2</v>
      </c>
      <c r="AR193">
        <v>56</v>
      </c>
      <c r="AS193">
        <v>33.5</v>
      </c>
      <c r="AT193">
        <v>40.799999999999997</v>
      </c>
      <c r="AU193">
        <v>50</v>
      </c>
      <c r="AV193">
        <v>80</v>
      </c>
      <c r="AW193">
        <v>1</v>
      </c>
    </row>
    <row r="194" spans="1:49" x14ac:dyDescent="0.3">
      <c r="A194" t="s">
        <v>29</v>
      </c>
      <c r="B194">
        <f t="shared" si="38"/>
        <v>0</v>
      </c>
      <c r="C194">
        <f t="shared" si="39"/>
        <v>0</v>
      </c>
      <c r="D194">
        <f t="shared" si="40"/>
        <v>1</v>
      </c>
      <c r="E194">
        <f t="shared" si="41"/>
        <v>0</v>
      </c>
      <c r="F194">
        <f t="shared" si="42"/>
        <v>0</v>
      </c>
      <c r="G194">
        <f t="shared" si="43"/>
        <v>0</v>
      </c>
      <c r="H194" s="3">
        <v>34097</v>
      </c>
      <c r="I194" s="3">
        <v>10.436964682861856</v>
      </c>
      <c r="J194" s="2">
        <v>2.08</v>
      </c>
      <c r="K194" s="2">
        <v>8.9989120000000007</v>
      </c>
      <c r="L194" s="2">
        <v>4.3264000000000005</v>
      </c>
      <c r="M194" t="s">
        <v>30</v>
      </c>
      <c r="N194" t="s">
        <v>14</v>
      </c>
      <c r="O194" s="2">
        <v>3</v>
      </c>
      <c r="P194" t="s">
        <v>21</v>
      </c>
      <c r="Q194">
        <f t="shared" si="44"/>
        <v>0</v>
      </c>
      <c r="R194">
        <f t="shared" si="45"/>
        <v>0</v>
      </c>
      <c r="S194">
        <f t="shared" si="46"/>
        <v>0</v>
      </c>
      <c r="T194">
        <f t="shared" si="47"/>
        <v>0</v>
      </c>
      <c r="U194">
        <f t="shared" si="48"/>
        <v>1</v>
      </c>
      <c r="V194" t="s">
        <v>24</v>
      </c>
      <c r="W194">
        <f t="shared" si="49"/>
        <v>0</v>
      </c>
      <c r="X194">
        <f t="shared" si="50"/>
        <v>1</v>
      </c>
      <c r="Y194">
        <f t="shared" si="51"/>
        <v>0</v>
      </c>
      <c r="Z194">
        <f t="shared" si="52"/>
        <v>0</v>
      </c>
      <c r="AA194">
        <f t="shared" si="53"/>
        <v>1</v>
      </c>
      <c r="AB194">
        <f t="shared" si="54"/>
        <v>0</v>
      </c>
      <c r="AC194">
        <f t="shared" si="55"/>
        <v>0</v>
      </c>
      <c r="AD194">
        <f t="shared" si="56"/>
        <v>0</v>
      </c>
      <c r="AE194" t="s">
        <v>18</v>
      </c>
      <c r="AF194">
        <v>1</v>
      </c>
      <c r="AG194">
        <v>1</v>
      </c>
      <c r="AH194">
        <v>1</v>
      </c>
      <c r="AI194">
        <v>1</v>
      </c>
      <c r="AJ194">
        <v>1</v>
      </c>
      <c r="AK194">
        <v>1</v>
      </c>
      <c r="AL194">
        <v>1</v>
      </c>
      <c r="AM194">
        <v>1</v>
      </c>
      <c r="AN194">
        <v>1</v>
      </c>
      <c r="AO194">
        <v>0</v>
      </c>
      <c r="AP194" t="s">
        <v>17</v>
      </c>
      <c r="AQ194">
        <v>61.3</v>
      </c>
      <c r="AR194">
        <v>56</v>
      </c>
      <c r="AS194">
        <v>34.299999999999997</v>
      </c>
      <c r="AT194">
        <v>40.700000000000003</v>
      </c>
      <c r="AU194">
        <v>50</v>
      </c>
      <c r="AV194">
        <v>77</v>
      </c>
      <c r="AW194">
        <v>1</v>
      </c>
    </row>
    <row r="195" spans="1:49" x14ac:dyDescent="0.3">
      <c r="A195" t="s">
        <v>19</v>
      </c>
      <c r="B195">
        <f t="shared" ref="B195:B247" si="57">IF(TEXT(A195,"0") = "BlueNile", 1, 0)</f>
        <v>1</v>
      </c>
      <c r="C195">
        <f t="shared" ref="C195:C247" si="58">IF(TEXT(A195,"0") = "BrianGavin", 1, 0)</f>
        <v>0</v>
      </c>
      <c r="D195">
        <f t="shared" ref="D195:D247" si="59">IF(TEXT(A195,"0") = "CraftedByInfinity", 1, 0)</f>
        <v>0</v>
      </c>
      <c r="E195">
        <f t="shared" ref="E195:E247" si="60">IF(TEXT(A195,"0") = "EnchantedDiamonds", 1, 0)</f>
        <v>0</v>
      </c>
      <c r="F195">
        <f t="shared" ref="F195:F247" si="61">IF(TEXT(A195,"0") = "JamesAllen", 1, 0)</f>
        <v>0</v>
      </c>
      <c r="G195">
        <f t="shared" ref="G195:G247" si="62">IF(TEXT(A195,"0") = "WhiteFlash", 1, 0)</f>
        <v>0</v>
      </c>
      <c r="H195" s="3">
        <v>8518.2800000000007</v>
      </c>
      <c r="I195" s="3">
        <v>9.0499697215089956</v>
      </c>
      <c r="J195" s="2">
        <v>1.08</v>
      </c>
      <c r="K195" s="2">
        <v>1.2597120000000002</v>
      </c>
      <c r="L195" s="2">
        <v>1.1664000000000001</v>
      </c>
      <c r="M195" t="s">
        <v>13</v>
      </c>
      <c r="N195" t="s">
        <v>20</v>
      </c>
      <c r="O195" s="2">
        <v>4</v>
      </c>
      <c r="P195" t="s">
        <v>31</v>
      </c>
      <c r="Q195">
        <f t="shared" ref="Q195:Q247" si="63">IF(TEXT(P195,"0") = "D", 1, 0)</f>
        <v>0</v>
      </c>
      <c r="R195">
        <f t="shared" ref="R195:R247" si="64">IF(TEXT(P195,"0") = "E", 1, 0)</f>
        <v>0</v>
      </c>
      <c r="S195">
        <f t="shared" ref="S195:S247" si="65">IF(TEXT(P195,"0") = "F", 1, 0)</f>
        <v>0</v>
      </c>
      <c r="T195">
        <f t="shared" ref="T195:T247" si="66">IF(TEXT(P195,"0") = "G", 1, 0)</f>
        <v>1</v>
      </c>
      <c r="U195">
        <f t="shared" ref="U195:U247" si="67">IF(TEXT(P195,"0") = "H", 1, 0)</f>
        <v>0</v>
      </c>
      <c r="V195" t="s">
        <v>24</v>
      </c>
      <c r="W195">
        <f t="shared" ref="W195:W247" si="68">IF(OR(V195="IF",V195="FL"),1,0)</f>
        <v>0</v>
      </c>
      <c r="X195">
        <f t="shared" ref="X195:X258" si="69">IF(OR(V195="VS1",V195="VS2",V195="VVS1",V195="VVS2"),1,0)</f>
        <v>1</v>
      </c>
      <c r="Y195">
        <f t="shared" ref="Y195:Y247" si="70">IF(TEXT(V195,"0") = "FL", 1, 0)</f>
        <v>0</v>
      </c>
      <c r="Z195">
        <f t="shared" ref="Z195:Z247" si="71">IF(TEXT(V195,"0") = "IF", 1, 0)</f>
        <v>0</v>
      </c>
      <c r="AA195">
        <f t="shared" ref="AA195:AA247" si="72">IF(TEXT(V195,"0") = "VS1", 1, 0)</f>
        <v>1</v>
      </c>
      <c r="AB195">
        <f t="shared" ref="AB195:AB247" si="73">IF(TEXT(V195,"0") = "VS2", 1, 0)</f>
        <v>0</v>
      </c>
      <c r="AC195">
        <f t="shared" ref="AC195:AC247" si="74">IF(TEXT(V195,"0") = "VVS1", 1, 0)</f>
        <v>0</v>
      </c>
      <c r="AD195">
        <f t="shared" ref="AD195:AD247" si="75">IF(TEXT(V195,"0") = "VVS2", 1, 0)</f>
        <v>0</v>
      </c>
      <c r="AE195" t="s">
        <v>23</v>
      </c>
      <c r="AF195">
        <v>1</v>
      </c>
      <c r="AG195">
        <v>1</v>
      </c>
      <c r="AH195">
        <v>0</v>
      </c>
      <c r="AI195">
        <v>0</v>
      </c>
      <c r="AJ195">
        <v>0</v>
      </c>
      <c r="AK195">
        <v>1</v>
      </c>
      <c r="AL195">
        <v>1</v>
      </c>
      <c r="AM195">
        <v>1</v>
      </c>
      <c r="AN195">
        <v>0</v>
      </c>
      <c r="AO195">
        <v>0</v>
      </c>
      <c r="AP195" t="s">
        <v>22</v>
      </c>
      <c r="AQ195">
        <v>61.6</v>
      </c>
      <c r="AR195">
        <v>55</v>
      </c>
      <c r="AS195">
        <v>33.5</v>
      </c>
      <c r="AT195">
        <v>41</v>
      </c>
      <c r="AU195">
        <v>50</v>
      </c>
      <c r="AV195">
        <v>80</v>
      </c>
      <c r="AW195">
        <v>1</v>
      </c>
    </row>
    <row r="196" spans="1:49" x14ac:dyDescent="0.3">
      <c r="A196" t="s">
        <v>29</v>
      </c>
      <c r="B196">
        <f t="shared" si="57"/>
        <v>0</v>
      </c>
      <c r="C196">
        <f t="shared" si="58"/>
        <v>0</v>
      </c>
      <c r="D196">
        <f t="shared" si="59"/>
        <v>1</v>
      </c>
      <c r="E196">
        <f t="shared" si="60"/>
        <v>0</v>
      </c>
      <c r="F196">
        <f t="shared" si="61"/>
        <v>0</v>
      </c>
      <c r="G196">
        <f t="shared" si="62"/>
        <v>0</v>
      </c>
      <c r="H196" s="3">
        <v>11621</v>
      </c>
      <c r="I196" s="3">
        <v>9.360569085222874</v>
      </c>
      <c r="J196" s="2">
        <v>1.32</v>
      </c>
      <c r="K196" s="2">
        <v>2.2999680000000002</v>
      </c>
      <c r="L196" s="2">
        <v>1.7424000000000002</v>
      </c>
      <c r="M196" t="s">
        <v>30</v>
      </c>
      <c r="N196" t="s">
        <v>14</v>
      </c>
      <c r="O196" s="2">
        <v>3</v>
      </c>
      <c r="P196" t="s">
        <v>21</v>
      </c>
      <c r="Q196">
        <f t="shared" si="63"/>
        <v>0</v>
      </c>
      <c r="R196">
        <f t="shared" si="64"/>
        <v>0</v>
      </c>
      <c r="S196">
        <f t="shared" si="65"/>
        <v>0</v>
      </c>
      <c r="T196">
        <f t="shared" si="66"/>
        <v>0</v>
      </c>
      <c r="U196">
        <f t="shared" si="67"/>
        <v>1</v>
      </c>
      <c r="V196" t="s">
        <v>16</v>
      </c>
      <c r="W196">
        <f t="shared" si="68"/>
        <v>0</v>
      </c>
      <c r="X196">
        <f t="shared" si="69"/>
        <v>1</v>
      </c>
      <c r="Y196">
        <f t="shared" si="70"/>
        <v>0</v>
      </c>
      <c r="Z196">
        <f t="shared" si="71"/>
        <v>0</v>
      </c>
      <c r="AA196">
        <f t="shared" si="72"/>
        <v>0</v>
      </c>
      <c r="AB196">
        <f t="shared" si="73"/>
        <v>1</v>
      </c>
      <c r="AC196">
        <f t="shared" si="74"/>
        <v>0</v>
      </c>
      <c r="AD196">
        <f t="shared" si="75"/>
        <v>0</v>
      </c>
      <c r="AE196" t="s">
        <v>28</v>
      </c>
      <c r="AF196">
        <v>1</v>
      </c>
      <c r="AG196">
        <v>1</v>
      </c>
      <c r="AH196">
        <v>0</v>
      </c>
      <c r="AI196">
        <v>1</v>
      </c>
      <c r="AJ196">
        <v>1</v>
      </c>
      <c r="AK196">
        <v>1</v>
      </c>
      <c r="AL196">
        <v>1</v>
      </c>
      <c r="AM196">
        <v>1</v>
      </c>
      <c r="AN196">
        <v>1</v>
      </c>
      <c r="AO196">
        <v>1</v>
      </c>
      <c r="AP196" t="s">
        <v>17</v>
      </c>
      <c r="AQ196">
        <v>61.9</v>
      </c>
      <c r="AR196">
        <v>55</v>
      </c>
      <c r="AS196">
        <v>34.299999999999997</v>
      </c>
      <c r="AT196">
        <v>40.700000000000003</v>
      </c>
      <c r="AU196">
        <v>49</v>
      </c>
      <c r="AV196">
        <v>77</v>
      </c>
      <c r="AW196">
        <v>1</v>
      </c>
    </row>
    <row r="197" spans="1:49" x14ac:dyDescent="0.3">
      <c r="A197" t="s">
        <v>12</v>
      </c>
      <c r="B197">
        <f t="shared" si="57"/>
        <v>0</v>
      </c>
      <c r="C197">
        <f t="shared" si="58"/>
        <v>0</v>
      </c>
      <c r="D197">
        <f t="shared" si="59"/>
        <v>0</v>
      </c>
      <c r="E197">
        <f t="shared" si="60"/>
        <v>0</v>
      </c>
      <c r="F197">
        <f t="shared" si="61"/>
        <v>0</v>
      </c>
      <c r="G197">
        <f t="shared" si="62"/>
        <v>1</v>
      </c>
      <c r="H197" s="3">
        <v>24226</v>
      </c>
      <c r="I197" s="3">
        <v>10.095181715576748</v>
      </c>
      <c r="J197" s="2">
        <v>1.8120000000000001</v>
      </c>
      <c r="K197" s="2">
        <v>5.9494193280000003</v>
      </c>
      <c r="L197" s="2">
        <v>3.283344</v>
      </c>
      <c r="M197" t="s">
        <v>13</v>
      </c>
      <c r="N197" t="s">
        <v>14</v>
      </c>
      <c r="O197" s="2">
        <v>3</v>
      </c>
      <c r="P197" t="s">
        <v>31</v>
      </c>
      <c r="Q197">
        <f t="shared" si="63"/>
        <v>0</v>
      </c>
      <c r="R197">
        <f t="shared" si="64"/>
        <v>0</v>
      </c>
      <c r="S197">
        <f t="shared" si="65"/>
        <v>0</v>
      </c>
      <c r="T197">
        <f t="shared" si="66"/>
        <v>1</v>
      </c>
      <c r="U197">
        <f t="shared" si="67"/>
        <v>0</v>
      </c>
      <c r="V197" t="s">
        <v>34</v>
      </c>
      <c r="W197">
        <f t="shared" si="68"/>
        <v>0</v>
      </c>
      <c r="X197">
        <f t="shared" si="69"/>
        <v>1</v>
      </c>
      <c r="Y197">
        <f t="shared" si="70"/>
        <v>0</v>
      </c>
      <c r="Z197">
        <f t="shared" si="71"/>
        <v>0</v>
      </c>
      <c r="AA197">
        <f t="shared" si="72"/>
        <v>0</v>
      </c>
      <c r="AB197">
        <f t="shared" si="73"/>
        <v>0</v>
      </c>
      <c r="AC197">
        <f t="shared" si="74"/>
        <v>0</v>
      </c>
      <c r="AD197">
        <f t="shared" si="75"/>
        <v>1</v>
      </c>
      <c r="AE197" t="s">
        <v>18</v>
      </c>
      <c r="AF197">
        <v>1</v>
      </c>
      <c r="AG197">
        <v>1</v>
      </c>
      <c r="AH197">
        <v>1</v>
      </c>
      <c r="AI197">
        <v>1</v>
      </c>
      <c r="AJ197">
        <v>1</v>
      </c>
      <c r="AK197">
        <v>1</v>
      </c>
      <c r="AL197">
        <v>1</v>
      </c>
      <c r="AM197">
        <v>0</v>
      </c>
      <c r="AN197">
        <v>1</v>
      </c>
      <c r="AO197">
        <v>0</v>
      </c>
      <c r="AP197" t="s">
        <v>17</v>
      </c>
      <c r="AQ197">
        <v>61.7</v>
      </c>
      <c r="AR197">
        <v>56.6</v>
      </c>
      <c r="AS197">
        <v>34.6</v>
      </c>
      <c r="AT197">
        <v>40.6</v>
      </c>
      <c r="AU197">
        <v>54</v>
      </c>
      <c r="AV197">
        <v>78</v>
      </c>
      <c r="AW197">
        <v>1</v>
      </c>
    </row>
    <row r="198" spans="1:49" x14ac:dyDescent="0.3">
      <c r="A198" t="s">
        <v>19</v>
      </c>
      <c r="B198">
        <f t="shared" si="57"/>
        <v>1</v>
      </c>
      <c r="C198">
        <f t="shared" si="58"/>
        <v>0</v>
      </c>
      <c r="D198">
        <f t="shared" si="59"/>
        <v>0</v>
      </c>
      <c r="E198">
        <f t="shared" si="60"/>
        <v>0</v>
      </c>
      <c r="F198">
        <f t="shared" si="61"/>
        <v>0</v>
      </c>
      <c r="G198">
        <f t="shared" si="62"/>
        <v>0</v>
      </c>
      <c r="H198" s="3">
        <v>13406.834999999999</v>
      </c>
      <c r="I198" s="3">
        <v>9.5035199305220246</v>
      </c>
      <c r="J198" s="2">
        <v>1.01</v>
      </c>
      <c r="K198" s="2">
        <v>1.0303010000000001</v>
      </c>
      <c r="L198" s="2">
        <v>1.0201</v>
      </c>
      <c r="M198" t="s">
        <v>13</v>
      </c>
      <c r="N198" t="s">
        <v>20</v>
      </c>
      <c r="O198" s="2">
        <v>4</v>
      </c>
      <c r="P198" t="s">
        <v>40</v>
      </c>
      <c r="Q198">
        <f t="shared" si="63"/>
        <v>0</v>
      </c>
      <c r="R198">
        <f t="shared" si="64"/>
        <v>1</v>
      </c>
      <c r="S198">
        <f t="shared" si="65"/>
        <v>0</v>
      </c>
      <c r="T198">
        <f t="shared" si="66"/>
        <v>0</v>
      </c>
      <c r="U198">
        <f t="shared" si="67"/>
        <v>0</v>
      </c>
      <c r="V198" t="s">
        <v>32</v>
      </c>
      <c r="W198">
        <f t="shared" si="68"/>
        <v>0</v>
      </c>
      <c r="X198">
        <f t="shared" si="69"/>
        <v>1</v>
      </c>
      <c r="Y198">
        <f t="shared" si="70"/>
        <v>0</v>
      </c>
      <c r="Z198">
        <f t="shared" si="71"/>
        <v>0</v>
      </c>
      <c r="AA198">
        <f t="shared" si="72"/>
        <v>0</v>
      </c>
      <c r="AB198">
        <f t="shared" si="73"/>
        <v>0</v>
      </c>
      <c r="AC198">
        <f t="shared" si="74"/>
        <v>1</v>
      </c>
      <c r="AD198">
        <f t="shared" si="75"/>
        <v>0</v>
      </c>
      <c r="AE198" t="s">
        <v>23</v>
      </c>
      <c r="AF198">
        <v>1</v>
      </c>
      <c r="AG198">
        <v>1</v>
      </c>
      <c r="AH198">
        <v>1</v>
      </c>
      <c r="AI198">
        <v>0</v>
      </c>
      <c r="AJ198">
        <v>1</v>
      </c>
      <c r="AK198">
        <v>1</v>
      </c>
      <c r="AL198">
        <v>1</v>
      </c>
      <c r="AM198">
        <v>1</v>
      </c>
      <c r="AN198">
        <v>0</v>
      </c>
      <c r="AO198">
        <v>0</v>
      </c>
      <c r="AP198" t="s">
        <v>22</v>
      </c>
      <c r="AQ198">
        <v>61.8</v>
      </c>
      <c r="AR198">
        <v>55</v>
      </c>
      <c r="AS198">
        <v>34</v>
      </c>
      <c r="AT198">
        <v>40.799999999999997</v>
      </c>
      <c r="AU198">
        <v>50</v>
      </c>
      <c r="AV198">
        <v>80</v>
      </c>
      <c r="AW198">
        <v>1</v>
      </c>
    </row>
    <row r="199" spans="1:49" x14ac:dyDescent="0.3">
      <c r="A199" t="s">
        <v>19</v>
      </c>
      <c r="B199">
        <f t="shared" si="57"/>
        <v>1</v>
      </c>
      <c r="C199">
        <f t="shared" si="58"/>
        <v>0</v>
      </c>
      <c r="D199">
        <f t="shared" si="59"/>
        <v>0</v>
      </c>
      <c r="E199">
        <f t="shared" si="60"/>
        <v>0</v>
      </c>
      <c r="F199">
        <f t="shared" si="61"/>
        <v>0</v>
      </c>
      <c r="G199">
        <f t="shared" si="62"/>
        <v>0</v>
      </c>
      <c r="H199" s="3">
        <v>17982.16</v>
      </c>
      <c r="I199" s="3">
        <v>9.7971354342918087</v>
      </c>
      <c r="J199" s="2">
        <v>1.61</v>
      </c>
      <c r="K199" s="2">
        <v>4.1732810000000011</v>
      </c>
      <c r="L199" s="2">
        <v>2.5921000000000003</v>
      </c>
      <c r="M199" t="s">
        <v>13</v>
      </c>
      <c r="N199" t="s">
        <v>20</v>
      </c>
      <c r="O199" s="2">
        <v>4</v>
      </c>
      <c r="P199" t="s">
        <v>15</v>
      </c>
      <c r="Q199">
        <f t="shared" si="63"/>
        <v>0</v>
      </c>
      <c r="R199">
        <f t="shared" si="64"/>
        <v>0</v>
      </c>
      <c r="S199">
        <f t="shared" si="65"/>
        <v>1</v>
      </c>
      <c r="T199">
        <f t="shared" si="66"/>
        <v>0</v>
      </c>
      <c r="U199">
        <f t="shared" si="67"/>
        <v>0</v>
      </c>
      <c r="V199" t="s">
        <v>16</v>
      </c>
      <c r="W199">
        <f t="shared" si="68"/>
        <v>0</v>
      </c>
      <c r="X199">
        <f t="shared" si="69"/>
        <v>1</v>
      </c>
      <c r="Y199">
        <f t="shared" si="70"/>
        <v>0</v>
      </c>
      <c r="Z199">
        <f t="shared" si="71"/>
        <v>0</v>
      </c>
      <c r="AA199">
        <f t="shared" si="72"/>
        <v>0</v>
      </c>
      <c r="AB199">
        <f t="shared" si="73"/>
        <v>1</v>
      </c>
      <c r="AC199">
        <f t="shared" si="74"/>
        <v>0</v>
      </c>
      <c r="AD199">
        <f t="shared" si="75"/>
        <v>0</v>
      </c>
      <c r="AE199" t="s">
        <v>28</v>
      </c>
      <c r="AF199">
        <v>1</v>
      </c>
      <c r="AG199">
        <v>1</v>
      </c>
      <c r="AH199">
        <v>0</v>
      </c>
      <c r="AI199">
        <v>0</v>
      </c>
      <c r="AJ199">
        <v>1</v>
      </c>
      <c r="AK199">
        <v>1</v>
      </c>
      <c r="AL199">
        <v>1</v>
      </c>
      <c r="AM199">
        <v>0</v>
      </c>
      <c r="AN199">
        <v>0</v>
      </c>
      <c r="AO199">
        <v>0</v>
      </c>
      <c r="AP199" t="s">
        <v>22</v>
      </c>
      <c r="AQ199">
        <v>61.9</v>
      </c>
      <c r="AR199">
        <v>55</v>
      </c>
      <c r="AS199">
        <v>35.5</v>
      </c>
      <c r="AT199">
        <v>40.6</v>
      </c>
      <c r="AU199">
        <v>55</v>
      </c>
      <c r="AV199">
        <v>80</v>
      </c>
      <c r="AW199">
        <v>1</v>
      </c>
    </row>
    <row r="200" spans="1:49" x14ac:dyDescent="0.3">
      <c r="A200" t="s">
        <v>19</v>
      </c>
      <c r="B200">
        <f t="shared" si="57"/>
        <v>1</v>
      </c>
      <c r="C200">
        <f t="shared" si="58"/>
        <v>0</v>
      </c>
      <c r="D200">
        <f t="shared" si="59"/>
        <v>0</v>
      </c>
      <c r="E200">
        <f t="shared" si="60"/>
        <v>0</v>
      </c>
      <c r="F200">
        <f t="shared" si="61"/>
        <v>0</v>
      </c>
      <c r="G200">
        <f t="shared" si="62"/>
        <v>0</v>
      </c>
      <c r="H200" s="3">
        <v>12909.41</v>
      </c>
      <c r="I200" s="3">
        <v>9.4657117817893948</v>
      </c>
      <c r="J200" s="2">
        <v>1.27</v>
      </c>
      <c r="K200" s="2">
        <v>2.0483830000000003</v>
      </c>
      <c r="L200" s="2">
        <v>1.6129</v>
      </c>
      <c r="M200" t="s">
        <v>13</v>
      </c>
      <c r="N200" t="s">
        <v>20</v>
      </c>
      <c r="O200" s="2">
        <v>4</v>
      </c>
      <c r="P200" t="s">
        <v>31</v>
      </c>
      <c r="Q200">
        <f t="shared" si="63"/>
        <v>0</v>
      </c>
      <c r="R200">
        <f t="shared" si="64"/>
        <v>0</v>
      </c>
      <c r="S200">
        <f t="shared" si="65"/>
        <v>0</v>
      </c>
      <c r="T200">
        <f t="shared" si="66"/>
        <v>1</v>
      </c>
      <c r="U200">
        <f t="shared" si="67"/>
        <v>0</v>
      </c>
      <c r="V200" t="s">
        <v>34</v>
      </c>
      <c r="W200">
        <f t="shared" si="68"/>
        <v>0</v>
      </c>
      <c r="X200">
        <f t="shared" si="69"/>
        <v>1</v>
      </c>
      <c r="Y200">
        <f t="shared" si="70"/>
        <v>0</v>
      </c>
      <c r="Z200">
        <f t="shared" si="71"/>
        <v>0</v>
      </c>
      <c r="AA200">
        <f t="shared" si="72"/>
        <v>0</v>
      </c>
      <c r="AB200">
        <f t="shared" si="73"/>
        <v>0</v>
      </c>
      <c r="AC200">
        <f t="shared" si="74"/>
        <v>0</v>
      </c>
      <c r="AD200">
        <f t="shared" si="75"/>
        <v>1</v>
      </c>
      <c r="AE200" t="s">
        <v>23</v>
      </c>
      <c r="AF200">
        <v>0</v>
      </c>
      <c r="AG200">
        <v>1</v>
      </c>
      <c r="AH200">
        <v>0</v>
      </c>
      <c r="AI200">
        <v>0</v>
      </c>
      <c r="AJ200">
        <v>1</v>
      </c>
      <c r="AK200">
        <v>1</v>
      </c>
      <c r="AL200">
        <v>1</v>
      </c>
      <c r="AM200">
        <v>1</v>
      </c>
      <c r="AN200">
        <v>0</v>
      </c>
      <c r="AO200">
        <v>0</v>
      </c>
      <c r="AP200" t="s">
        <v>22</v>
      </c>
      <c r="AQ200">
        <v>61.7</v>
      </c>
      <c r="AR200">
        <v>57</v>
      </c>
      <c r="AS200">
        <v>35.5</v>
      </c>
      <c r="AT200">
        <v>40.799999999999997</v>
      </c>
      <c r="AU200">
        <v>50</v>
      </c>
      <c r="AV200">
        <v>80</v>
      </c>
      <c r="AW200">
        <v>1</v>
      </c>
    </row>
    <row r="201" spans="1:49" x14ac:dyDescent="0.3">
      <c r="A201" t="s">
        <v>12</v>
      </c>
      <c r="B201">
        <f t="shared" si="57"/>
        <v>0</v>
      </c>
      <c r="C201">
        <f t="shared" si="58"/>
        <v>0</v>
      </c>
      <c r="D201">
        <f t="shared" si="59"/>
        <v>0</v>
      </c>
      <c r="E201">
        <f t="shared" si="60"/>
        <v>0</v>
      </c>
      <c r="F201">
        <f t="shared" si="61"/>
        <v>0</v>
      </c>
      <c r="G201">
        <f t="shared" si="62"/>
        <v>1</v>
      </c>
      <c r="H201" s="3">
        <v>10646</v>
      </c>
      <c r="I201" s="3">
        <v>9.2729395137327035</v>
      </c>
      <c r="J201" s="2">
        <v>1.282</v>
      </c>
      <c r="K201" s="2">
        <v>2.1069977680000003</v>
      </c>
      <c r="L201" s="2">
        <v>1.643524</v>
      </c>
      <c r="M201" t="s">
        <v>13</v>
      </c>
      <c r="N201" t="s">
        <v>14</v>
      </c>
      <c r="O201" s="2">
        <v>3</v>
      </c>
      <c r="P201" t="s">
        <v>31</v>
      </c>
      <c r="Q201">
        <f t="shared" si="63"/>
        <v>0</v>
      </c>
      <c r="R201">
        <f t="shared" si="64"/>
        <v>0</v>
      </c>
      <c r="S201">
        <f t="shared" si="65"/>
        <v>0</v>
      </c>
      <c r="T201">
        <f t="shared" si="66"/>
        <v>1</v>
      </c>
      <c r="U201">
        <f t="shared" si="67"/>
        <v>0</v>
      </c>
      <c r="V201" t="s">
        <v>16</v>
      </c>
      <c r="W201">
        <f t="shared" si="68"/>
        <v>0</v>
      </c>
      <c r="X201">
        <f t="shared" si="69"/>
        <v>1</v>
      </c>
      <c r="Y201">
        <f t="shared" si="70"/>
        <v>0</v>
      </c>
      <c r="Z201">
        <f t="shared" si="71"/>
        <v>0</v>
      </c>
      <c r="AA201">
        <f t="shared" si="72"/>
        <v>0</v>
      </c>
      <c r="AB201">
        <f t="shared" si="73"/>
        <v>1</v>
      </c>
      <c r="AC201">
        <f t="shared" si="74"/>
        <v>0</v>
      </c>
      <c r="AD201">
        <f t="shared" si="75"/>
        <v>0</v>
      </c>
      <c r="AE201" t="s">
        <v>28</v>
      </c>
      <c r="AF201">
        <v>1</v>
      </c>
      <c r="AG201">
        <v>1</v>
      </c>
      <c r="AH201">
        <v>0</v>
      </c>
      <c r="AI201">
        <v>1</v>
      </c>
      <c r="AJ201">
        <v>1</v>
      </c>
      <c r="AK201">
        <v>1</v>
      </c>
      <c r="AL201">
        <v>1</v>
      </c>
      <c r="AM201">
        <v>1</v>
      </c>
      <c r="AN201">
        <v>1</v>
      </c>
      <c r="AO201">
        <v>0</v>
      </c>
      <c r="AP201" t="s">
        <v>17</v>
      </c>
      <c r="AQ201">
        <v>61.9</v>
      </c>
      <c r="AR201">
        <v>55.9</v>
      </c>
      <c r="AS201">
        <v>34.799999999999997</v>
      </c>
      <c r="AT201">
        <v>40.799999999999997</v>
      </c>
      <c r="AU201">
        <v>50</v>
      </c>
      <c r="AV201">
        <v>76</v>
      </c>
      <c r="AW201">
        <v>1</v>
      </c>
    </row>
    <row r="202" spans="1:49" x14ac:dyDescent="0.3">
      <c r="A202" t="s">
        <v>19</v>
      </c>
      <c r="B202">
        <f t="shared" si="57"/>
        <v>1</v>
      </c>
      <c r="C202">
        <f t="shared" si="58"/>
        <v>0</v>
      </c>
      <c r="D202">
        <f t="shared" si="59"/>
        <v>0</v>
      </c>
      <c r="E202">
        <f t="shared" si="60"/>
        <v>0</v>
      </c>
      <c r="F202">
        <f t="shared" si="61"/>
        <v>0</v>
      </c>
      <c r="G202">
        <f t="shared" si="62"/>
        <v>0</v>
      </c>
      <c r="H202" s="3">
        <v>17395.099999999999</v>
      </c>
      <c r="I202" s="3">
        <v>9.7639438363479023</v>
      </c>
      <c r="J202" s="2">
        <v>1.51</v>
      </c>
      <c r="K202" s="2">
        <v>3.4429509999999999</v>
      </c>
      <c r="L202" s="2">
        <v>2.2801</v>
      </c>
      <c r="M202" t="s">
        <v>13</v>
      </c>
      <c r="N202" t="s">
        <v>20</v>
      </c>
      <c r="O202" s="2">
        <v>4</v>
      </c>
      <c r="P202" t="s">
        <v>21</v>
      </c>
      <c r="Q202">
        <f t="shared" si="63"/>
        <v>0</v>
      </c>
      <c r="R202">
        <f t="shared" si="64"/>
        <v>0</v>
      </c>
      <c r="S202">
        <f t="shared" si="65"/>
        <v>0</v>
      </c>
      <c r="T202">
        <f t="shared" si="66"/>
        <v>0</v>
      </c>
      <c r="U202">
        <f t="shared" si="67"/>
        <v>1</v>
      </c>
      <c r="V202" t="s">
        <v>37</v>
      </c>
      <c r="W202">
        <f t="shared" si="68"/>
        <v>1</v>
      </c>
      <c r="X202">
        <f t="shared" si="69"/>
        <v>0</v>
      </c>
      <c r="Y202">
        <f t="shared" si="70"/>
        <v>0</v>
      </c>
      <c r="Z202">
        <f t="shared" si="71"/>
        <v>1</v>
      </c>
      <c r="AA202">
        <f t="shared" si="72"/>
        <v>0</v>
      </c>
      <c r="AB202">
        <f t="shared" si="73"/>
        <v>0</v>
      </c>
      <c r="AC202">
        <f t="shared" si="74"/>
        <v>0</v>
      </c>
      <c r="AD202">
        <f t="shared" si="75"/>
        <v>0</v>
      </c>
      <c r="AE202" t="s">
        <v>23</v>
      </c>
      <c r="AF202">
        <v>0</v>
      </c>
      <c r="AG202">
        <v>1</v>
      </c>
      <c r="AH202">
        <v>1</v>
      </c>
      <c r="AI202">
        <v>0</v>
      </c>
      <c r="AJ202">
        <v>1</v>
      </c>
      <c r="AK202">
        <v>1</v>
      </c>
      <c r="AL202">
        <v>1</v>
      </c>
      <c r="AM202">
        <v>0</v>
      </c>
      <c r="AN202">
        <v>0</v>
      </c>
      <c r="AO202">
        <v>0</v>
      </c>
      <c r="AP202" t="s">
        <v>22</v>
      </c>
      <c r="AQ202">
        <v>61.2</v>
      </c>
      <c r="AR202">
        <v>57</v>
      </c>
      <c r="AS202">
        <v>34</v>
      </c>
      <c r="AT202">
        <v>40.799999999999997</v>
      </c>
      <c r="AU202">
        <v>55</v>
      </c>
      <c r="AV202">
        <v>80</v>
      </c>
      <c r="AW202">
        <v>1</v>
      </c>
    </row>
    <row r="203" spans="1:49" x14ac:dyDescent="0.3">
      <c r="A203" t="s">
        <v>12</v>
      </c>
      <c r="B203">
        <f t="shared" si="57"/>
        <v>0</v>
      </c>
      <c r="C203">
        <f t="shared" si="58"/>
        <v>0</v>
      </c>
      <c r="D203">
        <f t="shared" si="59"/>
        <v>0</v>
      </c>
      <c r="E203">
        <f t="shared" si="60"/>
        <v>0</v>
      </c>
      <c r="F203">
        <f t="shared" si="61"/>
        <v>0</v>
      </c>
      <c r="G203">
        <f t="shared" si="62"/>
        <v>1</v>
      </c>
      <c r="H203" s="3">
        <v>8279</v>
      </c>
      <c r="I203" s="3">
        <v>9.0214774671388067</v>
      </c>
      <c r="J203" s="2">
        <v>1.1359999999999999</v>
      </c>
      <c r="K203" s="2">
        <v>1.4660034559999997</v>
      </c>
      <c r="L203" s="2">
        <v>1.2904959999999999</v>
      </c>
      <c r="M203" t="s">
        <v>13</v>
      </c>
      <c r="N203" t="s">
        <v>14</v>
      </c>
      <c r="O203" s="2">
        <v>3</v>
      </c>
      <c r="P203" t="s">
        <v>21</v>
      </c>
      <c r="Q203">
        <f t="shared" si="63"/>
        <v>0</v>
      </c>
      <c r="R203">
        <f t="shared" si="64"/>
        <v>0</v>
      </c>
      <c r="S203">
        <f t="shared" si="65"/>
        <v>0</v>
      </c>
      <c r="T203">
        <f t="shared" si="66"/>
        <v>0</v>
      </c>
      <c r="U203">
        <f t="shared" si="67"/>
        <v>1</v>
      </c>
      <c r="V203" t="s">
        <v>16</v>
      </c>
      <c r="W203">
        <f t="shared" si="68"/>
        <v>0</v>
      </c>
      <c r="X203">
        <f t="shared" si="69"/>
        <v>1</v>
      </c>
      <c r="Y203">
        <f t="shared" si="70"/>
        <v>0</v>
      </c>
      <c r="Z203">
        <f t="shared" si="71"/>
        <v>0</v>
      </c>
      <c r="AA203">
        <f t="shared" si="72"/>
        <v>0</v>
      </c>
      <c r="AB203">
        <f t="shared" si="73"/>
        <v>1</v>
      </c>
      <c r="AC203">
        <f t="shared" si="74"/>
        <v>0</v>
      </c>
      <c r="AD203">
        <f t="shared" si="75"/>
        <v>0</v>
      </c>
      <c r="AE203" t="s">
        <v>28</v>
      </c>
      <c r="AF203">
        <v>1</v>
      </c>
      <c r="AG203">
        <v>1</v>
      </c>
      <c r="AH203">
        <v>0</v>
      </c>
      <c r="AI203">
        <v>1</v>
      </c>
      <c r="AJ203">
        <v>1</v>
      </c>
      <c r="AK203">
        <v>1</v>
      </c>
      <c r="AL203">
        <v>1</v>
      </c>
      <c r="AM203">
        <v>0</v>
      </c>
      <c r="AN203">
        <v>1</v>
      </c>
      <c r="AO203">
        <v>1</v>
      </c>
      <c r="AP203" t="s">
        <v>17</v>
      </c>
      <c r="AQ203">
        <v>61.2</v>
      </c>
      <c r="AR203">
        <v>57</v>
      </c>
      <c r="AS203">
        <v>34.299999999999997</v>
      </c>
      <c r="AT203">
        <v>40.6</v>
      </c>
      <c r="AU203">
        <v>54</v>
      </c>
      <c r="AV203">
        <v>77</v>
      </c>
      <c r="AW203">
        <v>1</v>
      </c>
    </row>
    <row r="204" spans="1:49" x14ac:dyDescent="0.3">
      <c r="A204" t="s">
        <v>38</v>
      </c>
      <c r="B204">
        <f t="shared" si="57"/>
        <v>0</v>
      </c>
      <c r="C204">
        <f t="shared" si="58"/>
        <v>0</v>
      </c>
      <c r="D204">
        <f t="shared" si="59"/>
        <v>0</v>
      </c>
      <c r="E204">
        <f t="shared" si="60"/>
        <v>0</v>
      </c>
      <c r="F204">
        <f t="shared" si="61"/>
        <v>1</v>
      </c>
      <c r="G204">
        <f t="shared" si="62"/>
        <v>0</v>
      </c>
      <c r="H204" s="3">
        <v>8440</v>
      </c>
      <c r="I204" s="3">
        <v>9.0407375875900033</v>
      </c>
      <c r="J204" s="2">
        <v>1.1399999999999999</v>
      </c>
      <c r="K204" s="2">
        <v>1.4815439999999995</v>
      </c>
      <c r="L204" s="2">
        <v>1.2995999999999999</v>
      </c>
      <c r="M204" t="s">
        <v>13</v>
      </c>
      <c r="N204" t="s">
        <v>39</v>
      </c>
      <c r="O204" s="2">
        <v>5</v>
      </c>
      <c r="P204" t="s">
        <v>31</v>
      </c>
      <c r="Q204">
        <f t="shared" si="63"/>
        <v>0</v>
      </c>
      <c r="R204">
        <f t="shared" si="64"/>
        <v>0</v>
      </c>
      <c r="S204">
        <f t="shared" si="65"/>
        <v>0</v>
      </c>
      <c r="T204">
        <f t="shared" si="66"/>
        <v>1</v>
      </c>
      <c r="U204">
        <f t="shared" si="67"/>
        <v>0</v>
      </c>
      <c r="V204" t="s">
        <v>16</v>
      </c>
      <c r="W204">
        <f t="shared" si="68"/>
        <v>0</v>
      </c>
      <c r="X204">
        <f t="shared" si="69"/>
        <v>1</v>
      </c>
      <c r="Y204">
        <f t="shared" si="70"/>
        <v>0</v>
      </c>
      <c r="Z204">
        <f t="shared" si="71"/>
        <v>0</v>
      </c>
      <c r="AA204">
        <f t="shared" si="72"/>
        <v>0</v>
      </c>
      <c r="AB204">
        <f t="shared" si="73"/>
        <v>1</v>
      </c>
      <c r="AC204">
        <f t="shared" si="74"/>
        <v>0</v>
      </c>
      <c r="AD204">
        <f t="shared" si="75"/>
        <v>0</v>
      </c>
      <c r="AE204" t="s">
        <v>33</v>
      </c>
      <c r="AF204">
        <v>1</v>
      </c>
      <c r="AG204">
        <v>1</v>
      </c>
      <c r="AH204">
        <v>0</v>
      </c>
      <c r="AI204">
        <v>1</v>
      </c>
      <c r="AJ204">
        <v>1</v>
      </c>
      <c r="AK204">
        <v>1</v>
      </c>
      <c r="AL204">
        <v>1</v>
      </c>
      <c r="AM204">
        <v>0</v>
      </c>
      <c r="AN204">
        <v>1</v>
      </c>
      <c r="AO204">
        <v>0</v>
      </c>
      <c r="AP204" t="s">
        <v>17</v>
      </c>
      <c r="AQ204">
        <v>61.5</v>
      </c>
      <c r="AR204">
        <v>55.2</v>
      </c>
      <c r="AS204">
        <v>34.299999999999997</v>
      </c>
      <c r="AT204">
        <v>40.6</v>
      </c>
      <c r="AU204">
        <v>54</v>
      </c>
      <c r="AV204">
        <v>78</v>
      </c>
      <c r="AW204">
        <v>1</v>
      </c>
    </row>
    <row r="205" spans="1:49" x14ac:dyDescent="0.3">
      <c r="A205" t="s">
        <v>19</v>
      </c>
      <c r="B205">
        <f t="shared" si="57"/>
        <v>1</v>
      </c>
      <c r="C205">
        <f t="shared" si="58"/>
        <v>0</v>
      </c>
      <c r="D205">
        <f t="shared" si="59"/>
        <v>0</v>
      </c>
      <c r="E205">
        <f t="shared" si="60"/>
        <v>0</v>
      </c>
      <c r="F205">
        <f t="shared" si="61"/>
        <v>0</v>
      </c>
      <c r="G205">
        <f t="shared" si="62"/>
        <v>0</v>
      </c>
      <c r="H205" s="3">
        <v>9795.8250000000007</v>
      </c>
      <c r="I205" s="3">
        <v>9.1897115534780252</v>
      </c>
      <c r="J205" s="2">
        <v>1.1499999999999999</v>
      </c>
      <c r="K205" s="2">
        <v>1.5208749999999998</v>
      </c>
      <c r="L205" s="2">
        <v>1.3224999999999998</v>
      </c>
      <c r="M205" t="s">
        <v>13</v>
      </c>
      <c r="N205" t="s">
        <v>20</v>
      </c>
      <c r="O205" s="2">
        <v>4</v>
      </c>
      <c r="P205" t="s">
        <v>15</v>
      </c>
      <c r="Q205">
        <f t="shared" si="63"/>
        <v>0</v>
      </c>
      <c r="R205">
        <f t="shared" si="64"/>
        <v>0</v>
      </c>
      <c r="S205">
        <f t="shared" si="65"/>
        <v>1</v>
      </c>
      <c r="T205">
        <f t="shared" si="66"/>
        <v>0</v>
      </c>
      <c r="U205">
        <f t="shared" si="67"/>
        <v>0</v>
      </c>
      <c r="V205" t="s">
        <v>16</v>
      </c>
      <c r="W205">
        <f t="shared" si="68"/>
        <v>0</v>
      </c>
      <c r="X205">
        <f t="shared" si="69"/>
        <v>1</v>
      </c>
      <c r="Y205">
        <f t="shared" si="70"/>
        <v>0</v>
      </c>
      <c r="Z205">
        <f t="shared" si="71"/>
        <v>0</v>
      </c>
      <c r="AA205">
        <f t="shared" si="72"/>
        <v>0</v>
      </c>
      <c r="AB205">
        <f t="shared" si="73"/>
        <v>1</v>
      </c>
      <c r="AC205">
        <f t="shared" si="74"/>
        <v>0</v>
      </c>
      <c r="AD205">
        <f t="shared" si="75"/>
        <v>0</v>
      </c>
      <c r="AE205" t="s">
        <v>33</v>
      </c>
      <c r="AF205">
        <v>1</v>
      </c>
      <c r="AG205">
        <v>1</v>
      </c>
      <c r="AH205">
        <v>0</v>
      </c>
      <c r="AI205">
        <v>0</v>
      </c>
      <c r="AJ205">
        <v>1</v>
      </c>
      <c r="AK205">
        <v>1</v>
      </c>
      <c r="AL205">
        <v>1</v>
      </c>
      <c r="AM205">
        <v>0</v>
      </c>
      <c r="AN205">
        <v>0</v>
      </c>
      <c r="AO205">
        <v>0</v>
      </c>
      <c r="AP205" t="s">
        <v>22</v>
      </c>
      <c r="AQ205">
        <v>61.8</v>
      </c>
      <c r="AR205">
        <v>57</v>
      </c>
      <c r="AS205">
        <v>35.5</v>
      </c>
      <c r="AT205">
        <v>40.6</v>
      </c>
      <c r="AU205">
        <v>55</v>
      </c>
      <c r="AV205">
        <v>80</v>
      </c>
      <c r="AW205">
        <v>1</v>
      </c>
    </row>
    <row r="206" spans="1:49" x14ac:dyDescent="0.3">
      <c r="A206" t="s">
        <v>38</v>
      </c>
      <c r="B206">
        <f t="shared" si="57"/>
        <v>0</v>
      </c>
      <c r="C206">
        <f t="shared" si="58"/>
        <v>0</v>
      </c>
      <c r="D206">
        <f t="shared" si="59"/>
        <v>0</v>
      </c>
      <c r="E206">
        <f t="shared" si="60"/>
        <v>0</v>
      </c>
      <c r="F206">
        <f t="shared" si="61"/>
        <v>1</v>
      </c>
      <c r="G206">
        <f t="shared" si="62"/>
        <v>0</v>
      </c>
      <c r="H206" s="3">
        <v>13770</v>
      </c>
      <c r="I206" s="3">
        <v>9.5302475917227003</v>
      </c>
      <c r="J206" s="2">
        <v>1.22</v>
      </c>
      <c r="K206" s="2">
        <v>1.8158479999999999</v>
      </c>
      <c r="L206" s="2">
        <v>1.4883999999999999</v>
      </c>
      <c r="M206" t="s">
        <v>13</v>
      </c>
      <c r="N206" t="s">
        <v>39</v>
      </c>
      <c r="O206" s="2">
        <v>5</v>
      </c>
      <c r="P206" t="s">
        <v>27</v>
      </c>
      <c r="Q206">
        <f t="shared" si="63"/>
        <v>1</v>
      </c>
      <c r="R206">
        <f t="shared" si="64"/>
        <v>0</v>
      </c>
      <c r="S206">
        <f t="shared" si="65"/>
        <v>0</v>
      </c>
      <c r="T206">
        <f t="shared" si="66"/>
        <v>0</v>
      </c>
      <c r="U206">
        <f t="shared" si="67"/>
        <v>0</v>
      </c>
      <c r="V206" t="s">
        <v>24</v>
      </c>
      <c r="W206">
        <f t="shared" si="68"/>
        <v>0</v>
      </c>
      <c r="X206">
        <f t="shared" si="69"/>
        <v>1</v>
      </c>
      <c r="Y206">
        <f t="shared" si="70"/>
        <v>0</v>
      </c>
      <c r="Z206">
        <f t="shared" si="71"/>
        <v>0</v>
      </c>
      <c r="AA206">
        <f t="shared" si="72"/>
        <v>1</v>
      </c>
      <c r="AB206">
        <f t="shared" si="73"/>
        <v>0</v>
      </c>
      <c r="AC206">
        <f t="shared" si="74"/>
        <v>0</v>
      </c>
      <c r="AD206">
        <f t="shared" si="75"/>
        <v>0</v>
      </c>
      <c r="AE206" t="s">
        <v>33</v>
      </c>
      <c r="AF206">
        <v>1</v>
      </c>
      <c r="AG206">
        <v>1</v>
      </c>
      <c r="AH206">
        <v>1</v>
      </c>
      <c r="AI206">
        <v>1</v>
      </c>
      <c r="AJ206">
        <v>1</v>
      </c>
      <c r="AK206">
        <v>1</v>
      </c>
      <c r="AL206">
        <v>1</v>
      </c>
      <c r="AM206">
        <v>0</v>
      </c>
      <c r="AN206">
        <v>1</v>
      </c>
      <c r="AO206">
        <v>0</v>
      </c>
      <c r="AP206" t="s">
        <v>17</v>
      </c>
      <c r="AQ206">
        <v>61.9</v>
      </c>
      <c r="AR206">
        <v>54.5</v>
      </c>
      <c r="AS206">
        <v>34.299999999999997</v>
      </c>
      <c r="AT206">
        <v>40.6</v>
      </c>
      <c r="AU206">
        <v>54</v>
      </c>
      <c r="AV206">
        <v>78</v>
      </c>
      <c r="AW206">
        <v>1</v>
      </c>
    </row>
    <row r="207" spans="1:49" x14ac:dyDescent="0.3">
      <c r="A207" t="s">
        <v>35</v>
      </c>
      <c r="B207">
        <f t="shared" si="57"/>
        <v>0</v>
      </c>
      <c r="C207">
        <f t="shared" si="58"/>
        <v>0</v>
      </c>
      <c r="D207">
        <f t="shared" si="59"/>
        <v>0</v>
      </c>
      <c r="E207">
        <f t="shared" si="60"/>
        <v>1</v>
      </c>
      <c r="F207">
        <f t="shared" si="61"/>
        <v>0</v>
      </c>
      <c r="G207">
        <f t="shared" si="62"/>
        <v>0</v>
      </c>
      <c r="H207" s="3">
        <v>18590</v>
      </c>
      <c r="I207" s="3">
        <v>9.83037908071549</v>
      </c>
      <c r="J207" s="2">
        <v>1.51</v>
      </c>
      <c r="K207" s="2">
        <v>3.4429509999999999</v>
      </c>
      <c r="L207" s="2">
        <v>2.2801</v>
      </c>
      <c r="M207" t="s">
        <v>13</v>
      </c>
      <c r="N207" t="s">
        <v>36</v>
      </c>
      <c r="O207" s="2">
        <v>2</v>
      </c>
      <c r="P207" t="s">
        <v>27</v>
      </c>
      <c r="Q207">
        <f t="shared" si="63"/>
        <v>1</v>
      </c>
      <c r="R207">
        <f t="shared" si="64"/>
        <v>0</v>
      </c>
      <c r="S207">
        <f t="shared" si="65"/>
        <v>0</v>
      </c>
      <c r="T207">
        <f t="shared" si="66"/>
        <v>0</v>
      </c>
      <c r="U207">
        <f t="shared" si="67"/>
        <v>0</v>
      </c>
      <c r="V207" t="s">
        <v>24</v>
      </c>
      <c r="W207">
        <f t="shared" si="68"/>
        <v>0</v>
      </c>
      <c r="X207">
        <f t="shared" si="69"/>
        <v>1</v>
      </c>
      <c r="Y207">
        <f t="shared" si="70"/>
        <v>0</v>
      </c>
      <c r="Z207">
        <f t="shared" si="71"/>
        <v>0</v>
      </c>
      <c r="AA207">
        <f t="shared" si="72"/>
        <v>1</v>
      </c>
      <c r="AB207">
        <f t="shared" si="73"/>
        <v>0</v>
      </c>
      <c r="AC207">
        <f t="shared" si="74"/>
        <v>0</v>
      </c>
      <c r="AD207">
        <f t="shared" si="75"/>
        <v>0</v>
      </c>
      <c r="AE207" t="s">
        <v>41</v>
      </c>
      <c r="AF207">
        <v>1</v>
      </c>
      <c r="AG207">
        <v>0</v>
      </c>
      <c r="AH207">
        <v>1</v>
      </c>
      <c r="AI207">
        <v>0</v>
      </c>
      <c r="AJ207">
        <v>1</v>
      </c>
      <c r="AK207">
        <v>1</v>
      </c>
      <c r="AL207">
        <v>0</v>
      </c>
      <c r="AM207">
        <v>1</v>
      </c>
      <c r="AN207">
        <v>0</v>
      </c>
      <c r="AO207">
        <v>0</v>
      </c>
      <c r="AP207" t="s">
        <v>22</v>
      </c>
      <c r="AQ207">
        <v>61.4</v>
      </c>
      <c r="AR207">
        <v>58</v>
      </c>
      <c r="AS207">
        <v>35</v>
      </c>
      <c r="AT207">
        <v>40.6</v>
      </c>
      <c r="AU207">
        <v>45</v>
      </c>
      <c r="AV207">
        <v>80</v>
      </c>
      <c r="AW207">
        <v>1</v>
      </c>
    </row>
    <row r="208" spans="1:49" x14ac:dyDescent="0.3">
      <c r="A208" t="s">
        <v>19</v>
      </c>
      <c r="B208">
        <f t="shared" si="57"/>
        <v>1</v>
      </c>
      <c r="C208">
        <f t="shared" si="58"/>
        <v>0</v>
      </c>
      <c r="D208">
        <f t="shared" si="59"/>
        <v>0</v>
      </c>
      <c r="E208">
        <f t="shared" si="60"/>
        <v>0</v>
      </c>
      <c r="F208">
        <f t="shared" si="61"/>
        <v>0</v>
      </c>
      <c r="G208">
        <f t="shared" si="62"/>
        <v>0</v>
      </c>
      <c r="H208" s="3">
        <v>8743.8449999999993</v>
      </c>
      <c r="I208" s="3">
        <v>9.0761053032582719</v>
      </c>
      <c r="J208" s="2">
        <v>1.04</v>
      </c>
      <c r="K208" s="2">
        <v>1.1248640000000001</v>
      </c>
      <c r="L208" s="2">
        <v>1.0816000000000001</v>
      </c>
      <c r="M208" t="s">
        <v>13</v>
      </c>
      <c r="N208" t="s">
        <v>20</v>
      </c>
      <c r="O208" s="2">
        <v>4</v>
      </c>
      <c r="P208" t="s">
        <v>21</v>
      </c>
      <c r="Q208">
        <f t="shared" si="63"/>
        <v>0</v>
      </c>
      <c r="R208">
        <f t="shared" si="64"/>
        <v>0</v>
      </c>
      <c r="S208">
        <f t="shared" si="65"/>
        <v>0</v>
      </c>
      <c r="T208">
        <f t="shared" si="66"/>
        <v>0</v>
      </c>
      <c r="U208">
        <f t="shared" si="67"/>
        <v>1</v>
      </c>
      <c r="V208" t="s">
        <v>32</v>
      </c>
      <c r="W208">
        <f t="shared" si="68"/>
        <v>0</v>
      </c>
      <c r="X208">
        <f t="shared" si="69"/>
        <v>1</v>
      </c>
      <c r="Y208">
        <f t="shared" si="70"/>
        <v>0</v>
      </c>
      <c r="Z208">
        <f t="shared" si="71"/>
        <v>0</v>
      </c>
      <c r="AA208">
        <f t="shared" si="72"/>
        <v>0</v>
      </c>
      <c r="AB208">
        <f t="shared" si="73"/>
        <v>0</v>
      </c>
      <c r="AC208">
        <f t="shared" si="74"/>
        <v>1</v>
      </c>
      <c r="AD208">
        <f t="shared" si="75"/>
        <v>0</v>
      </c>
      <c r="AE208" t="s">
        <v>33</v>
      </c>
      <c r="AF208">
        <v>1</v>
      </c>
      <c r="AG208">
        <v>0</v>
      </c>
      <c r="AH208">
        <v>1</v>
      </c>
      <c r="AI208">
        <v>0</v>
      </c>
      <c r="AJ208">
        <v>1</v>
      </c>
      <c r="AK208">
        <v>1</v>
      </c>
      <c r="AL208">
        <v>1</v>
      </c>
      <c r="AM208">
        <v>1</v>
      </c>
      <c r="AN208">
        <v>0</v>
      </c>
      <c r="AO208">
        <v>0</v>
      </c>
      <c r="AP208" t="s">
        <v>22</v>
      </c>
      <c r="AQ208">
        <v>61.8</v>
      </c>
      <c r="AR208">
        <v>56</v>
      </c>
      <c r="AS208">
        <v>35</v>
      </c>
      <c r="AT208">
        <v>40.799999999999997</v>
      </c>
      <c r="AU208">
        <v>50</v>
      </c>
      <c r="AV208">
        <v>80</v>
      </c>
      <c r="AW208">
        <v>1</v>
      </c>
    </row>
    <row r="209" spans="1:49" x14ac:dyDescent="0.3">
      <c r="A209" t="s">
        <v>25</v>
      </c>
      <c r="B209">
        <f t="shared" si="57"/>
        <v>0</v>
      </c>
      <c r="C209">
        <f t="shared" si="58"/>
        <v>1</v>
      </c>
      <c r="D209">
        <f t="shared" si="59"/>
        <v>0</v>
      </c>
      <c r="E209">
        <f t="shared" si="60"/>
        <v>0</v>
      </c>
      <c r="F209">
        <f t="shared" si="61"/>
        <v>0</v>
      </c>
      <c r="G209">
        <f t="shared" si="62"/>
        <v>0</v>
      </c>
      <c r="H209" s="3">
        <v>15742</v>
      </c>
      <c r="I209" s="3">
        <v>9.6640875787023948</v>
      </c>
      <c r="J209" s="2">
        <v>1.508</v>
      </c>
      <c r="K209" s="2">
        <v>3.4292885119999998</v>
      </c>
      <c r="L209" s="2">
        <v>2.2740640000000001</v>
      </c>
      <c r="M209" t="s">
        <v>13</v>
      </c>
      <c r="N209" t="s">
        <v>26</v>
      </c>
      <c r="O209" s="2">
        <v>1</v>
      </c>
      <c r="P209" t="s">
        <v>21</v>
      </c>
      <c r="Q209">
        <f t="shared" si="63"/>
        <v>0</v>
      </c>
      <c r="R209">
        <f t="shared" si="64"/>
        <v>0</v>
      </c>
      <c r="S209">
        <f t="shared" si="65"/>
        <v>0</v>
      </c>
      <c r="T209">
        <f t="shared" si="66"/>
        <v>0</v>
      </c>
      <c r="U209">
        <f t="shared" si="67"/>
        <v>1</v>
      </c>
      <c r="V209" t="s">
        <v>24</v>
      </c>
      <c r="W209">
        <f t="shared" si="68"/>
        <v>0</v>
      </c>
      <c r="X209">
        <f t="shared" si="69"/>
        <v>1</v>
      </c>
      <c r="Y209">
        <f t="shared" si="70"/>
        <v>0</v>
      </c>
      <c r="Z209">
        <f t="shared" si="71"/>
        <v>0</v>
      </c>
      <c r="AA209">
        <f t="shared" si="72"/>
        <v>1</v>
      </c>
      <c r="AB209">
        <f t="shared" si="73"/>
        <v>0</v>
      </c>
      <c r="AC209">
        <f t="shared" si="74"/>
        <v>0</v>
      </c>
      <c r="AD209">
        <f t="shared" si="75"/>
        <v>0</v>
      </c>
      <c r="AE209" t="s">
        <v>28</v>
      </c>
      <c r="AF209">
        <v>1</v>
      </c>
      <c r="AG209">
        <v>1</v>
      </c>
      <c r="AH209">
        <v>0</v>
      </c>
      <c r="AI209">
        <v>1</v>
      </c>
      <c r="AJ209">
        <v>1</v>
      </c>
      <c r="AK209">
        <v>1</v>
      </c>
      <c r="AL209">
        <v>1</v>
      </c>
      <c r="AM209">
        <v>1</v>
      </c>
      <c r="AN209">
        <v>1</v>
      </c>
      <c r="AO209">
        <v>1</v>
      </c>
      <c r="AP209" t="s">
        <v>17</v>
      </c>
      <c r="AQ209">
        <v>61.4</v>
      </c>
      <c r="AR209">
        <v>56</v>
      </c>
      <c r="AS209">
        <v>34.700000000000003</v>
      </c>
      <c r="AT209">
        <v>40.700000000000003</v>
      </c>
      <c r="AU209">
        <v>50</v>
      </c>
      <c r="AV209">
        <v>77</v>
      </c>
      <c r="AW209">
        <v>1</v>
      </c>
    </row>
    <row r="210" spans="1:49" x14ac:dyDescent="0.3">
      <c r="A210" t="s">
        <v>19</v>
      </c>
      <c r="B210">
        <f t="shared" si="57"/>
        <v>1</v>
      </c>
      <c r="C210">
        <f t="shared" si="58"/>
        <v>0</v>
      </c>
      <c r="D210">
        <f t="shared" si="59"/>
        <v>0</v>
      </c>
      <c r="E210">
        <f t="shared" si="60"/>
        <v>0</v>
      </c>
      <c r="F210">
        <f t="shared" si="61"/>
        <v>0</v>
      </c>
      <c r="G210">
        <f t="shared" si="62"/>
        <v>0</v>
      </c>
      <c r="H210" s="3">
        <v>9421.5249999999996</v>
      </c>
      <c r="I210" s="3">
        <v>9.1507522440643054</v>
      </c>
      <c r="J210" s="2">
        <v>1.03</v>
      </c>
      <c r="K210" s="2">
        <v>1.092727</v>
      </c>
      <c r="L210" s="2">
        <v>1.0609</v>
      </c>
      <c r="M210" t="s">
        <v>13</v>
      </c>
      <c r="N210" t="s">
        <v>20</v>
      </c>
      <c r="O210" s="2">
        <v>4</v>
      </c>
      <c r="P210" t="s">
        <v>40</v>
      </c>
      <c r="Q210">
        <f t="shared" si="63"/>
        <v>0</v>
      </c>
      <c r="R210">
        <f t="shared" si="64"/>
        <v>1</v>
      </c>
      <c r="S210">
        <f t="shared" si="65"/>
        <v>0</v>
      </c>
      <c r="T210">
        <f t="shared" si="66"/>
        <v>0</v>
      </c>
      <c r="U210">
        <f t="shared" si="67"/>
        <v>0</v>
      </c>
      <c r="V210" t="s">
        <v>16</v>
      </c>
      <c r="W210">
        <f t="shared" si="68"/>
        <v>0</v>
      </c>
      <c r="X210">
        <f t="shared" si="69"/>
        <v>1</v>
      </c>
      <c r="Y210">
        <f t="shared" si="70"/>
        <v>0</v>
      </c>
      <c r="Z210">
        <f t="shared" si="71"/>
        <v>0</v>
      </c>
      <c r="AA210">
        <f t="shared" si="72"/>
        <v>0</v>
      </c>
      <c r="AB210">
        <f t="shared" si="73"/>
        <v>1</v>
      </c>
      <c r="AC210">
        <f t="shared" si="74"/>
        <v>0</v>
      </c>
      <c r="AD210">
        <f t="shared" si="75"/>
        <v>0</v>
      </c>
      <c r="AE210" t="s">
        <v>23</v>
      </c>
      <c r="AF210">
        <v>1</v>
      </c>
      <c r="AG210">
        <v>1</v>
      </c>
      <c r="AH210">
        <v>0</v>
      </c>
      <c r="AI210">
        <v>0</v>
      </c>
      <c r="AJ210">
        <v>1</v>
      </c>
      <c r="AK210">
        <v>1</v>
      </c>
      <c r="AL210">
        <v>1</v>
      </c>
      <c r="AM210">
        <v>1</v>
      </c>
      <c r="AN210">
        <v>0</v>
      </c>
      <c r="AO210">
        <v>0</v>
      </c>
      <c r="AP210" t="s">
        <v>22</v>
      </c>
      <c r="AQ210">
        <v>61.8</v>
      </c>
      <c r="AR210">
        <v>57</v>
      </c>
      <c r="AS210">
        <v>35.5</v>
      </c>
      <c r="AT210">
        <v>40.6</v>
      </c>
      <c r="AU210">
        <v>50</v>
      </c>
      <c r="AV210">
        <v>80</v>
      </c>
      <c r="AW210">
        <v>1</v>
      </c>
    </row>
    <row r="211" spans="1:49" x14ac:dyDescent="0.3">
      <c r="A211" t="s">
        <v>38</v>
      </c>
      <c r="B211">
        <f t="shared" si="57"/>
        <v>0</v>
      </c>
      <c r="C211">
        <f t="shared" si="58"/>
        <v>0</v>
      </c>
      <c r="D211">
        <f t="shared" si="59"/>
        <v>0</v>
      </c>
      <c r="E211">
        <f t="shared" si="60"/>
        <v>0</v>
      </c>
      <c r="F211">
        <f t="shared" si="61"/>
        <v>1</v>
      </c>
      <c r="G211">
        <f t="shared" si="62"/>
        <v>0</v>
      </c>
      <c r="H211" s="3">
        <v>13330</v>
      </c>
      <c r="I211" s="3">
        <v>9.4977724131727541</v>
      </c>
      <c r="J211" s="2">
        <v>1.4</v>
      </c>
      <c r="K211" s="2">
        <v>2.7439999999999993</v>
      </c>
      <c r="L211" s="2">
        <v>1.9599999999999997</v>
      </c>
      <c r="M211" t="s">
        <v>13</v>
      </c>
      <c r="N211" t="s">
        <v>39</v>
      </c>
      <c r="O211" s="2">
        <v>5</v>
      </c>
      <c r="P211" t="s">
        <v>15</v>
      </c>
      <c r="Q211">
        <f t="shared" si="63"/>
        <v>0</v>
      </c>
      <c r="R211">
        <f t="shared" si="64"/>
        <v>0</v>
      </c>
      <c r="S211">
        <f t="shared" si="65"/>
        <v>1</v>
      </c>
      <c r="T211">
        <f t="shared" si="66"/>
        <v>0</v>
      </c>
      <c r="U211">
        <f t="shared" si="67"/>
        <v>0</v>
      </c>
      <c r="V211" t="s">
        <v>16</v>
      </c>
      <c r="W211">
        <f t="shared" si="68"/>
        <v>0</v>
      </c>
      <c r="X211">
        <f t="shared" si="69"/>
        <v>1</v>
      </c>
      <c r="Y211">
        <f t="shared" si="70"/>
        <v>0</v>
      </c>
      <c r="Z211">
        <f t="shared" si="71"/>
        <v>0</v>
      </c>
      <c r="AA211">
        <f t="shared" si="72"/>
        <v>0</v>
      </c>
      <c r="AB211">
        <f t="shared" si="73"/>
        <v>1</v>
      </c>
      <c r="AC211">
        <f t="shared" si="74"/>
        <v>0</v>
      </c>
      <c r="AD211">
        <f t="shared" si="75"/>
        <v>0</v>
      </c>
      <c r="AE211" t="s">
        <v>33</v>
      </c>
      <c r="AF211">
        <v>0</v>
      </c>
      <c r="AG211">
        <v>1</v>
      </c>
      <c r="AH211">
        <v>0</v>
      </c>
      <c r="AI211">
        <v>1</v>
      </c>
      <c r="AJ211">
        <v>1</v>
      </c>
      <c r="AK211">
        <v>1</v>
      </c>
      <c r="AL211">
        <v>1</v>
      </c>
      <c r="AM211">
        <v>0</v>
      </c>
      <c r="AN211">
        <v>1</v>
      </c>
      <c r="AO211">
        <v>0</v>
      </c>
      <c r="AP211" t="s">
        <v>17</v>
      </c>
      <c r="AQ211">
        <v>61.5</v>
      </c>
      <c r="AR211">
        <v>56.8</v>
      </c>
      <c r="AS211">
        <v>34.299999999999997</v>
      </c>
      <c r="AT211">
        <v>40.700000000000003</v>
      </c>
      <c r="AU211">
        <v>52</v>
      </c>
      <c r="AV211">
        <v>78</v>
      </c>
      <c r="AW211">
        <v>1</v>
      </c>
    </row>
    <row r="212" spans="1:49" x14ac:dyDescent="0.3">
      <c r="A212" t="s">
        <v>25</v>
      </c>
      <c r="B212">
        <f t="shared" si="57"/>
        <v>0</v>
      </c>
      <c r="C212">
        <f t="shared" si="58"/>
        <v>1</v>
      </c>
      <c r="D212">
        <f t="shared" si="59"/>
        <v>0</v>
      </c>
      <c r="E212">
        <f t="shared" si="60"/>
        <v>0</v>
      </c>
      <c r="F212">
        <f t="shared" si="61"/>
        <v>0</v>
      </c>
      <c r="G212">
        <f t="shared" si="62"/>
        <v>0</v>
      </c>
      <c r="H212" s="3">
        <v>12286</v>
      </c>
      <c r="I212" s="3">
        <v>9.4162156817238731</v>
      </c>
      <c r="J212" s="2">
        <v>1.0069999999999999</v>
      </c>
      <c r="K212" s="2">
        <v>1.0211473429999998</v>
      </c>
      <c r="L212" s="2">
        <v>1.0140489999999998</v>
      </c>
      <c r="M212" t="s">
        <v>13</v>
      </c>
      <c r="N212" t="s">
        <v>26</v>
      </c>
      <c r="O212" s="2">
        <v>1</v>
      </c>
      <c r="P212" t="s">
        <v>40</v>
      </c>
      <c r="Q212">
        <f t="shared" si="63"/>
        <v>0</v>
      </c>
      <c r="R212">
        <f t="shared" si="64"/>
        <v>1</v>
      </c>
      <c r="S212">
        <f t="shared" si="65"/>
        <v>0</v>
      </c>
      <c r="T212">
        <f t="shared" si="66"/>
        <v>0</v>
      </c>
      <c r="U212">
        <f t="shared" si="67"/>
        <v>0</v>
      </c>
      <c r="V212" t="s">
        <v>34</v>
      </c>
      <c r="W212">
        <f t="shared" si="68"/>
        <v>0</v>
      </c>
      <c r="X212">
        <f t="shared" si="69"/>
        <v>1</v>
      </c>
      <c r="Y212">
        <f t="shared" si="70"/>
        <v>0</v>
      </c>
      <c r="Z212">
        <f t="shared" si="71"/>
        <v>0</v>
      </c>
      <c r="AA212">
        <f t="shared" si="72"/>
        <v>0</v>
      </c>
      <c r="AB212">
        <f t="shared" si="73"/>
        <v>0</v>
      </c>
      <c r="AC212">
        <f t="shared" si="74"/>
        <v>0</v>
      </c>
      <c r="AD212">
        <f t="shared" si="75"/>
        <v>1</v>
      </c>
      <c r="AE212" t="s">
        <v>28</v>
      </c>
      <c r="AF212">
        <v>1</v>
      </c>
      <c r="AG212">
        <v>1</v>
      </c>
      <c r="AH212">
        <v>1</v>
      </c>
      <c r="AI212">
        <v>1</v>
      </c>
      <c r="AJ212">
        <v>1</v>
      </c>
      <c r="AK212">
        <v>1</v>
      </c>
      <c r="AL212">
        <v>0</v>
      </c>
      <c r="AM212">
        <v>0</v>
      </c>
      <c r="AN212">
        <v>0</v>
      </c>
      <c r="AO212">
        <v>0</v>
      </c>
      <c r="AP212" t="s">
        <v>17</v>
      </c>
      <c r="AQ212">
        <v>60.8</v>
      </c>
      <c r="AR212">
        <v>57.4</v>
      </c>
      <c r="AS212">
        <v>34.799999999999997</v>
      </c>
      <c r="AT212">
        <v>40.700000000000003</v>
      </c>
      <c r="AU212">
        <v>52</v>
      </c>
      <c r="AV212">
        <v>76</v>
      </c>
      <c r="AW212">
        <v>1</v>
      </c>
    </row>
    <row r="213" spans="1:49" x14ac:dyDescent="0.3">
      <c r="A213" t="s">
        <v>35</v>
      </c>
      <c r="B213">
        <f t="shared" si="57"/>
        <v>0</v>
      </c>
      <c r="C213">
        <f t="shared" si="58"/>
        <v>0</v>
      </c>
      <c r="D213">
        <f t="shared" si="59"/>
        <v>0</v>
      </c>
      <c r="E213">
        <f t="shared" si="60"/>
        <v>1</v>
      </c>
      <c r="F213">
        <f t="shared" si="61"/>
        <v>0</v>
      </c>
      <c r="G213">
        <f t="shared" si="62"/>
        <v>0</v>
      </c>
      <c r="H213" s="3">
        <v>18890</v>
      </c>
      <c r="I213" s="3">
        <v>9.8463879604955551</v>
      </c>
      <c r="J213" s="2">
        <v>1.21</v>
      </c>
      <c r="K213" s="2">
        <v>1.7715609999999999</v>
      </c>
      <c r="L213" s="2">
        <v>1.4641</v>
      </c>
      <c r="M213" t="s">
        <v>13</v>
      </c>
      <c r="N213" t="s">
        <v>36</v>
      </c>
      <c r="O213" s="2">
        <v>2</v>
      </c>
      <c r="P213" t="s">
        <v>27</v>
      </c>
      <c r="Q213">
        <f t="shared" si="63"/>
        <v>1</v>
      </c>
      <c r="R213">
        <f t="shared" si="64"/>
        <v>0</v>
      </c>
      <c r="S213">
        <f t="shared" si="65"/>
        <v>0</v>
      </c>
      <c r="T213">
        <f t="shared" si="66"/>
        <v>0</v>
      </c>
      <c r="U213">
        <f t="shared" si="67"/>
        <v>0</v>
      </c>
      <c r="V213" t="s">
        <v>37</v>
      </c>
      <c r="W213">
        <f t="shared" si="68"/>
        <v>1</v>
      </c>
      <c r="X213">
        <f t="shared" si="69"/>
        <v>0</v>
      </c>
      <c r="Y213">
        <f t="shared" si="70"/>
        <v>0</v>
      </c>
      <c r="Z213">
        <f t="shared" si="71"/>
        <v>1</v>
      </c>
      <c r="AA213">
        <f t="shared" si="72"/>
        <v>0</v>
      </c>
      <c r="AB213">
        <f t="shared" si="73"/>
        <v>0</v>
      </c>
      <c r="AC213">
        <f t="shared" si="74"/>
        <v>0</v>
      </c>
      <c r="AD213">
        <f t="shared" si="75"/>
        <v>0</v>
      </c>
      <c r="AE213" t="s">
        <v>23</v>
      </c>
      <c r="AF213">
        <v>0</v>
      </c>
      <c r="AG213">
        <v>0</v>
      </c>
      <c r="AH213">
        <v>1</v>
      </c>
      <c r="AI213">
        <v>0</v>
      </c>
      <c r="AJ213">
        <v>0</v>
      </c>
      <c r="AK213">
        <v>1</v>
      </c>
      <c r="AL213">
        <v>0</v>
      </c>
      <c r="AM213">
        <v>1</v>
      </c>
      <c r="AN213">
        <v>0</v>
      </c>
      <c r="AO213">
        <v>0</v>
      </c>
      <c r="AP213" t="s">
        <v>22</v>
      </c>
      <c r="AQ213">
        <v>61.3</v>
      </c>
      <c r="AR213">
        <v>59</v>
      </c>
      <c r="AS213">
        <v>34</v>
      </c>
      <c r="AT213">
        <v>41.2</v>
      </c>
      <c r="AU213">
        <v>50</v>
      </c>
      <c r="AV213">
        <v>80</v>
      </c>
      <c r="AW213">
        <v>1</v>
      </c>
    </row>
    <row r="214" spans="1:49" x14ac:dyDescent="0.3">
      <c r="A214" t="s">
        <v>25</v>
      </c>
      <c r="B214">
        <f t="shared" si="57"/>
        <v>0</v>
      </c>
      <c r="C214">
        <f t="shared" si="58"/>
        <v>1</v>
      </c>
      <c r="D214">
        <f t="shared" si="59"/>
        <v>0</v>
      </c>
      <c r="E214">
        <f t="shared" si="60"/>
        <v>0</v>
      </c>
      <c r="F214">
        <f t="shared" si="61"/>
        <v>0</v>
      </c>
      <c r="G214">
        <f t="shared" si="62"/>
        <v>0</v>
      </c>
      <c r="H214" s="3">
        <v>21743</v>
      </c>
      <c r="I214" s="3">
        <v>9.9870471456350582</v>
      </c>
      <c r="J214" s="2">
        <v>1.554</v>
      </c>
      <c r="K214" s="2">
        <v>3.7527794640000005</v>
      </c>
      <c r="L214" s="2">
        <v>2.4149160000000003</v>
      </c>
      <c r="M214" t="s">
        <v>13</v>
      </c>
      <c r="N214" t="s">
        <v>26</v>
      </c>
      <c r="O214" s="2">
        <v>1</v>
      </c>
      <c r="P214" t="s">
        <v>15</v>
      </c>
      <c r="Q214">
        <f t="shared" si="63"/>
        <v>0</v>
      </c>
      <c r="R214">
        <f t="shared" si="64"/>
        <v>0</v>
      </c>
      <c r="S214">
        <f t="shared" si="65"/>
        <v>1</v>
      </c>
      <c r="T214">
        <f t="shared" si="66"/>
        <v>0</v>
      </c>
      <c r="U214">
        <f t="shared" si="67"/>
        <v>0</v>
      </c>
      <c r="V214" t="s">
        <v>24</v>
      </c>
      <c r="W214">
        <f t="shared" si="68"/>
        <v>0</v>
      </c>
      <c r="X214">
        <f t="shared" si="69"/>
        <v>1</v>
      </c>
      <c r="Y214">
        <f t="shared" si="70"/>
        <v>0</v>
      </c>
      <c r="Z214">
        <f t="shared" si="71"/>
        <v>0</v>
      </c>
      <c r="AA214">
        <f t="shared" si="72"/>
        <v>1</v>
      </c>
      <c r="AB214">
        <f t="shared" si="73"/>
        <v>0</v>
      </c>
      <c r="AC214">
        <f t="shared" si="74"/>
        <v>0</v>
      </c>
      <c r="AD214">
        <f t="shared" si="75"/>
        <v>0</v>
      </c>
      <c r="AE214" t="s">
        <v>28</v>
      </c>
      <c r="AF214">
        <v>1</v>
      </c>
      <c r="AG214">
        <v>1</v>
      </c>
      <c r="AH214">
        <v>0</v>
      </c>
      <c r="AI214">
        <v>1</v>
      </c>
      <c r="AJ214">
        <v>1</v>
      </c>
      <c r="AK214">
        <v>1</v>
      </c>
      <c r="AL214">
        <v>1</v>
      </c>
      <c r="AM214">
        <v>0</v>
      </c>
      <c r="AN214">
        <v>1</v>
      </c>
      <c r="AO214">
        <v>1</v>
      </c>
      <c r="AP214" t="s">
        <v>17</v>
      </c>
      <c r="AQ214">
        <v>61.7</v>
      </c>
      <c r="AR214">
        <v>55.5</v>
      </c>
      <c r="AS214">
        <v>34.700000000000003</v>
      </c>
      <c r="AT214">
        <v>40.799999999999997</v>
      </c>
      <c r="AU214">
        <v>53</v>
      </c>
      <c r="AV214">
        <v>77</v>
      </c>
      <c r="AW214">
        <v>1</v>
      </c>
    </row>
    <row r="215" spans="1:49" x14ac:dyDescent="0.3">
      <c r="A215" t="s">
        <v>19</v>
      </c>
      <c r="B215">
        <f t="shared" si="57"/>
        <v>1</v>
      </c>
      <c r="C215">
        <f t="shared" si="58"/>
        <v>0</v>
      </c>
      <c r="D215">
        <f t="shared" si="59"/>
        <v>0</v>
      </c>
      <c r="E215">
        <f t="shared" si="60"/>
        <v>0</v>
      </c>
      <c r="F215">
        <f t="shared" si="61"/>
        <v>0</v>
      </c>
      <c r="G215">
        <f t="shared" si="62"/>
        <v>0</v>
      </c>
      <c r="H215" s="3">
        <v>8558.6649999999991</v>
      </c>
      <c r="I215" s="3">
        <v>9.0546994990291569</v>
      </c>
      <c r="J215" s="2">
        <v>1.01</v>
      </c>
      <c r="K215" s="2">
        <v>1.0303010000000001</v>
      </c>
      <c r="L215" s="2">
        <v>1.0201</v>
      </c>
      <c r="M215" t="s">
        <v>13</v>
      </c>
      <c r="N215" t="s">
        <v>20</v>
      </c>
      <c r="O215" s="2">
        <v>4</v>
      </c>
      <c r="P215" t="s">
        <v>31</v>
      </c>
      <c r="Q215">
        <f t="shared" si="63"/>
        <v>0</v>
      </c>
      <c r="R215">
        <f t="shared" si="64"/>
        <v>0</v>
      </c>
      <c r="S215">
        <f t="shared" si="65"/>
        <v>0</v>
      </c>
      <c r="T215">
        <f t="shared" si="66"/>
        <v>1</v>
      </c>
      <c r="U215">
        <f t="shared" si="67"/>
        <v>0</v>
      </c>
      <c r="V215" t="s">
        <v>34</v>
      </c>
      <c r="W215">
        <f t="shared" si="68"/>
        <v>0</v>
      </c>
      <c r="X215">
        <f t="shared" si="69"/>
        <v>1</v>
      </c>
      <c r="Y215">
        <f t="shared" si="70"/>
        <v>0</v>
      </c>
      <c r="Z215">
        <f t="shared" si="71"/>
        <v>0</v>
      </c>
      <c r="AA215">
        <f t="shared" si="72"/>
        <v>0</v>
      </c>
      <c r="AB215">
        <f t="shared" si="73"/>
        <v>0</v>
      </c>
      <c r="AC215">
        <f t="shared" si="74"/>
        <v>0</v>
      </c>
      <c r="AD215">
        <f t="shared" si="75"/>
        <v>1</v>
      </c>
      <c r="AE215" t="s">
        <v>23</v>
      </c>
      <c r="AF215">
        <v>1</v>
      </c>
      <c r="AG215">
        <v>1</v>
      </c>
      <c r="AH215">
        <v>1</v>
      </c>
      <c r="AI215">
        <v>1</v>
      </c>
      <c r="AJ215">
        <v>1</v>
      </c>
      <c r="AK215">
        <v>1</v>
      </c>
      <c r="AL215">
        <v>1</v>
      </c>
      <c r="AM215">
        <v>1</v>
      </c>
      <c r="AN215">
        <v>1</v>
      </c>
      <c r="AO215">
        <v>0</v>
      </c>
      <c r="AP215" t="s">
        <v>22</v>
      </c>
      <c r="AQ215">
        <v>61.9</v>
      </c>
      <c r="AR215">
        <v>55</v>
      </c>
      <c r="AS215">
        <v>34.5</v>
      </c>
      <c r="AT215">
        <v>40.6</v>
      </c>
      <c r="AU215">
        <v>50</v>
      </c>
      <c r="AV215">
        <v>75</v>
      </c>
      <c r="AW215">
        <v>1</v>
      </c>
    </row>
    <row r="216" spans="1:49" x14ac:dyDescent="0.3">
      <c r="A216" t="s">
        <v>12</v>
      </c>
      <c r="B216">
        <f t="shared" si="57"/>
        <v>0</v>
      </c>
      <c r="C216">
        <f t="shared" si="58"/>
        <v>0</v>
      </c>
      <c r="D216">
        <f t="shared" si="59"/>
        <v>0</v>
      </c>
      <c r="E216">
        <f t="shared" si="60"/>
        <v>0</v>
      </c>
      <c r="F216">
        <f t="shared" si="61"/>
        <v>0</v>
      </c>
      <c r="G216">
        <f t="shared" si="62"/>
        <v>1</v>
      </c>
      <c r="H216" s="3">
        <v>15035</v>
      </c>
      <c r="I216" s="3">
        <v>9.6181360954226296</v>
      </c>
      <c r="J216" s="2">
        <v>1.411</v>
      </c>
      <c r="K216" s="2">
        <v>2.8091895310000004</v>
      </c>
      <c r="L216" s="2">
        <v>1.9909210000000002</v>
      </c>
      <c r="M216" t="s">
        <v>13</v>
      </c>
      <c r="N216" t="s">
        <v>14</v>
      </c>
      <c r="O216" s="2">
        <v>3</v>
      </c>
      <c r="P216" t="s">
        <v>40</v>
      </c>
      <c r="Q216">
        <f t="shared" si="63"/>
        <v>0</v>
      </c>
      <c r="R216">
        <f t="shared" si="64"/>
        <v>1</v>
      </c>
      <c r="S216">
        <f t="shared" si="65"/>
        <v>0</v>
      </c>
      <c r="T216">
        <f t="shared" si="66"/>
        <v>0</v>
      </c>
      <c r="U216">
        <f t="shared" si="67"/>
        <v>0</v>
      </c>
      <c r="V216" t="s">
        <v>16</v>
      </c>
      <c r="W216">
        <f t="shared" si="68"/>
        <v>0</v>
      </c>
      <c r="X216">
        <f t="shared" si="69"/>
        <v>1</v>
      </c>
      <c r="Y216">
        <f t="shared" si="70"/>
        <v>0</v>
      </c>
      <c r="Z216">
        <f t="shared" si="71"/>
        <v>0</v>
      </c>
      <c r="AA216">
        <f t="shared" si="72"/>
        <v>0</v>
      </c>
      <c r="AB216">
        <f t="shared" si="73"/>
        <v>1</v>
      </c>
      <c r="AC216">
        <f t="shared" si="74"/>
        <v>0</v>
      </c>
      <c r="AD216">
        <f t="shared" si="75"/>
        <v>0</v>
      </c>
      <c r="AE216" t="s">
        <v>18</v>
      </c>
      <c r="AF216">
        <v>1</v>
      </c>
      <c r="AG216">
        <v>1</v>
      </c>
      <c r="AH216">
        <v>1</v>
      </c>
      <c r="AI216">
        <v>1</v>
      </c>
      <c r="AJ216">
        <v>1</v>
      </c>
      <c r="AK216">
        <v>1</v>
      </c>
      <c r="AL216">
        <v>1</v>
      </c>
      <c r="AM216">
        <v>0</v>
      </c>
      <c r="AN216">
        <v>1</v>
      </c>
      <c r="AO216">
        <v>0</v>
      </c>
      <c r="AP216" t="s">
        <v>17</v>
      </c>
      <c r="AQ216">
        <v>61.5</v>
      </c>
      <c r="AR216">
        <v>56.6</v>
      </c>
      <c r="AS216">
        <v>34.200000000000003</v>
      </c>
      <c r="AT216">
        <v>40.6</v>
      </c>
      <c r="AU216">
        <v>53</v>
      </c>
      <c r="AV216">
        <v>76</v>
      </c>
      <c r="AW216">
        <v>1</v>
      </c>
    </row>
    <row r="217" spans="1:49" x14ac:dyDescent="0.3">
      <c r="A217" t="s">
        <v>12</v>
      </c>
      <c r="B217">
        <f t="shared" si="57"/>
        <v>0</v>
      </c>
      <c r="C217">
        <f t="shared" si="58"/>
        <v>0</v>
      </c>
      <c r="D217">
        <f t="shared" si="59"/>
        <v>0</v>
      </c>
      <c r="E217">
        <f t="shared" si="60"/>
        <v>0</v>
      </c>
      <c r="F217">
        <f t="shared" si="61"/>
        <v>0</v>
      </c>
      <c r="G217">
        <f t="shared" si="62"/>
        <v>1</v>
      </c>
      <c r="H217" s="3">
        <v>22915</v>
      </c>
      <c r="I217" s="3">
        <v>10.039546996943224</v>
      </c>
      <c r="J217" s="2">
        <v>1.718</v>
      </c>
      <c r="K217" s="2">
        <v>5.0707182319999999</v>
      </c>
      <c r="L217" s="2">
        <v>2.951524</v>
      </c>
      <c r="M217" t="s">
        <v>13</v>
      </c>
      <c r="N217" t="s">
        <v>14</v>
      </c>
      <c r="O217" s="2">
        <v>3</v>
      </c>
      <c r="P217" t="s">
        <v>15</v>
      </c>
      <c r="Q217">
        <f t="shared" si="63"/>
        <v>0</v>
      </c>
      <c r="R217">
        <f t="shared" si="64"/>
        <v>0</v>
      </c>
      <c r="S217">
        <f t="shared" si="65"/>
        <v>1</v>
      </c>
      <c r="T217">
        <f t="shared" si="66"/>
        <v>0</v>
      </c>
      <c r="U217">
        <f t="shared" si="67"/>
        <v>0</v>
      </c>
      <c r="V217" t="s">
        <v>16</v>
      </c>
      <c r="W217">
        <f t="shared" si="68"/>
        <v>0</v>
      </c>
      <c r="X217">
        <f t="shared" si="69"/>
        <v>1</v>
      </c>
      <c r="Y217">
        <f t="shared" si="70"/>
        <v>0</v>
      </c>
      <c r="Z217">
        <f t="shared" si="71"/>
        <v>0</v>
      </c>
      <c r="AA217">
        <f t="shared" si="72"/>
        <v>0</v>
      </c>
      <c r="AB217">
        <f t="shared" si="73"/>
        <v>1</v>
      </c>
      <c r="AC217">
        <f t="shared" si="74"/>
        <v>0</v>
      </c>
      <c r="AD217">
        <f t="shared" si="75"/>
        <v>0</v>
      </c>
      <c r="AE217" t="s">
        <v>28</v>
      </c>
      <c r="AF217">
        <v>1</v>
      </c>
      <c r="AG217">
        <v>1</v>
      </c>
      <c r="AH217">
        <v>0</v>
      </c>
      <c r="AI217">
        <v>1</v>
      </c>
      <c r="AJ217">
        <v>1</v>
      </c>
      <c r="AK217">
        <v>1</v>
      </c>
      <c r="AL217">
        <v>1</v>
      </c>
      <c r="AM217">
        <v>0</v>
      </c>
      <c r="AN217">
        <v>1</v>
      </c>
      <c r="AO217">
        <v>1</v>
      </c>
      <c r="AP217" t="s">
        <v>17</v>
      </c>
      <c r="AQ217">
        <v>61.4</v>
      </c>
      <c r="AR217">
        <v>56.6</v>
      </c>
      <c r="AS217">
        <v>34.799999999999997</v>
      </c>
      <c r="AT217">
        <v>40.799999999999997</v>
      </c>
      <c r="AU217">
        <v>53</v>
      </c>
      <c r="AV217">
        <v>77</v>
      </c>
      <c r="AW217">
        <v>1</v>
      </c>
    </row>
    <row r="218" spans="1:49" x14ac:dyDescent="0.3">
      <c r="A218" t="s">
        <v>19</v>
      </c>
      <c r="B218">
        <f t="shared" si="57"/>
        <v>1</v>
      </c>
      <c r="C218">
        <f t="shared" si="58"/>
        <v>0</v>
      </c>
      <c r="D218">
        <f t="shared" si="59"/>
        <v>0</v>
      </c>
      <c r="E218">
        <f t="shared" si="60"/>
        <v>0</v>
      </c>
      <c r="F218">
        <f t="shared" si="61"/>
        <v>0</v>
      </c>
      <c r="G218">
        <f t="shared" si="62"/>
        <v>0</v>
      </c>
      <c r="H218" s="3">
        <v>9763.32</v>
      </c>
      <c r="I218" s="3">
        <v>9.1863877854989298</v>
      </c>
      <c r="J218" s="2">
        <v>1.03</v>
      </c>
      <c r="K218" s="2">
        <v>1.092727</v>
      </c>
      <c r="L218" s="2">
        <v>1.0609</v>
      </c>
      <c r="M218" t="s">
        <v>13</v>
      </c>
      <c r="N218" t="s">
        <v>20</v>
      </c>
      <c r="O218" s="2">
        <v>4</v>
      </c>
      <c r="P218" t="s">
        <v>31</v>
      </c>
      <c r="Q218">
        <f t="shared" si="63"/>
        <v>0</v>
      </c>
      <c r="R218">
        <f t="shared" si="64"/>
        <v>0</v>
      </c>
      <c r="S218">
        <f t="shared" si="65"/>
        <v>0</v>
      </c>
      <c r="T218">
        <f t="shared" si="66"/>
        <v>1</v>
      </c>
      <c r="U218">
        <f t="shared" si="67"/>
        <v>0</v>
      </c>
      <c r="V218" t="s">
        <v>34</v>
      </c>
      <c r="W218">
        <f t="shared" si="68"/>
        <v>0</v>
      </c>
      <c r="X218">
        <f t="shared" si="69"/>
        <v>1</v>
      </c>
      <c r="Y218">
        <f t="shared" si="70"/>
        <v>0</v>
      </c>
      <c r="Z218">
        <f t="shared" si="71"/>
        <v>0</v>
      </c>
      <c r="AA218">
        <f t="shared" si="72"/>
        <v>0</v>
      </c>
      <c r="AB218">
        <f t="shared" si="73"/>
        <v>0</v>
      </c>
      <c r="AC218">
        <f t="shared" si="74"/>
        <v>0</v>
      </c>
      <c r="AD218">
        <f t="shared" si="75"/>
        <v>1</v>
      </c>
      <c r="AE218" t="s">
        <v>23</v>
      </c>
      <c r="AF218">
        <v>1</v>
      </c>
      <c r="AG218">
        <v>0</v>
      </c>
      <c r="AH218">
        <v>1</v>
      </c>
      <c r="AI218">
        <v>0</v>
      </c>
      <c r="AJ218">
        <v>1</v>
      </c>
      <c r="AK218">
        <v>1</v>
      </c>
      <c r="AL218">
        <v>1</v>
      </c>
      <c r="AM218">
        <v>0</v>
      </c>
      <c r="AN218">
        <v>0</v>
      </c>
      <c r="AO218">
        <v>0</v>
      </c>
      <c r="AP218" t="s">
        <v>22</v>
      </c>
      <c r="AQ218">
        <v>61.9</v>
      </c>
      <c r="AR218">
        <v>57</v>
      </c>
      <c r="AS218">
        <v>35.5</v>
      </c>
      <c r="AT218">
        <v>40.6</v>
      </c>
      <c r="AU218">
        <v>55</v>
      </c>
      <c r="AV218">
        <v>80</v>
      </c>
      <c r="AW218">
        <v>1</v>
      </c>
    </row>
    <row r="219" spans="1:49" x14ac:dyDescent="0.3">
      <c r="A219" t="s">
        <v>12</v>
      </c>
      <c r="B219">
        <f t="shared" si="57"/>
        <v>0</v>
      </c>
      <c r="C219">
        <f t="shared" si="58"/>
        <v>0</v>
      </c>
      <c r="D219">
        <f t="shared" si="59"/>
        <v>0</v>
      </c>
      <c r="E219">
        <f t="shared" si="60"/>
        <v>0</v>
      </c>
      <c r="F219">
        <f t="shared" si="61"/>
        <v>0</v>
      </c>
      <c r="G219">
        <f t="shared" si="62"/>
        <v>1</v>
      </c>
      <c r="H219" s="3">
        <v>21431</v>
      </c>
      <c r="I219" s="3">
        <v>9.972593750934676</v>
      </c>
      <c r="J219" s="2">
        <v>1.792</v>
      </c>
      <c r="K219" s="2">
        <v>5.7545850880000007</v>
      </c>
      <c r="L219" s="2">
        <v>3.2112640000000003</v>
      </c>
      <c r="M219" t="s">
        <v>13</v>
      </c>
      <c r="N219" t="s">
        <v>14</v>
      </c>
      <c r="O219" s="2">
        <v>3</v>
      </c>
      <c r="P219" t="s">
        <v>31</v>
      </c>
      <c r="Q219">
        <f t="shared" si="63"/>
        <v>0</v>
      </c>
      <c r="R219">
        <f t="shared" si="64"/>
        <v>0</v>
      </c>
      <c r="S219">
        <f t="shared" si="65"/>
        <v>0</v>
      </c>
      <c r="T219">
        <f t="shared" si="66"/>
        <v>1</v>
      </c>
      <c r="U219">
        <f t="shared" si="67"/>
        <v>0</v>
      </c>
      <c r="V219" t="s">
        <v>16</v>
      </c>
      <c r="W219">
        <f t="shared" si="68"/>
        <v>0</v>
      </c>
      <c r="X219">
        <f t="shared" si="69"/>
        <v>1</v>
      </c>
      <c r="Y219">
        <f t="shared" si="70"/>
        <v>0</v>
      </c>
      <c r="Z219">
        <f t="shared" si="71"/>
        <v>0</v>
      </c>
      <c r="AA219">
        <f t="shared" si="72"/>
        <v>0</v>
      </c>
      <c r="AB219">
        <f t="shared" si="73"/>
        <v>1</v>
      </c>
      <c r="AC219">
        <f t="shared" si="74"/>
        <v>0</v>
      </c>
      <c r="AD219">
        <f t="shared" si="75"/>
        <v>0</v>
      </c>
      <c r="AE219" t="s">
        <v>28</v>
      </c>
      <c r="AF219">
        <v>1</v>
      </c>
      <c r="AG219">
        <v>1</v>
      </c>
      <c r="AH219">
        <v>0</v>
      </c>
      <c r="AI219">
        <v>1</v>
      </c>
      <c r="AJ219">
        <v>1</v>
      </c>
      <c r="AK219">
        <v>1</v>
      </c>
      <c r="AL219">
        <v>1</v>
      </c>
      <c r="AM219">
        <v>0</v>
      </c>
      <c r="AN219">
        <v>1</v>
      </c>
      <c r="AO219">
        <v>1</v>
      </c>
      <c r="AP219" t="s">
        <v>17</v>
      </c>
      <c r="AQ219">
        <v>61.7</v>
      </c>
      <c r="AR219">
        <v>56.4</v>
      </c>
      <c r="AS219">
        <v>34.799999999999997</v>
      </c>
      <c r="AT219">
        <v>40.9</v>
      </c>
      <c r="AU219">
        <v>53</v>
      </c>
      <c r="AV219">
        <v>77</v>
      </c>
      <c r="AW219">
        <v>1</v>
      </c>
    </row>
    <row r="220" spans="1:49" x14ac:dyDescent="0.3">
      <c r="A220" t="s">
        <v>19</v>
      </c>
      <c r="B220">
        <f t="shared" si="57"/>
        <v>1</v>
      </c>
      <c r="C220">
        <f t="shared" si="58"/>
        <v>0</v>
      </c>
      <c r="D220">
        <f t="shared" si="59"/>
        <v>0</v>
      </c>
      <c r="E220">
        <f t="shared" si="60"/>
        <v>0</v>
      </c>
      <c r="F220">
        <f t="shared" si="61"/>
        <v>0</v>
      </c>
      <c r="G220">
        <f t="shared" si="62"/>
        <v>0</v>
      </c>
      <c r="H220" s="3">
        <v>9297.4149999999991</v>
      </c>
      <c r="I220" s="3">
        <v>9.1374916835148969</v>
      </c>
      <c r="J220" s="2">
        <v>1.05</v>
      </c>
      <c r="K220" s="2">
        <v>1.1576250000000001</v>
      </c>
      <c r="L220" s="2">
        <v>1.1025</v>
      </c>
      <c r="M220" t="s">
        <v>13</v>
      </c>
      <c r="N220" t="s">
        <v>20</v>
      </c>
      <c r="O220" s="2">
        <v>4</v>
      </c>
      <c r="P220" t="s">
        <v>21</v>
      </c>
      <c r="Q220">
        <f t="shared" si="63"/>
        <v>0</v>
      </c>
      <c r="R220">
        <f t="shared" si="64"/>
        <v>0</v>
      </c>
      <c r="S220">
        <f t="shared" si="65"/>
        <v>0</v>
      </c>
      <c r="T220">
        <f t="shared" si="66"/>
        <v>0</v>
      </c>
      <c r="U220">
        <f t="shared" si="67"/>
        <v>1</v>
      </c>
      <c r="V220" t="s">
        <v>37</v>
      </c>
      <c r="W220">
        <f t="shared" si="68"/>
        <v>1</v>
      </c>
      <c r="X220">
        <f t="shared" si="69"/>
        <v>0</v>
      </c>
      <c r="Y220">
        <f t="shared" si="70"/>
        <v>0</v>
      </c>
      <c r="Z220">
        <f t="shared" si="71"/>
        <v>1</v>
      </c>
      <c r="AA220">
        <f t="shared" si="72"/>
        <v>0</v>
      </c>
      <c r="AB220">
        <f t="shared" si="73"/>
        <v>0</v>
      </c>
      <c r="AC220">
        <f t="shared" si="74"/>
        <v>0</v>
      </c>
      <c r="AD220">
        <f t="shared" si="75"/>
        <v>0</v>
      </c>
      <c r="AE220" t="s">
        <v>23</v>
      </c>
      <c r="AF220">
        <v>1</v>
      </c>
      <c r="AG220">
        <v>0</v>
      </c>
      <c r="AH220">
        <v>1</v>
      </c>
      <c r="AI220">
        <v>1</v>
      </c>
      <c r="AJ220">
        <v>1</v>
      </c>
      <c r="AK220">
        <v>1</v>
      </c>
      <c r="AL220">
        <v>1</v>
      </c>
      <c r="AM220">
        <v>1</v>
      </c>
      <c r="AN220">
        <v>1</v>
      </c>
      <c r="AO220">
        <v>0</v>
      </c>
      <c r="AP220" t="s">
        <v>22</v>
      </c>
      <c r="AQ220">
        <v>61.8</v>
      </c>
      <c r="AR220">
        <v>56</v>
      </c>
      <c r="AS220">
        <v>34.5</v>
      </c>
      <c r="AT220">
        <v>40.799999999999997</v>
      </c>
      <c r="AU220">
        <v>50</v>
      </c>
      <c r="AV220">
        <v>80</v>
      </c>
      <c r="AW220">
        <v>1</v>
      </c>
    </row>
    <row r="221" spans="1:49" x14ac:dyDescent="0.3">
      <c r="A221" t="s">
        <v>29</v>
      </c>
      <c r="B221">
        <f t="shared" si="57"/>
        <v>0</v>
      </c>
      <c r="C221">
        <f t="shared" si="58"/>
        <v>0</v>
      </c>
      <c r="D221">
        <f t="shared" si="59"/>
        <v>1</v>
      </c>
      <c r="E221">
        <f t="shared" si="60"/>
        <v>0</v>
      </c>
      <c r="F221">
        <f t="shared" si="61"/>
        <v>0</v>
      </c>
      <c r="G221">
        <f t="shared" si="62"/>
        <v>0</v>
      </c>
      <c r="H221" s="3">
        <v>13483</v>
      </c>
      <c r="I221" s="3">
        <v>9.5091849116340743</v>
      </c>
      <c r="J221" s="2">
        <v>1.34</v>
      </c>
      <c r="K221" s="2">
        <v>2.4061040000000005</v>
      </c>
      <c r="L221" s="2">
        <v>1.7956000000000003</v>
      </c>
      <c r="M221" t="s">
        <v>30</v>
      </c>
      <c r="N221" t="s">
        <v>14</v>
      </c>
      <c r="O221" s="2">
        <v>3</v>
      </c>
      <c r="P221" t="s">
        <v>31</v>
      </c>
      <c r="Q221">
        <f t="shared" si="63"/>
        <v>0</v>
      </c>
      <c r="R221">
        <f t="shared" si="64"/>
        <v>0</v>
      </c>
      <c r="S221">
        <f t="shared" si="65"/>
        <v>0</v>
      </c>
      <c r="T221">
        <f t="shared" si="66"/>
        <v>1</v>
      </c>
      <c r="U221">
        <f t="shared" si="67"/>
        <v>0</v>
      </c>
      <c r="V221" t="s">
        <v>16</v>
      </c>
      <c r="W221">
        <f t="shared" si="68"/>
        <v>0</v>
      </c>
      <c r="X221">
        <f t="shared" si="69"/>
        <v>1</v>
      </c>
      <c r="Y221">
        <f t="shared" si="70"/>
        <v>0</v>
      </c>
      <c r="Z221">
        <f t="shared" si="71"/>
        <v>0</v>
      </c>
      <c r="AA221">
        <f t="shared" si="72"/>
        <v>0</v>
      </c>
      <c r="AB221">
        <f t="shared" si="73"/>
        <v>1</v>
      </c>
      <c r="AC221">
        <f t="shared" si="74"/>
        <v>0</v>
      </c>
      <c r="AD221">
        <f t="shared" si="75"/>
        <v>0</v>
      </c>
      <c r="AE221" t="s">
        <v>28</v>
      </c>
      <c r="AF221">
        <v>1</v>
      </c>
      <c r="AG221">
        <v>1</v>
      </c>
      <c r="AH221">
        <v>0</v>
      </c>
      <c r="AI221">
        <v>1</v>
      </c>
      <c r="AJ221">
        <v>1</v>
      </c>
      <c r="AK221">
        <v>1</v>
      </c>
      <c r="AL221">
        <v>1</v>
      </c>
      <c r="AM221">
        <v>1</v>
      </c>
      <c r="AN221">
        <v>1</v>
      </c>
      <c r="AO221">
        <v>1</v>
      </c>
      <c r="AP221" t="s">
        <v>17</v>
      </c>
      <c r="AQ221">
        <v>61.6</v>
      </c>
      <c r="AR221">
        <v>54.9</v>
      </c>
      <c r="AS221">
        <v>34.200000000000003</v>
      </c>
      <c r="AT221">
        <v>40.700000000000003</v>
      </c>
      <c r="AU221">
        <v>49</v>
      </c>
      <c r="AV221">
        <v>77</v>
      </c>
      <c r="AW221">
        <v>1</v>
      </c>
    </row>
    <row r="222" spans="1:49" x14ac:dyDescent="0.3">
      <c r="A222" t="s">
        <v>29</v>
      </c>
      <c r="B222">
        <f t="shared" si="57"/>
        <v>0</v>
      </c>
      <c r="C222">
        <f t="shared" si="58"/>
        <v>0</v>
      </c>
      <c r="D222">
        <f t="shared" si="59"/>
        <v>1</v>
      </c>
      <c r="E222">
        <f t="shared" si="60"/>
        <v>0</v>
      </c>
      <c r="F222">
        <f t="shared" si="61"/>
        <v>0</v>
      </c>
      <c r="G222">
        <f t="shared" si="62"/>
        <v>0</v>
      </c>
      <c r="H222" s="3">
        <v>10056</v>
      </c>
      <c r="I222" s="3">
        <v>9.2159247502700836</v>
      </c>
      <c r="J222" s="2">
        <v>1.02</v>
      </c>
      <c r="K222" s="2">
        <v>1.0612080000000002</v>
      </c>
      <c r="L222" s="2">
        <v>1.0404</v>
      </c>
      <c r="M222" t="s">
        <v>30</v>
      </c>
      <c r="N222" t="s">
        <v>14</v>
      </c>
      <c r="O222" s="2">
        <v>3</v>
      </c>
      <c r="P222" t="s">
        <v>31</v>
      </c>
      <c r="Q222">
        <f t="shared" si="63"/>
        <v>0</v>
      </c>
      <c r="R222">
        <f t="shared" si="64"/>
        <v>0</v>
      </c>
      <c r="S222">
        <f t="shared" si="65"/>
        <v>0</v>
      </c>
      <c r="T222">
        <f t="shared" si="66"/>
        <v>1</v>
      </c>
      <c r="U222">
        <f t="shared" si="67"/>
        <v>0</v>
      </c>
      <c r="V222" t="s">
        <v>24</v>
      </c>
      <c r="W222">
        <f t="shared" si="68"/>
        <v>0</v>
      </c>
      <c r="X222">
        <f t="shared" si="69"/>
        <v>1</v>
      </c>
      <c r="Y222">
        <f t="shared" si="70"/>
        <v>0</v>
      </c>
      <c r="Z222">
        <f t="shared" si="71"/>
        <v>0</v>
      </c>
      <c r="AA222">
        <f t="shared" si="72"/>
        <v>1</v>
      </c>
      <c r="AB222">
        <f t="shared" si="73"/>
        <v>0</v>
      </c>
      <c r="AC222">
        <f t="shared" si="74"/>
        <v>0</v>
      </c>
      <c r="AD222">
        <f t="shared" si="75"/>
        <v>0</v>
      </c>
      <c r="AE222" t="s">
        <v>28</v>
      </c>
      <c r="AF222">
        <v>1</v>
      </c>
      <c r="AG222">
        <v>1</v>
      </c>
      <c r="AH222">
        <v>1</v>
      </c>
      <c r="AI222">
        <v>1</v>
      </c>
      <c r="AJ222">
        <v>1</v>
      </c>
      <c r="AK222">
        <v>1</v>
      </c>
      <c r="AL222">
        <v>1</v>
      </c>
      <c r="AM222">
        <v>1</v>
      </c>
      <c r="AN222">
        <v>1</v>
      </c>
      <c r="AO222">
        <v>0</v>
      </c>
      <c r="AP222" t="s">
        <v>17</v>
      </c>
      <c r="AQ222">
        <v>61.5</v>
      </c>
      <c r="AR222">
        <v>55.2</v>
      </c>
      <c r="AS222">
        <v>34.200000000000003</v>
      </c>
      <c r="AT222">
        <v>40.700000000000003</v>
      </c>
      <c r="AU222">
        <v>50</v>
      </c>
      <c r="AV222">
        <v>76</v>
      </c>
      <c r="AW222">
        <v>1</v>
      </c>
    </row>
    <row r="223" spans="1:49" x14ac:dyDescent="0.3">
      <c r="A223" t="s">
        <v>19</v>
      </c>
      <c r="B223">
        <f t="shared" si="57"/>
        <v>1</v>
      </c>
      <c r="C223">
        <f t="shared" si="58"/>
        <v>0</v>
      </c>
      <c r="D223">
        <f t="shared" si="59"/>
        <v>0</v>
      </c>
      <c r="E223">
        <f t="shared" si="60"/>
        <v>0</v>
      </c>
      <c r="F223">
        <f t="shared" si="61"/>
        <v>0</v>
      </c>
      <c r="G223">
        <f t="shared" si="62"/>
        <v>0</v>
      </c>
      <c r="H223" s="3">
        <v>9535.7849999999999</v>
      </c>
      <c r="I223" s="3">
        <v>9.1628068429100225</v>
      </c>
      <c r="J223" s="2">
        <v>1.1000000000000001</v>
      </c>
      <c r="K223" s="2">
        <v>1.3310000000000004</v>
      </c>
      <c r="L223" s="2">
        <v>1.2100000000000002</v>
      </c>
      <c r="M223" t="s">
        <v>13</v>
      </c>
      <c r="N223" t="s">
        <v>20</v>
      </c>
      <c r="O223" s="2">
        <v>4</v>
      </c>
      <c r="P223" t="s">
        <v>31</v>
      </c>
      <c r="Q223">
        <f t="shared" si="63"/>
        <v>0</v>
      </c>
      <c r="R223">
        <f t="shared" si="64"/>
        <v>0</v>
      </c>
      <c r="S223">
        <f t="shared" si="65"/>
        <v>0</v>
      </c>
      <c r="T223">
        <f t="shared" si="66"/>
        <v>1</v>
      </c>
      <c r="U223">
        <f t="shared" si="67"/>
        <v>0</v>
      </c>
      <c r="V223" t="s">
        <v>32</v>
      </c>
      <c r="W223">
        <f t="shared" si="68"/>
        <v>0</v>
      </c>
      <c r="X223">
        <f t="shared" si="69"/>
        <v>1</v>
      </c>
      <c r="Y223">
        <f t="shared" si="70"/>
        <v>0</v>
      </c>
      <c r="Z223">
        <f t="shared" si="71"/>
        <v>0</v>
      </c>
      <c r="AA223">
        <f t="shared" si="72"/>
        <v>0</v>
      </c>
      <c r="AB223">
        <f t="shared" si="73"/>
        <v>0</v>
      </c>
      <c r="AC223">
        <f t="shared" si="74"/>
        <v>1</v>
      </c>
      <c r="AD223">
        <f t="shared" si="75"/>
        <v>0</v>
      </c>
      <c r="AE223" t="s">
        <v>23</v>
      </c>
      <c r="AF223">
        <v>1</v>
      </c>
      <c r="AG223">
        <v>1</v>
      </c>
      <c r="AH223">
        <v>1</v>
      </c>
      <c r="AI223">
        <v>0</v>
      </c>
      <c r="AJ223">
        <v>1</v>
      </c>
      <c r="AK223">
        <v>1</v>
      </c>
      <c r="AL223">
        <v>1</v>
      </c>
      <c r="AM223">
        <v>1</v>
      </c>
      <c r="AN223">
        <v>0</v>
      </c>
      <c r="AO223">
        <v>0</v>
      </c>
      <c r="AP223" t="s">
        <v>22</v>
      </c>
      <c r="AQ223">
        <v>61.8</v>
      </c>
      <c r="AR223">
        <v>57</v>
      </c>
      <c r="AS223">
        <v>35.5</v>
      </c>
      <c r="AT223">
        <v>40.6</v>
      </c>
      <c r="AU223">
        <v>50</v>
      </c>
      <c r="AV223">
        <v>75</v>
      </c>
      <c r="AW223">
        <v>1</v>
      </c>
    </row>
    <row r="224" spans="1:49" x14ac:dyDescent="0.3">
      <c r="A224" t="s">
        <v>19</v>
      </c>
      <c r="B224">
        <f t="shared" si="57"/>
        <v>1</v>
      </c>
      <c r="C224">
        <f t="shared" si="58"/>
        <v>0</v>
      </c>
      <c r="D224">
        <f t="shared" si="59"/>
        <v>0</v>
      </c>
      <c r="E224">
        <f t="shared" si="60"/>
        <v>0</v>
      </c>
      <c r="F224">
        <f t="shared" si="61"/>
        <v>0</v>
      </c>
      <c r="G224">
        <f t="shared" si="62"/>
        <v>0</v>
      </c>
      <c r="H224" s="3">
        <v>13733.855</v>
      </c>
      <c r="I224" s="3">
        <v>9.527619231384973</v>
      </c>
      <c r="J224" s="2">
        <v>1.05</v>
      </c>
      <c r="K224" s="2">
        <v>1.1576250000000001</v>
      </c>
      <c r="L224" s="2">
        <v>1.1025</v>
      </c>
      <c r="M224" t="s">
        <v>13</v>
      </c>
      <c r="N224" t="s">
        <v>20</v>
      </c>
      <c r="O224" s="2">
        <v>4</v>
      </c>
      <c r="P224" t="s">
        <v>27</v>
      </c>
      <c r="Q224">
        <f t="shared" si="63"/>
        <v>1</v>
      </c>
      <c r="R224">
        <f t="shared" si="64"/>
        <v>0</v>
      </c>
      <c r="S224">
        <f t="shared" si="65"/>
        <v>0</v>
      </c>
      <c r="T224">
        <f t="shared" si="66"/>
        <v>0</v>
      </c>
      <c r="U224">
        <f t="shared" si="67"/>
        <v>0</v>
      </c>
      <c r="V224" t="s">
        <v>34</v>
      </c>
      <c r="W224">
        <f t="shared" si="68"/>
        <v>0</v>
      </c>
      <c r="X224">
        <f t="shared" si="69"/>
        <v>1</v>
      </c>
      <c r="Y224">
        <f t="shared" si="70"/>
        <v>0</v>
      </c>
      <c r="Z224">
        <f t="shared" si="71"/>
        <v>0</v>
      </c>
      <c r="AA224">
        <f t="shared" si="72"/>
        <v>0</v>
      </c>
      <c r="AB224">
        <f t="shared" si="73"/>
        <v>0</v>
      </c>
      <c r="AC224">
        <f t="shared" si="74"/>
        <v>0</v>
      </c>
      <c r="AD224">
        <f t="shared" si="75"/>
        <v>1</v>
      </c>
      <c r="AE224" t="s">
        <v>28</v>
      </c>
      <c r="AF224">
        <v>1</v>
      </c>
      <c r="AG224">
        <v>1</v>
      </c>
      <c r="AH224">
        <v>0</v>
      </c>
      <c r="AI224">
        <v>1</v>
      </c>
      <c r="AJ224">
        <v>0</v>
      </c>
      <c r="AK224">
        <v>1</v>
      </c>
      <c r="AL224">
        <v>1</v>
      </c>
      <c r="AM224">
        <v>0</v>
      </c>
      <c r="AN224">
        <v>0</v>
      </c>
      <c r="AO224">
        <v>0</v>
      </c>
      <c r="AP224" t="s">
        <v>22</v>
      </c>
      <c r="AQ224">
        <v>61.1</v>
      </c>
      <c r="AR224">
        <v>57</v>
      </c>
      <c r="AS224">
        <v>34.5</v>
      </c>
      <c r="AT224">
        <v>41</v>
      </c>
      <c r="AU224">
        <v>55</v>
      </c>
      <c r="AV224">
        <v>80</v>
      </c>
      <c r="AW224">
        <v>1</v>
      </c>
    </row>
    <row r="225" spans="1:49" x14ac:dyDescent="0.3">
      <c r="A225" t="s">
        <v>12</v>
      </c>
      <c r="B225">
        <f t="shared" si="57"/>
        <v>0</v>
      </c>
      <c r="C225">
        <f t="shared" si="58"/>
        <v>0</v>
      </c>
      <c r="D225">
        <f t="shared" si="59"/>
        <v>0</v>
      </c>
      <c r="E225">
        <f t="shared" si="60"/>
        <v>0</v>
      </c>
      <c r="F225">
        <f t="shared" si="61"/>
        <v>0</v>
      </c>
      <c r="G225">
        <f t="shared" si="62"/>
        <v>1</v>
      </c>
      <c r="H225" s="3">
        <v>11906</v>
      </c>
      <c r="I225" s="3">
        <v>9.384797753713336</v>
      </c>
      <c r="J225" s="2">
        <v>1.2030000000000001</v>
      </c>
      <c r="K225" s="2">
        <v>1.7409924270000003</v>
      </c>
      <c r="L225" s="2">
        <v>1.4472090000000002</v>
      </c>
      <c r="M225" t="s">
        <v>13</v>
      </c>
      <c r="N225" t="s">
        <v>14</v>
      </c>
      <c r="O225" s="2">
        <v>3</v>
      </c>
      <c r="P225" t="s">
        <v>31</v>
      </c>
      <c r="Q225">
        <f t="shared" si="63"/>
        <v>0</v>
      </c>
      <c r="R225">
        <f t="shared" si="64"/>
        <v>0</v>
      </c>
      <c r="S225">
        <f t="shared" si="65"/>
        <v>0</v>
      </c>
      <c r="T225">
        <f t="shared" si="66"/>
        <v>1</v>
      </c>
      <c r="U225">
        <f t="shared" si="67"/>
        <v>0</v>
      </c>
      <c r="V225" t="s">
        <v>34</v>
      </c>
      <c r="W225">
        <f t="shared" si="68"/>
        <v>0</v>
      </c>
      <c r="X225">
        <f t="shared" si="69"/>
        <v>1</v>
      </c>
      <c r="Y225">
        <f t="shared" si="70"/>
        <v>0</v>
      </c>
      <c r="Z225">
        <f t="shared" si="71"/>
        <v>0</v>
      </c>
      <c r="AA225">
        <f t="shared" si="72"/>
        <v>0</v>
      </c>
      <c r="AB225">
        <f t="shared" si="73"/>
        <v>0</v>
      </c>
      <c r="AC225">
        <f t="shared" si="74"/>
        <v>0</v>
      </c>
      <c r="AD225">
        <f t="shared" si="75"/>
        <v>1</v>
      </c>
      <c r="AE225" t="s">
        <v>18</v>
      </c>
      <c r="AF225">
        <v>1</v>
      </c>
      <c r="AG225">
        <v>1</v>
      </c>
      <c r="AH225">
        <v>1</v>
      </c>
      <c r="AI225">
        <v>1</v>
      </c>
      <c r="AJ225">
        <v>1</v>
      </c>
      <c r="AK225">
        <v>1</v>
      </c>
      <c r="AL225">
        <v>1</v>
      </c>
      <c r="AM225">
        <v>0</v>
      </c>
      <c r="AN225">
        <v>1</v>
      </c>
      <c r="AO225">
        <v>0</v>
      </c>
      <c r="AP225" t="s">
        <v>17</v>
      </c>
      <c r="AQ225">
        <v>61.7</v>
      </c>
      <c r="AR225">
        <v>55.6</v>
      </c>
      <c r="AS225">
        <v>34.6</v>
      </c>
      <c r="AT225">
        <v>40.6</v>
      </c>
      <c r="AU225">
        <v>51</v>
      </c>
      <c r="AV225">
        <v>77</v>
      </c>
      <c r="AW225">
        <v>1</v>
      </c>
    </row>
    <row r="226" spans="1:49" x14ac:dyDescent="0.3">
      <c r="A226" t="s">
        <v>29</v>
      </c>
      <c r="B226">
        <f t="shared" si="57"/>
        <v>0</v>
      </c>
      <c r="C226">
        <f t="shared" si="58"/>
        <v>0</v>
      </c>
      <c r="D226">
        <f t="shared" si="59"/>
        <v>1</v>
      </c>
      <c r="E226">
        <f t="shared" si="60"/>
        <v>0</v>
      </c>
      <c r="F226">
        <f t="shared" si="61"/>
        <v>0</v>
      </c>
      <c r="G226">
        <f t="shared" si="62"/>
        <v>0</v>
      </c>
      <c r="H226" s="3">
        <v>15126</v>
      </c>
      <c r="I226" s="3">
        <v>9.624170396415975</v>
      </c>
      <c r="J226" s="2">
        <v>1.3</v>
      </c>
      <c r="K226" s="2">
        <v>2.1970000000000001</v>
      </c>
      <c r="L226" s="2">
        <v>1.6900000000000002</v>
      </c>
      <c r="M226" t="s">
        <v>30</v>
      </c>
      <c r="N226" t="s">
        <v>14</v>
      </c>
      <c r="O226" s="2">
        <v>3</v>
      </c>
      <c r="P226" t="s">
        <v>31</v>
      </c>
      <c r="Q226">
        <f t="shared" si="63"/>
        <v>0</v>
      </c>
      <c r="R226">
        <f t="shared" si="64"/>
        <v>0</v>
      </c>
      <c r="S226">
        <f t="shared" si="65"/>
        <v>0</v>
      </c>
      <c r="T226">
        <f t="shared" si="66"/>
        <v>1</v>
      </c>
      <c r="U226">
        <f t="shared" si="67"/>
        <v>0</v>
      </c>
      <c r="V226" t="s">
        <v>32</v>
      </c>
      <c r="W226">
        <f t="shared" si="68"/>
        <v>0</v>
      </c>
      <c r="X226">
        <f t="shared" si="69"/>
        <v>1</v>
      </c>
      <c r="Y226">
        <f t="shared" si="70"/>
        <v>0</v>
      </c>
      <c r="Z226">
        <f t="shared" si="71"/>
        <v>0</v>
      </c>
      <c r="AA226">
        <f t="shared" si="72"/>
        <v>0</v>
      </c>
      <c r="AB226">
        <f t="shared" si="73"/>
        <v>0</v>
      </c>
      <c r="AC226">
        <f t="shared" si="74"/>
        <v>1</v>
      </c>
      <c r="AD226">
        <f t="shared" si="75"/>
        <v>0</v>
      </c>
      <c r="AE226" t="s">
        <v>28</v>
      </c>
      <c r="AF226">
        <v>1</v>
      </c>
      <c r="AG226">
        <v>1</v>
      </c>
      <c r="AH226">
        <v>1</v>
      </c>
      <c r="AI226">
        <v>1</v>
      </c>
      <c r="AJ226">
        <v>1</v>
      </c>
      <c r="AK226">
        <v>1</v>
      </c>
      <c r="AL226">
        <v>1</v>
      </c>
      <c r="AM226">
        <v>1</v>
      </c>
      <c r="AN226">
        <v>1</v>
      </c>
      <c r="AO226">
        <v>0</v>
      </c>
      <c r="AP226" t="s">
        <v>17</v>
      </c>
      <c r="AQ226">
        <v>61.4</v>
      </c>
      <c r="AR226">
        <v>56.5</v>
      </c>
      <c r="AS226">
        <v>34.5</v>
      </c>
      <c r="AT226">
        <v>40.799999999999997</v>
      </c>
      <c r="AU226">
        <v>46</v>
      </c>
      <c r="AV226">
        <v>76</v>
      </c>
      <c r="AW226">
        <v>1</v>
      </c>
    </row>
    <row r="227" spans="1:49" x14ac:dyDescent="0.3">
      <c r="A227" t="s">
        <v>12</v>
      </c>
      <c r="B227">
        <f t="shared" si="57"/>
        <v>0</v>
      </c>
      <c r="C227">
        <f t="shared" si="58"/>
        <v>0</v>
      </c>
      <c r="D227">
        <f t="shared" si="59"/>
        <v>0</v>
      </c>
      <c r="E227">
        <f t="shared" si="60"/>
        <v>0</v>
      </c>
      <c r="F227">
        <f t="shared" si="61"/>
        <v>0</v>
      </c>
      <c r="G227">
        <f t="shared" si="62"/>
        <v>1</v>
      </c>
      <c r="H227" s="3">
        <v>10836</v>
      </c>
      <c r="I227" s="3">
        <v>9.2906292032049862</v>
      </c>
      <c r="J227" s="2">
        <v>1.0129999999999999</v>
      </c>
      <c r="K227" s="2">
        <v>1.0395091969999997</v>
      </c>
      <c r="L227" s="2">
        <v>1.0261689999999999</v>
      </c>
      <c r="M227" t="s">
        <v>13</v>
      </c>
      <c r="N227" t="s">
        <v>14</v>
      </c>
      <c r="O227" s="2">
        <v>3</v>
      </c>
      <c r="P227" t="s">
        <v>15</v>
      </c>
      <c r="Q227">
        <f t="shared" si="63"/>
        <v>0</v>
      </c>
      <c r="R227">
        <f t="shared" si="64"/>
        <v>0</v>
      </c>
      <c r="S227">
        <f t="shared" si="65"/>
        <v>1</v>
      </c>
      <c r="T227">
        <f t="shared" si="66"/>
        <v>0</v>
      </c>
      <c r="U227">
        <f t="shared" si="67"/>
        <v>0</v>
      </c>
      <c r="V227" t="s">
        <v>34</v>
      </c>
      <c r="W227">
        <f t="shared" si="68"/>
        <v>0</v>
      </c>
      <c r="X227">
        <f t="shared" si="69"/>
        <v>1</v>
      </c>
      <c r="Y227">
        <f t="shared" si="70"/>
        <v>0</v>
      </c>
      <c r="Z227">
        <f t="shared" si="71"/>
        <v>0</v>
      </c>
      <c r="AA227">
        <f t="shared" si="72"/>
        <v>0</v>
      </c>
      <c r="AB227">
        <f t="shared" si="73"/>
        <v>0</v>
      </c>
      <c r="AC227">
        <f t="shared" si="74"/>
        <v>0</v>
      </c>
      <c r="AD227">
        <f t="shared" si="75"/>
        <v>1</v>
      </c>
      <c r="AE227" t="s">
        <v>18</v>
      </c>
      <c r="AF227">
        <v>1</v>
      </c>
      <c r="AG227">
        <v>1</v>
      </c>
      <c r="AH227">
        <v>1</v>
      </c>
      <c r="AI227">
        <v>1</v>
      </c>
      <c r="AJ227">
        <v>1</v>
      </c>
      <c r="AK227">
        <v>1</v>
      </c>
      <c r="AL227">
        <v>1</v>
      </c>
      <c r="AM227">
        <v>0</v>
      </c>
      <c r="AN227">
        <v>1</v>
      </c>
      <c r="AO227">
        <v>0</v>
      </c>
      <c r="AP227" t="s">
        <v>17</v>
      </c>
      <c r="AQ227">
        <v>61.8</v>
      </c>
      <c r="AR227">
        <v>56.9</v>
      </c>
      <c r="AS227">
        <v>34.799999999999997</v>
      </c>
      <c r="AT227">
        <v>40.799999999999997</v>
      </c>
      <c r="AU227">
        <v>55</v>
      </c>
      <c r="AV227">
        <v>76</v>
      </c>
      <c r="AW227">
        <v>1</v>
      </c>
    </row>
    <row r="228" spans="1:49" x14ac:dyDescent="0.3">
      <c r="A228" t="s">
        <v>19</v>
      </c>
      <c r="B228">
        <f t="shared" si="57"/>
        <v>1</v>
      </c>
      <c r="C228">
        <f t="shared" si="58"/>
        <v>0</v>
      </c>
      <c r="D228">
        <f t="shared" si="59"/>
        <v>0</v>
      </c>
      <c r="E228">
        <f t="shared" si="60"/>
        <v>0</v>
      </c>
      <c r="F228">
        <f t="shared" si="61"/>
        <v>0</v>
      </c>
      <c r="G228">
        <f t="shared" si="62"/>
        <v>0</v>
      </c>
      <c r="H228" s="3">
        <v>11391.525</v>
      </c>
      <c r="I228" s="3">
        <v>9.340624936855491</v>
      </c>
      <c r="J228" s="2">
        <v>1.03</v>
      </c>
      <c r="K228" s="2">
        <v>1.092727</v>
      </c>
      <c r="L228" s="2">
        <v>1.0609</v>
      </c>
      <c r="M228" t="s">
        <v>13</v>
      </c>
      <c r="N228" t="s">
        <v>20</v>
      </c>
      <c r="O228" s="2">
        <v>4</v>
      </c>
      <c r="P228" t="s">
        <v>27</v>
      </c>
      <c r="Q228">
        <f t="shared" si="63"/>
        <v>1</v>
      </c>
      <c r="R228">
        <f t="shared" si="64"/>
        <v>0</v>
      </c>
      <c r="S228">
        <f t="shared" si="65"/>
        <v>0</v>
      </c>
      <c r="T228">
        <f t="shared" si="66"/>
        <v>0</v>
      </c>
      <c r="U228">
        <f t="shared" si="67"/>
        <v>0</v>
      </c>
      <c r="V228" t="s">
        <v>24</v>
      </c>
      <c r="W228">
        <f t="shared" si="68"/>
        <v>0</v>
      </c>
      <c r="X228">
        <f t="shared" si="69"/>
        <v>1</v>
      </c>
      <c r="Y228">
        <f t="shared" si="70"/>
        <v>0</v>
      </c>
      <c r="Z228">
        <f t="shared" si="71"/>
        <v>0</v>
      </c>
      <c r="AA228">
        <f t="shared" si="72"/>
        <v>1</v>
      </c>
      <c r="AB228">
        <f t="shared" si="73"/>
        <v>0</v>
      </c>
      <c r="AC228">
        <f t="shared" si="74"/>
        <v>0</v>
      </c>
      <c r="AD228">
        <f t="shared" si="75"/>
        <v>0</v>
      </c>
      <c r="AE228" t="s">
        <v>28</v>
      </c>
      <c r="AF228">
        <v>1</v>
      </c>
      <c r="AG228">
        <v>1</v>
      </c>
      <c r="AH228">
        <v>0</v>
      </c>
      <c r="AI228">
        <v>0</v>
      </c>
      <c r="AJ228">
        <v>0</v>
      </c>
      <c r="AK228">
        <v>1</v>
      </c>
      <c r="AL228">
        <v>1</v>
      </c>
      <c r="AM228">
        <v>1</v>
      </c>
      <c r="AN228">
        <v>0</v>
      </c>
      <c r="AO228">
        <v>0</v>
      </c>
      <c r="AP228" t="s">
        <v>22</v>
      </c>
      <c r="AQ228">
        <v>61</v>
      </c>
      <c r="AR228">
        <v>57</v>
      </c>
      <c r="AS228">
        <v>34</v>
      </c>
      <c r="AT228">
        <v>41</v>
      </c>
      <c r="AU228">
        <v>50</v>
      </c>
      <c r="AV228">
        <v>80</v>
      </c>
      <c r="AW228">
        <v>1</v>
      </c>
    </row>
    <row r="229" spans="1:49" x14ac:dyDescent="0.3">
      <c r="A229" t="s">
        <v>19</v>
      </c>
      <c r="B229">
        <f t="shared" si="57"/>
        <v>1</v>
      </c>
      <c r="C229">
        <f t="shared" si="58"/>
        <v>0</v>
      </c>
      <c r="D229">
        <f t="shared" si="59"/>
        <v>0</v>
      </c>
      <c r="E229">
        <f t="shared" si="60"/>
        <v>0</v>
      </c>
      <c r="F229">
        <f t="shared" si="61"/>
        <v>0</v>
      </c>
      <c r="G229">
        <f t="shared" si="62"/>
        <v>0</v>
      </c>
      <c r="H229" s="3">
        <v>53881.47</v>
      </c>
      <c r="I229" s="3">
        <v>10.894541913002909</v>
      </c>
      <c r="J229" s="2">
        <v>1.74</v>
      </c>
      <c r="K229" s="2">
        <v>5.2680239999999996</v>
      </c>
      <c r="L229" s="2">
        <v>3.0276000000000001</v>
      </c>
      <c r="M229" t="s">
        <v>13</v>
      </c>
      <c r="N229" t="s">
        <v>20</v>
      </c>
      <c r="O229" s="2">
        <v>4</v>
      </c>
      <c r="P229" t="s">
        <v>27</v>
      </c>
      <c r="Q229">
        <f t="shared" si="63"/>
        <v>1</v>
      </c>
      <c r="R229">
        <f t="shared" si="64"/>
        <v>0</v>
      </c>
      <c r="S229">
        <f t="shared" si="65"/>
        <v>0</v>
      </c>
      <c r="T229">
        <f t="shared" si="66"/>
        <v>0</v>
      </c>
      <c r="U229">
        <f t="shared" si="67"/>
        <v>0</v>
      </c>
      <c r="V229" t="s">
        <v>37</v>
      </c>
      <c r="W229">
        <f t="shared" si="68"/>
        <v>1</v>
      </c>
      <c r="X229">
        <f t="shared" si="69"/>
        <v>0</v>
      </c>
      <c r="Y229">
        <f t="shared" si="70"/>
        <v>0</v>
      </c>
      <c r="Z229">
        <f t="shared" si="71"/>
        <v>1</v>
      </c>
      <c r="AA229">
        <f t="shared" si="72"/>
        <v>0</v>
      </c>
      <c r="AB229">
        <f t="shared" si="73"/>
        <v>0</v>
      </c>
      <c r="AC229">
        <f t="shared" si="74"/>
        <v>0</v>
      </c>
      <c r="AD229">
        <f t="shared" si="75"/>
        <v>0</v>
      </c>
      <c r="AE229" t="s">
        <v>33</v>
      </c>
      <c r="AF229">
        <v>1</v>
      </c>
      <c r="AG229">
        <v>1</v>
      </c>
      <c r="AH229">
        <v>1</v>
      </c>
      <c r="AI229">
        <v>0</v>
      </c>
      <c r="AJ229">
        <v>0</v>
      </c>
      <c r="AK229">
        <v>1</v>
      </c>
      <c r="AL229">
        <v>1</v>
      </c>
      <c r="AM229">
        <v>1</v>
      </c>
      <c r="AN229">
        <v>0</v>
      </c>
      <c r="AO229">
        <v>0</v>
      </c>
      <c r="AP229" t="s">
        <v>22</v>
      </c>
      <c r="AQ229">
        <v>61.4</v>
      </c>
      <c r="AR229">
        <v>57</v>
      </c>
      <c r="AS229">
        <v>34</v>
      </c>
      <c r="AT229">
        <v>41</v>
      </c>
      <c r="AU229">
        <v>50</v>
      </c>
      <c r="AV229">
        <v>80</v>
      </c>
      <c r="AW229">
        <v>1</v>
      </c>
    </row>
    <row r="230" spans="1:49" x14ac:dyDescent="0.3">
      <c r="A230" t="s">
        <v>12</v>
      </c>
      <c r="B230">
        <f t="shared" si="57"/>
        <v>0</v>
      </c>
      <c r="C230">
        <f t="shared" si="58"/>
        <v>0</v>
      </c>
      <c r="D230">
        <f t="shared" si="59"/>
        <v>0</v>
      </c>
      <c r="E230">
        <f t="shared" si="60"/>
        <v>0</v>
      </c>
      <c r="F230">
        <f t="shared" si="61"/>
        <v>0</v>
      </c>
      <c r="G230">
        <f t="shared" si="62"/>
        <v>1</v>
      </c>
      <c r="H230" s="3">
        <v>15218</v>
      </c>
      <c r="I230" s="3">
        <v>9.6302342167364685</v>
      </c>
      <c r="J230" s="2">
        <v>1.59</v>
      </c>
      <c r="K230" s="2">
        <v>4.0196790000000009</v>
      </c>
      <c r="L230" s="2">
        <v>2.5281000000000002</v>
      </c>
      <c r="M230" t="s">
        <v>13</v>
      </c>
      <c r="N230" t="s">
        <v>14</v>
      </c>
      <c r="O230" s="2">
        <v>3</v>
      </c>
      <c r="P230" t="s">
        <v>21</v>
      </c>
      <c r="Q230">
        <f t="shared" si="63"/>
        <v>0</v>
      </c>
      <c r="R230">
        <f t="shared" si="64"/>
        <v>0</v>
      </c>
      <c r="S230">
        <f t="shared" si="65"/>
        <v>0</v>
      </c>
      <c r="T230">
        <f t="shared" si="66"/>
        <v>0</v>
      </c>
      <c r="U230">
        <f t="shared" si="67"/>
        <v>1</v>
      </c>
      <c r="V230" t="s">
        <v>16</v>
      </c>
      <c r="W230">
        <f t="shared" si="68"/>
        <v>0</v>
      </c>
      <c r="X230">
        <f t="shared" si="69"/>
        <v>1</v>
      </c>
      <c r="Y230">
        <f t="shared" si="70"/>
        <v>0</v>
      </c>
      <c r="Z230">
        <f t="shared" si="71"/>
        <v>0</v>
      </c>
      <c r="AA230">
        <f t="shared" si="72"/>
        <v>0</v>
      </c>
      <c r="AB230">
        <f t="shared" si="73"/>
        <v>1</v>
      </c>
      <c r="AC230">
        <f t="shared" si="74"/>
        <v>0</v>
      </c>
      <c r="AD230">
        <f t="shared" si="75"/>
        <v>0</v>
      </c>
      <c r="AE230" t="s">
        <v>28</v>
      </c>
      <c r="AF230">
        <v>1</v>
      </c>
      <c r="AG230">
        <v>1</v>
      </c>
      <c r="AH230">
        <v>0</v>
      </c>
      <c r="AI230">
        <v>1</v>
      </c>
      <c r="AJ230">
        <v>1</v>
      </c>
      <c r="AK230">
        <v>1</v>
      </c>
      <c r="AL230">
        <v>1</v>
      </c>
      <c r="AM230">
        <v>1</v>
      </c>
      <c r="AN230">
        <v>1</v>
      </c>
      <c r="AO230">
        <v>0</v>
      </c>
      <c r="AP230" t="s">
        <v>17</v>
      </c>
      <c r="AQ230">
        <v>61.8</v>
      </c>
      <c r="AR230">
        <v>55.9</v>
      </c>
      <c r="AS230">
        <v>34.9</v>
      </c>
      <c r="AT230">
        <v>40.799999999999997</v>
      </c>
      <c r="AU230">
        <v>50</v>
      </c>
      <c r="AV230">
        <v>76</v>
      </c>
      <c r="AW230">
        <v>1</v>
      </c>
    </row>
    <row r="231" spans="1:49" x14ac:dyDescent="0.3">
      <c r="A231" t="s">
        <v>29</v>
      </c>
      <c r="B231">
        <f t="shared" si="57"/>
        <v>0</v>
      </c>
      <c r="C231">
        <f t="shared" si="58"/>
        <v>0</v>
      </c>
      <c r="D231">
        <f t="shared" si="59"/>
        <v>1</v>
      </c>
      <c r="E231">
        <f t="shared" si="60"/>
        <v>0</v>
      </c>
      <c r="F231">
        <f t="shared" si="61"/>
        <v>0</v>
      </c>
      <c r="G231">
        <f t="shared" si="62"/>
        <v>0</v>
      </c>
      <c r="H231" s="3">
        <v>27841</v>
      </c>
      <c r="I231" s="3">
        <v>10.234265033343494</v>
      </c>
      <c r="J231" s="2">
        <v>1.84</v>
      </c>
      <c r="K231" s="2">
        <v>6.2295040000000004</v>
      </c>
      <c r="L231" s="2">
        <v>3.3856000000000002</v>
      </c>
      <c r="M231" t="s">
        <v>30</v>
      </c>
      <c r="N231" t="s">
        <v>14</v>
      </c>
      <c r="O231" s="2">
        <v>3</v>
      </c>
      <c r="P231" t="s">
        <v>31</v>
      </c>
      <c r="Q231">
        <f t="shared" si="63"/>
        <v>0</v>
      </c>
      <c r="R231">
        <f t="shared" si="64"/>
        <v>0</v>
      </c>
      <c r="S231">
        <f t="shared" si="65"/>
        <v>0</v>
      </c>
      <c r="T231">
        <f t="shared" si="66"/>
        <v>1</v>
      </c>
      <c r="U231">
        <f t="shared" si="67"/>
        <v>0</v>
      </c>
      <c r="V231" t="s">
        <v>16</v>
      </c>
      <c r="W231">
        <f t="shared" si="68"/>
        <v>0</v>
      </c>
      <c r="X231">
        <f t="shared" si="69"/>
        <v>1</v>
      </c>
      <c r="Y231">
        <f t="shared" si="70"/>
        <v>0</v>
      </c>
      <c r="Z231">
        <f t="shared" si="71"/>
        <v>0</v>
      </c>
      <c r="AA231">
        <f t="shared" si="72"/>
        <v>0</v>
      </c>
      <c r="AB231">
        <f t="shared" si="73"/>
        <v>1</v>
      </c>
      <c r="AC231">
        <f t="shared" si="74"/>
        <v>0</v>
      </c>
      <c r="AD231">
        <f t="shared" si="75"/>
        <v>0</v>
      </c>
      <c r="AE231" t="s">
        <v>28</v>
      </c>
      <c r="AF231">
        <v>1</v>
      </c>
      <c r="AG231">
        <v>1</v>
      </c>
      <c r="AH231">
        <v>1</v>
      </c>
      <c r="AI231">
        <v>1</v>
      </c>
      <c r="AJ231">
        <v>1</v>
      </c>
      <c r="AK231">
        <v>1</v>
      </c>
      <c r="AL231">
        <v>1</v>
      </c>
      <c r="AM231">
        <v>0</v>
      </c>
      <c r="AN231">
        <v>1</v>
      </c>
      <c r="AO231">
        <v>1</v>
      </c>
      <c r="AP231" t="s">
        <v>17</v>
      </c>
      <c r="AQ231">
        <v>61.6</v>
      </c>
      <c r="AR231">
        <v>56.9</v>
      </c>
      <c r="AS231">
        <v>34.5</v>
      </c>
      <c r="AT231">
        <v>40.9</v>
      </c>
      <c r="AU231">
        <v>52</v>
      </c>
      <c r="AV231">
        <v>77</v>
      </c>
      <c r="AW231">
        <v>1</v>
      </c>
    </row>
    <row r="232" spans="1:49" x14ac:dyDescent="0.3">
      <c r="A232" t="s">
        <v>38</v>
      </c>
      <c r="B232">
        <f t="shared" si="57"/>
        <v>0</v>
      </c>
      <c r="C232">
        <f t="shared" si="58"/>
        <v>0</v>
      </c>
      <c r="D232">
        <f t="shared" si="59"/>
        <v>0</v>
      </c>
      <c r="E232">
        <f t="shared" si="60"/>
        <v>0</v>
      </c>
      <c r="F232">
        <f t="shared" si="61"/>
        <v>1</v>
      </c>
      <c r="G232">
        <f t="shared" si="62"/>
        <v>0</v>
      </c>
      <c r="H232" s="3">
        <v>19920</v>
      </c>
      <c r="I232" s="3">
        <v>9.8994795311385886</v>
      </c>
      <c r="J232" s="2">
        <v>1.9</v>
      </c>
      <c r="K232" s="2">
        <v>6.8589999999999991</v>
      </c>
      <c r="L232" s="2">
        <v>3.61</v>
      </c>
      <c r="M232" t="s">
        <v>13</v>
      </c>
      <c r="N232" t="s">
        <v>39</v>
      </c>
      <c r="O232" s="2">
        <v>5</v>
      </c>
      <c r="P232" t="s">
        <v>21</v>
      </c>
      <c r="Q232">
        <f t="shared" si="63"/>
        <v>0</v>
      </c>
      <c r="R232">
        <f t="shared" si="64"/>
        <v>0</v>
      </c>
      <c r="S232">
        <f t="shared" si="65"/>
        <v>0</v>
      </c>
      <c r="T232">
        <f t="shared" si="66"/>
        <v>0</v>
      </c>
      <c r="U232">
        <f t="shared" si="67"/>
        <v>1</v>
      </c>
      <c r="V232" t="s">
        <v>16</v>
      </c>
      <c r="W232">
        <f t="shared" si="68"/>
        <v>0</v>
      </c>
      <c r="X232">
        <f t="shared" si="69"/>
        <v>1</v>
      </c>
      <c r="Y232">
        <f t="shared" si="70"/>
        <v>0</v>
      </c>
      <c r="Z232">
        <f t="shared" si="71"/>
        <v>0</v>
      </c>
      <c r="AA232">
        <f t="shared" si="72"/>
        <v>0</v>
      </c>
      <c r="AB232">
        <f t="shared" si="73"/>
        <v>1</v>
      </c>
      <c r="AC232">
        <f t="shared" si="74"/>
        <v>0</v>
      </c>
      <c r="AD232">
        <f t="shared" si="75"/>
        <v>0</v>
      </c>
      <c r="AE232" t="s">
        <v>33</v>
      </c>
      <c r="AF232">
        <v>1</v>
      </c>
      <c r="AG232">
        <v>1</v>
      </c>
      <c r="AH232">
        <v>0</v>
      </c>
      <c r="AI232">
        <v>1</v>
      </c>
      <c r="AJ232">
        <v>1</v>
      </c>
      <c r="AK232">
        <v>1</v>
      </c>
      <c r="AL232">
        <v>1</v>
      </c>
      <c r="AM232">
        <v>0</v>
      </c>
      <c r="AN232">
        <v>1</v>
      </c>
      <c r="AO232">
        <v>0</v>
      </c>
      <c r="AP232" t="s">
        <v>17</v>
      </c>
      <c r="AQ232">
        <v>61.2</v>
      </c>
      <c r="AR232">
        <v>55.6</v>
      </c>
      <c r="AS232">
        <v>34.200000000000003</v>
      </c>
      <c r="AT232">
        <v>40.799999999999997</v>
      </c>
      <c r="AU232">
        <v>51</v>
      </c>
      <c r="AV232">
        <v>76</v>
      </c>
      <c r="AW232">
        <v>1</v>
      </c>
    </row>
    <row r="233" spans="1:49" x14ac:dyDescent="0.3">
      <c r="A233" t="s">
        <v>19</v>
      </c>
      <c r="B233">
        <f t="shared" si="57"/>
        <v>1</v>
      </c>
      <c r="C233">
        <f t="shared" si="58"/>
        <v>0</v>
      </c>
      <c r="D233">
        <f t="shared" si="59"/>
        <v>0</v>
      </c>
      <c r="E233">
        <f t="shared" si="60"/>
        <v>0</v>
      </c>
      <c r="F233">
        <f t="shared" si="61"/>
        <v>0</v>
      </c>
      <c r="G233">
        <f t="shared" si="62"/>
        <v>0</v>
      </c>
      <c r="H233" s="3">
        <v>9150.65</v>
      </c>
      <c r="I233" s="3">
        <v>9.1215801939978363</v>
      </c>
      <c r="J233" s="2">
        <v>1.03</v>
      </c>
      <c r="K233" s="2">
        <v>1.092727</v>
      </c>
      <c r="L233" s="2">
        <v>1.0609</v>
      </c>
      <c r="M233" t="s">
        <v>13</v>
      </c>
      <c r="N233" t="s">
        <v>20</v>
      </c>
      <c r="O233" s="2">
        <v>4</v>
      </c>
      <c r="P233" t="s">
        <v>31</v>
      </c>
      <c r="Q233">
        <f t="shared" si="63"/>
        <v>0</v>
      </c>
      <c r="R233">
        <f t="shared" si="64"/>
        <v>0</v>
      </c>
      <c r="S233">
        <f t="shared" si="65"/>
        <v>0</v>
      </c>
      <c r="T233">
        <f t="shared" si="66"/>
        <v>1</v>
      </c>
      <c r="U233">
        <f t="shared" si="67"/>
        <v>0</v>
      </c>
      <c r="V233" t="s">
        <v>32</v>
      </c>
      <c r="W233">
        <f t="shared" si="68"/>
        <v>0</v>
      </c>
      <c r="X233">
        <f t="shared" si="69"/>
        <v>1</v>
      </c>
      <c r="Y233">
        <f t="shared" si="70"/>
        <v>0</v>
      </c>
      <c r="Z233">
        <f t="shared" si="71"/>
        <v>0</v>
      </c>
      <c r="AA233">
        <f t="shared" si="72"/>
        <v>0</v>
      </c>
      <c r="AB233">
        <f t="shared" si="73"/>
        <v>0</v>
      </c>
      <c r="AC233">
        <f t="shared" si="74"/>
        <v>1</v>
      </c>
      <c r="AD233">
        <f t="shared" si="75"/>
        <v>0</v>
      </c>
      <c r="AE233" t="s">
        <v>33</v>
      </c>
      <c r="AF233">
        <v>1</v>
      </c>
      <c r="AG233">
        <v>1</v>
      </c>
      <c r="AH233">
        <v>1</v>
      </c>
      <c r="AI233">
        <v>0</v>
      </c>
      <c r="AJ233">
        <v>1</v>
      </c>
      <c r="AK233">
        <v>1</v>
      </c>
      <c r="AL233">
        <v>1</v>
      </c>
      <c r="AM233">
        <v>1</v>
      </c>
      <c r="AN233">
        <v>0</v>
      </c>
      <c r="AO233">
        <v>0</v>
      </c>
      <c r="AP233" t="s">
        <v>22</v>
      </c>
      <c r="AQ233">
        <v>61.6</v>
      </c>
      <c r="AR233">
        <v>56</v>
      </c>
      <c r="AS233">
        <v>35.5</v>
      </c>
      <c r="AT233">
        <v>40.799999999999997</v>
      </c>
      <c r="AU233">
        <v>50</v>
      </c>
      <c r="AV233">
        <v>80</v>
      </c>
      <c r="AW233">
        <v>1</v>
      </c>
    </row>
    <row r="234" spans="1:49" x14ac:dyDescent="0.3">
      <c r="A234" t="s">
        <v>35</v>
      </c>
      <c r="B234">
        <f t="shared" si="57"/>
        <v>0</v>
      </c>
      <c r="C234">
        <f t="shared" si="58"/>
        <v>0</v>
      </c>
      <c r="D234">
        <f t="shared" si="59"/>
        <v>0</v>
      </c>
      <c r="E234">
        <f t="shared" si="60"/>
        <v>1</v>
      </c>
      <c r="F234">
        <f t="shared" si="61"/>
        <v>0</v>
      </c>
      <c r="G234">
        <f t="shared" si="62"/>
        <v>0</v>
      </c>
      <c r="H234" s="3">
        <v>8600</v>
      </c>
      <c r="I234" s="3">
        <v>9.0595174822415991</v>
      </c>
      <c r="J234" s="2">
        <v>1.1599999999999999</v>
      </c>
      <c r="K234" s="2">
        <v>1.5608959999999996</v>
      </c>
      <c r="L234" s="2">
        <v>1.3455999999999999</v>
      </c>
      <c r="M234" t="s">
        <v>13</v>
      </c>
      <c r="N234" t="s">
        <v>36</v>
      </c>
      <c r="O234" s="2">
        <v>2</v>
      </c>
      <c r="P234" t="s">
        <v>15</v>
      </c>
      <c r="Q234">
        <f t="shared" si="63"/>
        <v>0</v>
      </c>
      <c r="R234">
        <f t="shared" si="64"/>
        <v>0</v>
      </c>
      <c r="S234">
        <f t="shared" si="65"/>
        <v>1</v>
      </c>
      <c r="T234">
        <f t="shared" si="66"/>
        <v>0</v>
      </c>
      <c r="U234">
        <f t="shared" si="67"/>
        <v>0</v>
      </c>
      <c r="V234" t="s">
        <v>16</v>
      </c>
      <c r="W234">
        <f t="shared" si="68"/>
        <v>0</v>
      </c>
      <c r="X234">
        <f t="shared" si="69"/>
        <v>1</v>
      </c>
      <c r="Y234">
        <f t="shared" si="70"/>
        <v>0</v>
      </c>
      <c r="Z234">
        <f t="shared" si="71"/>
        <v>0</v>
      </c>
      <c r="AA234">
        <f t="shared" si="72"/>
        <v>0</v>
      </c>
      <c r="AB234">
        <f t="shared" si="73"/>
        <v>1</v>
      </c>
      <c r="AC234">
        <f t="shared" si="74"/>
        <v>0</v>
      </c>
      <c r="AD234">
        <f t="shared" si="75"/>
        <v>0</v>
      </c>
      <c r="AE234" t="s">
        <v>23</v>
      </c>
      <c r="AF234">
        <v>0</v>
      </c>
      <c r="AG234">
        <v>0</v>
      </c>
      <c r="AH234">
        <v>0</v>
      </c>
      <c r="AI234">
        <v>0</v>
      </c>
      <c r="AJ234">
        <v>1</v>
      </c>
      <c r="AK234">
        <v>1</v>
      </c>
      <c r="AL234">
        <v>0</v>
      </c>
      <c r="AM234">
        <v>1</v>
      </c>
      <c r="AN234">
        <v>0</v>
      </c>
      <c r="AO234">
        <v>0</v>
      </c>
      <c r="AP234" t="s">
        <v>22</v>
      </c>
      <c r="AQ234">
        <v>61.5</v>
      </c>
      <c r="AR234">
        <v>59</v>
      </c>
      <c r="AS234">
        <v>35</v>
      </c>
      <c r="AT234">
        <v>40.799999999999997</v>
      </c>
      <c r="AU234">
        <v>45</v>
      </c>
      <c r="AV234">
        <v>80</v>
      </c>
      <c r="AW234">
        <v>1</v>
      </c>
    </row>
    <row r="235" spans="1:49" x14ac:dyDescent="0.3">
      <c r="A235" t="s">
        <v>19</v>
      </c>
      <c r="B235">
        <f t="shared" si="57"/>
        <v>1</v>
      </c>
      <c r="C235">
        <f t="shared" si="58"/>
        <v>0</v>
      </c>
      <c r="D235">
        <f t="shared" si="59"/>
        <v>0</v>
      </c>
      <c r="E235">
        <f t="shared" si="60"/>
        <v>0</v>
      </c>
      <c r="F235">
        <f t="shared" si="61"/>
        <v>0</v>
      </c>
      <c r="G235">
        <f t="shared" si="62"/>
        <v>0</v>
      </c>
      <c r="H235" s="3">
        <v>7987.3649999999998</v>
      </c>
      <c r="I235" s="3">
        <v>8.9856161971345099</v>
      </c>
      <c r="J235" s="2">
        <v>1</v>
      </c>
      <c r="K235" s="2">
        <v>1</v>
      </c>
      <c r="L235" s="2">
        <v>1</v>
      </c>
      <c r="M235" t="s">
        <v>13</v>
      </c>
      <c r="N235" t="s">
        <v>20</v>
      </c>
      <c r="O235" s="2">
        <v>4</v>
      </c>
      <c r="P235" t="s">
        <v>31</v>
      </c>
      <c r="Q235">
        <f t="shared" si="63"/>
        <v>0</v>
      </c>
      <c r="R235">
        <f t="shared" si="64"/>
        <v>0</v>
      </c>
      <c r="S235">
        <f t="shared" si="65"/>
        <v>0</v>
      </c>
      <c r="T235">
        <f t="shared" si="66"/>
        <v>1</v>
      </c>
      <c r="U235">
        <f t="shared" si="67"/>
        <v>0</v>
      </c>
      <c r="V235" t="s">
        <v>24</v>
      </c>
      <c r="W235">
        <f t="shared" si="68"/>
        <v>0</v>
      </c>
      <c r="X235">
        <f t="shared" si="69"/>
        <v>1</v>
      </c>
      <c r="Y235">
        <f t="shared" si="70"/>
        <v>0</v>
      </c>
      <c r="Z235">
        <f t="shared" si="71"/>
        <v>0</v>
      </c>
      <c r="AA235">
        <f t="shared" si="72"/>
        <v>1</v>
      </c>
      <c r="AB235">
        <f t="shared" si="73"/>
        <v>0</v>
      </c>
      <c r="AC235">
        <f t="shared" si="74"/>
        <v>0</v>
      </c>
      <c r="AD235">
        <f t="shared" si="75"/>
        <v>0</v>
      </c>
      <c r="AE235" t="s">
        <v>23</v>
      </c>
      <c r="AF235">
        <v>1</v>
      </c>
      <c r="AG235">
        <v>1</v>
      </c>
      <c r="AH235">
        <v>0</v>
      </c>
      <c r="AI235">
        <v>0</v>
      </c>
      <c r="AJ235">
        <v>0</v>
      </c>
      <c r="AK235">
        <v>1</v>
      </c>
      <c r="AL235">
        <v>1</v>
      </c>
      <c r="AM235">
        <v>1</v>
      </c>
      <c r="AN235">
        <v>0</v>
      </c>
      <c r="AO235">
        <v>0</v>
      </c>
      <c r="AP235" t="s">
        <v>22</v>
      </c>
      <c r="AQ235">
        <v>61.9</v>
      </c>
      <c r="AR235">
        <v>57</v>
      </c>
      <c r="AS235">
        <v>34</v>
      </c>
      <c r="AT235">
        <v>41.2</v>
      </c>
      <c r="AU235">
        <v>50</v>
      </c>
      <c r="AV235">
        <v>80</v>
      </c>
      <c r="AW235">
        <v>1</v>
      </c>
    </row>
    <row r="236" spans="1:49" x14ac:dyDescent="0.3">
      <c r="A236" t="s">
        <v>19</v>
      </c>
      <c r="B236">
        <f t="shared" si="57"/>
        <v>1</v>
      </c>
      <c r="C236">
        <f t="shared" si="58"/>
        <v>0</v>
      </c>
      <c r="D236">
        <f t="shared" si="59"/>
        <v>0</v>
      </c>
      <c r="E236">
        <f t="shared" si="60"/>
        <v>0</v>
      </c>
      <c r="F236">
        <f t="shared" si="61"/>
        <v>0</v>
      </c>
      <c r="G236">
        <f t="shared" si="62"/>
        <v>0</v>
      </c>
      <c r="H236" s="3">
        <v>12149.975</v>
      </c>
      <c r="I236" s="3">
        <v>9.4050823911534085</v>
      </c>
      <c r="J236" s="2">
        <v>1.0900000000000001</v>
      </c>
      <c r="K236" s="2">
        <v>1.2950290000000002</v>
      </c>
      <c r="L236" s="2">
        <v>1.1881000000000002</v>
      </c>
      <c r="M236" t="s">
        <v>13</v>
      </c>
      <c r="N236" t="s">
        <v>20</v>
      </c>
      <c r="O236" s="2">
        <v>4</v>
      </c>
      <c r="P236" t="s">
        <v>15</v>
      </c>
      <c r="Q236">
        <f t="shared" si="63"/>
        <v>0</v>
      </c>
      <c r="R236">
        <f t="shared" si="64"/>
        <v>0</v>
      </c>
      <c r="S236">
        <f t="shared" si="65"/>
        <v>1</v>
      </c>
      <c r="T236">
        <f t="shared" si="66"/>
        <v>0</v>
      </c>
      <c r="U236">
        <f t="shared" si="67"/>
        <v>0</v>
      </c>
      <c r="V236" t="s">
        <v>32</v>
      </c>
      <c r="W236">
        <f t="shared" si="68"/>
        <v>0</v>
      </c>
      <c r="X236">
        <f t="shared" si="69"/>
        <v>1</v>
      </c>
      <c r="Y236">
        <f t="shared" si="70"/>
        <v>0</v>
      </c>
      <c r="Z236">
        <f t="shared" si="71"/>
        <v>0</v>
      </c>
      <c r="AA236">
        <f t="shared" si="72"/>
        <v>0</v>
      </c>
      <c r="AB236">
        <f t="shared" si="73"/>
        <v>0</v>
      </c>
      <c r="AC236">
        <f t="shared" si="74"/>
        <v>1</v>
      </c>
      <c r="AD236">
        <f t="shared" si="75"/>
        <v>0</v>
      </c>
      <c r="AE236" t="s">
        <v>23</v>
      </c>
      <c r="AF236">
        <v>1</v>
      </c>
      <c r="AG236">
        <v>1</v>
      </c>
      <c r="AH236">
        <v>1</v>
      </c>
      <c r="AI236">
        <v>0</v>
      </c>
      <c r="AJ236">
        <v>1</v>
      </c>
      <c r="AK236">
        <v>1</v>
      </c>
      <c r="AL236">
        <v>1</v>
      </c>
      <c r="AM236">
        <v>1</v>
      </c>
      <c r="AN236">
        <v>0</v>
      </c>
      <c r="AO236">
        <v>0</v>
      </c>
      <c r="AP236" t="s">
        <v>22</v>
      </c>
      <c r="AQ236">
        <v>61.7</v>
      </c>
      <c r="AR236">
        <v>56</v>
      </c>
      <c r="AS236">
        <v>35</v>
      </c>
      <c r="AT236">
        <v>40.6</v>
      </c>
      <c r="AU236">
        <v>50</v>
      </c>
      <c r="AV236">
        <v>75</v>
      </c>
      <c r="AW236">
        <v>1</v>
      </c>
    </row>
    <row r="237" spans="1:49" x14ac:dyDescent="0.3">
      <c r="A237" t="s">
        <v>29</v>
      </c>
      <c r="B237">
        <f t="shared" si="57"/>
        <v>0</v>
      </c>
      <c r="C237">
        <f t="shared" si="58"/>
        <v>0</v>
      </c>
      <c r="D237">
        <f t="shared" si="59"/>
        <v>1</v>
      </c>
      <c r="E237">
        <f t="shared" si="60"/>
        <v>0</v>
      </c>
      <c r="F237">
        <f t="shared" si="61"/>
        <v>0</v>
      </c>
      <c r="G237">
        <f t="shared" si="62"/>
        <v>0</v>
      </c>
      <c r="H237" s="3">
        <v>17300</v>
      </c>
      <c r="I237" s="3">
        <v>9.7584617804858702</v>
      </c>
      <c r="J237" s="2">
        <v>1.54</v>
      </c>
      <c r="K237" s="2">
        <v>3.6522640000000002</v>
      </c>
      <c r="L237" s="2">
        <v>2.3715999999999999</v>
      </c>
      <c r="M237" t="s">
        <v>30</v>
      </c>
      <c r="N237" t="s">
        <v>14</v>
      </c>
      <c r="O237" s="2">
        <v>3</v>
      </c>
      <c r="P237" t="s">
        <v>21</v>
      </c>
      <c r="Q237">
        <f t="shared" si="63"/>
        <v>0</v>
      </c>
      <c r="R237">
        <f t="shared" si="64"/>
        <v>0</v>
      </c>
      <c r="S237">
        <f t="shared" si="65"/>
        <v>0</v>
      </c>
      <c r="T237">
        <f t="shared" si="66"/>
        <v>0</v>
      </c>
      <c r="U237">
        <f t="shared" si="67"/>
        <v>1</v>
      </c>
      <c r="V237" t="s">
        <v>24</v>
      </c>
      <c r="W237">
        <f t="shared" si="68"/>
        <v>0</v>
      </c>
      <c r="X237">
        <f t="shared" si="69"/>
        <v>1</v>
      </c>
      <c r="Y237">
        <f t="shared" si="70"/>
        <v>0</v>
      </c>
      <c r="Z237">
        <f t="shared" si="71"/>
        <v>0</v>
      </c>
      <c r="AA237">
        <f t="shared" si="72"/>
        <v>1</v>
      </c>
      <c r="AB237">
        <f t="shared" si="73"/>
        <v>0</v>
      </c>
      <c r="AC237">
        <f t="shared" si="74"/>
        <v>0</v>
      </c>
      <c r="AD237">
        <f t="shared" si="75"/>
        <v>0</v>
      </c>
      <c r="AE237" t="s">
        <v>28</v>
      </c>
      <c r="AF237">
        <v>1</v>
      </c>
      <c r="AG237">
        <v>1</v>
      </c>
      <c r="AH237">
        <v>1</v>
      </c>
      <c r="AI237">
        <v>1</v>
      </c>
      <c r="AJ237">
        <v>1</v>
      </c>
      <c r="AK237">
        <v>1</v>
      </c>
      <c r="AL237">
        <v>1</v>
      </c>
      <c r="AM237">
        <v>1</v>
      </c>
      <c r="AN237">
        <v>1</v>
      </c>
      <c r="AO237">
        <v>1</v>
      </c>
      <c r="AP237" t="s">
        <v>17</v>
      </c>
      <c r="AQ237">
        <v>61.1</v>
      </c>
      <c r="AR237">
        <v>56.3</v>
      </c>
      <c r="AS237">
        <v>34.299999999999997</v>
      </c>
      <c r="AT237">
        <v>40.799999999999997</v>
      </c>
      <c r="AU237">
        <v>50</v>
      </c>
      <c r="AV237">
        <v>77</v>
      </c>
      <c r="AW237">
        <v>1</v>
      </c>
    </row>
    <row r="238" spans="1:49" x14ac:dyDescent="0.3">
      <c r="A238" t="s">
        <v>25</v>
      </c>
      <c r="B238">
        <f t="shared" si="57"/>
        <v>0</v>
      </c>
      <c r="C238">
        <f t="shared" si="58"/>
        <v>1</v>
      </c>
      <c r="D238">
        <f t="shared" si="59"/>
        <v>0</v>
      </c>
      <c r="E238">
        <f t="shared" si="60"/>
        <v>0</v>
      </c>
      <c r="F238">
        <f t="shared" si="61"/>
        <v>0</v>
      </c>
      <c r="G238">
        <f t="shared" si="62"/>
        <v>0</v>
      </c>
      <c r="H238" s="3">
        <v>16978</v>
      </c>
      <c r="I238" s="3">
        <v>9.7396736672979127</v>
      </c>
      <c r="J238" s="2">
        <v>1.006</v>
      </c>
      <c r="K238" s="2">
        <v>1.0181082160000001</v>
      </c>
      <c r="L238" s="2">
        <v>1.0120359999999999</v>
      </c>
      <c r="M238" t="s">
        <v>13</v>
      </c>
      <c r="N238" t="s">
        <v>26</v>
      </c>
      <c r="O238" s="2">
        <v>1</v>
      </c>
      <c r="P238" t="s">
        <v>27</v>
      </c>
      <c r="Q238">
        <f t="shared" si="63"/>
        <v>1</v>
      </c>
      <c r="R238">
        <f t="shared" si="64"/>
        <v>0</v>
      </c>
      <c r="S238">
        <f t="shared" si="65"/>
        <v>0</v>
      </c>
      <c r="T238">
        <f t="shared" si="66"/>
        <v>0</v>
      </c>
      <c r="U238">
        <f t="shared" si="67"/>
        <v>0</v>
      </c>
      <c r="V238" t="s">
        <v>34</v>
      </c>
      <c r="W238">
        <f t="shared" si="68"/>
        <v>0</v>
      </c>
      <c r="X238">
        <f t="shared" si="69"/>
        <v>1</v>
      </c>
      <c r="Y238">
        <f t="shared" si="70"/>
        <v>0</v>
      </c>
      <c r="Z238">
        <f t="shared" si="71"/>
        <v>0</v>
      </c>
      <c r="AA238">
        <f t="shared" si="72"/>
        <v>0</v>
      </c>
      <c r="AB238">
        <f t="shared" si="73"/>
        <v>0</v>
      </c>
      <c r="AC238">
        <f t="shared" si="74"/>
        <v>0</v>
      </c>
      <c r="AD238">
        <f t="shared" si="75"/>
        <v>1</v>
      </c>
      <c r="AE238" t="s">
        <v>28</v>
      </c>
      <c r="AF238">
        <v>1</v>
      </c>
      <c r="AG238">
        <v>1</v>
      </c>
      <c r="AH238">
        <v>1</v>
      </c>
      <c r="AI238">
        <v>1</v>
      </c>
      <c r="AJ238">
        <v>1</v>
      </c>
      <c r="AK238">
        <v>1</v>
      </c>
      <c r="AL238">
        <v>1</v>
      </c>
      <c r="AM238">
        <v>0</v>
      </c>
      <c r="AN238">
        <v>1</v>
      </c>
      <c r="AO238">
        <v>0</v>
      </c>
      <c r="AP238" t="s">
        <v>17</v>
      </c>
      <c r="AQ238">
        <v>61.9</v>
      </c>
      <c r="AR238">
        <v>56.1</v>
      </c>
      <c r="AS238">
        <v>34.9</v>
      </c>
      <c r="AT238">
        <v>40.799999999999997</v>
      </c>
      <c r="AU238">
        <v>51</v>
      </c>
      <c r="AV238">
        <v>77</v>
      </c>
      <c r="AW238">
        <v>1</v>
      </c>
    </row>
    <row r="239" spans="1:49" x14ac:dyDescent="0.3">
      <c r="A239" t="s">
        <v>19</v>
      </c>
      <c r="B239">
        <f t="shared" si="57"/>
        <v>1</v>
      </c>
      <c r="C239">
        <f t="shared" si="58"/>
        <v>0</v>
      </c>
      <c r="D239">
        <f t="shared" si="59"/>
        <v>0</v>
      </c>
      <c r="E239">
        <f t="shared" si="60"/>
        <v>0</v>
      </c>
      <c r="F239">
        <f t="shared" si="61"/>
        <v>0</v>
      </c>
      <c r="G239">
        <f t="shared" si="62"/>
        <v>0</v>
      </c>
      <c r="H239" s="3">
        <v>17165.595000000001</v>
      </c>
      <c r="I239" s="3">
        <v>9.7506623688505947</v>
      </c>
      <c r="J239" s="2">
        <v>1.7</v>
      </c>
      <c r="K239" s="2">
        <v>4.9129999999999994</v>
      </c>
      <c r="L239" s="2">
        <v>2.8899999999999997</v>
      </c>
      <c r="M239" t="s">
        <v>13</v>
      </c>
      <c r="N239" t="s">
        <v>20</v>
      </c>
      <c r="O239" s="2">
        <v>4</v>
      </c>
      <c r="P239" t="s">
        <v>21</v>
      </c>
      <c r="Q239">
        <f t="shared" si="63"/>
        <v>0</v>
      </c>
      <c r="R239">
        <f t="shared" si="64"/>
        <v>0</v>
      </c>
      <c r="S239">
        <f t="shared" si="65"/>
        <v>0</v>
      </c>
      <c r="T239">
        <f t="shared" si="66"/>
        <v>0</v>
      </c>
      <c r="U239">
        <f t="shared" si="67"/>
        <v>1</v>
      </c>
      <c r="V239" t="s">
        <v>16</v>
      </c>
      <c r="W239">
        <f t="shared" si="68"/>
        <v>0</v>
      </c>
      <c r="X239">
        <f t="shared" si="69"/>
        <v>1</v>
      </c>
      <c r="Y239">
        <f t="shared" si="70"/>
        <v>0</v>
      </c>
      <c r="Z239">
        <f t="shared" si="71"/>
        <v>0</v>
      </c>
      <c r="AA239">
        <f t="shared" si="72"/>
        <v>0</v>
      </c>
      <c r="AB239">
        <f t="shared" si="73"/>
        <v>1</v>
      </c>
      <c r="AC239">
        <f t="shared" si="74"/>
        <v>0</v>
      </c>
      <c r="AD239">
        <f t="shared" si="75"/>
        <v>0</v>
      </c>
      <c r="AE239" t="s">
        <v>23</v>
      </c>
      <c r="AF239">
        <v>1</v>
      </c>
      <c r="AG239">
        <v>1</v>
      </c>
      <c r="AH239">
        <v>0</v>
      </c>
      <c r="AI239">
        <v>1</v>
      </c>
      <c r="AJ239">
        <v>1</v>
      </c>
      <c r="AK239">
        <v>1</v>
      </c>
      <c r="AL239">
        <v>1</v>
      </c>
      <c r="AM239">
        <v>1</v>
      </c>
      <c r="AN239">
        <v>1</v>
      </c>
      <c r="AO239">
        <v>0</v>
      </c>
      <c r="AP239" t="s">
        <v>22</v>
      </c>
      <c r="AQ239">
        <v>61.5</v>
      </c>
      <c r="AR239">
        <v>57</v>
      </c>
      <c r="AS239">
        <v>34.5</v>
      </c>
      <c r="AT239">
        <v>40.799999999999997</v>
      </c>
      <c r="AU239">
        <v>50</v>
      </c>
      <c r="AV239">
        <v>80</v>
      </c>
      <c r="AW239">
        <v>1</v>
      </c>
    </row>
    <row r="240" spans="1:49" x14ac:dyDescent="0.3">
      <c r="A240" t="s">
        <v>12</v>
      </c>
      <c r="B240">
        <f t="shared" si="57"/>
        <v>0</v>
      </c>
      <c r="C240">
        <f t="shared" si="58"/>
        <v>0</v>
      </c>
      <c r="D240">
        <f t="shared" si="59"/>
        <v>0</v>
      </c>
      <c r="E240">
        <f t="shared" si="60"/>
        <v>0</v>
      </c>
      <c r="F240">
        <f t="shared" si="61"/>
        <v>0</v>
      </c>
      <c r="G240">
        <f t="shared" si="62"/>
        <v>1</v>
      </c>
      <c r="H240" s="3">
        <v>8349</v>
      </c>
      <c r="I240" s="3">
        <v>9.0298970501940001</v>
      </c>
      <c r="J240" s="2">
        <v>1.1180000000000001</v>
      </c>
      <c r="K240" s="2">
        <v>1.3974150320000005</v>
      </c>
      <c r="L240" s="2">
        <v>1.2499240000000003</v>
      </c>
      <c r="M240" t="s">
        <v>13</v>
      </c>
      <c r="N240" t="s">
        <v>14</v>
      </c>
      <c r="O240" s="2">
        <v>3</v>
      </c>
      <c r="P240" t="s">
        <v>21</v>
      </c>
      <c r="Q240">
        <f t="shared" si="63"/>
        <v>0</v>
      </c>
      <c r="R240">
        <f t="shared" si="64"/>
        <v>0</v>
      </c>
      <c r="S240">
        <f t="shared" si="65"/>
        <v>0</v>
      </c>
      <c r="T240">
        <f t="shared" si="66"/>
        <v>0</v>
      </c>
      <c r="U240">
        <f t="shared" si="67"/>
        <v>1</v>
      </c>
      <c r="V240" t="s">
        <v>16</v>
      </c>
      <c r="W240">
        <f t="shared" si="68"/>
        <v>0</v>
      </c>
      <c r="X240">
        <f t="shared" si="69"/>
        <v>1</v>
      </c>
      <c r="Y240">
        <f t="shared" si="70"/>
        <v>0</v>
      </c>
      <c r="Z240">
        <f t="shared" si="71"/>
        <v>0</v>
      </c>
      <c r="AA240">
        <f t="shared" si="72"/>
        <v>0</v>
      </c>
      <c r="AB240">
        <f t="shared" si="73"/>
        <v>1</v>
      </c>
      <c r="AC240">
        <f t="shared" si="74"/>
        <v>0</v>
      </c>
      <c r="AD240">
        <f t="shared" si="75"/>
        <v>0</v>
      </c>
      <c r="AE240" t="s">
        <v>28</v>
      </c>
      <c r="AF240">
        <v>1</v>
      </c>
      <c r="AG240">
        <v>1</v>
      </c>
      <c r="AH240">
        <v>1</v>
      </c>
      <c r="AI240">
        <v>1</v>
      </c>
      <c r="AJ240">
        <v>1</v>
      </c>
      <c r="AK240">
        <v>1</v>
      </c>
      <c r="AL240">
        <v>1</v>
      </c>
      <c r="AM240">
        <v>0</v>
      </c>
      <c r="AN240">
        <v>1</v>
      </c>
      <c r="AO240">
        <v>0</v>
      </c>
      <c r="AP240" t="s">
        <v>17</v>
      </c>
      <c r="AQ240">
        <v>61.9</v>
      </c>
      <c r="AR240">
        <v>55.6</v>
      </c>
      <c r="AS240">
        <v>34.700000000000003</v>
      </c>
      <c r="AT240">
        <v>40.799999999999997</v>
      </c>
      <c r="AU240">
        <v>53</v>
      </c>
      <c r="AV240">
        <v>76</v>
      </c>
      <c r="AW240">
        <v>1</v>
      </c>
    </row>
    <row r="241" spans="1:49" x14ac:dyDescent="0.3">
      <c r="A241" t="s">
        <v>29</v>
      </c>
      <c r="B241">
        <f t="shared" si="57"/>
        <v>0</v>
      </c>
      <c r="C241">
        <f t="shared" si="58"/>
        <v>0</v>
      </c>
      <c r="D241">
        <f t="shared" si="59"/>
        <v>1</v>
      </c>
      <c r="E241">
        <f t="shared" si="60"/>
        <v>0</v>
      </c>
      <c r="F241">
        <f t="shared" si="61"/>
        <v>0</v>
      </c>
      <c r="G241">
        <f t="shared" si="62"/>
        <v>0</v>
      </c>
      <c r="H241" s="3">
        <v>9322</v>
      </c>
      <c r="I241" s="3">
        <v>9.1401324769326866</v>
      </c>
      <c r="J241" s="2">
        <v>1.08</v>
      </c>
      <c r="K241" s="2">
        <v>1.2597120000000002</v>
      </c>
      <c r="L241" s="2">
        <v>1.1664000000000001</v>
      </c>
      <c r="M241" t="s">
        <v>30</v>
      </c>
      <c r="N241" t="s">
        <v>14</v>
      </c>
      <c r="O241" s="2">
        <v>3</v>
      </c>
      <c r="P241" t="s">
        <v>21</v>
      </c>
      <c r="Q241">
        <f t="shared" si="63"/>
        <v>0</v>
      </c>
      <c r="R241">
        <f t="shared" si="64"/>
        <v>0</v>
      </c>
      <c r="S241">
        <f t="shared" si="65"/>
        <v>0</v>
      </c>
      <c r="T241">
        <f t="shared" si="66"/>
        <v>0</v>
      </c>
      <c r="U241">
        <f t="shared" si="67"/>
        <v>1</v>
      </c>
      <c r="V241" t="s">
        <v>24</v>
      </c>
      <c r="W241">
        <f t="shared" si="68"/>
        <v>0</v>
      </c>
      <c r="X241">
        <f t="shared" si="69"/>
        <v>1</v>
      </c>
      <c r="Y241">
        <f t="shared" si="70"/>
        <v>0</v>
      </c>
      <c r="Z241">
        <f t="shared" si="71"/>
        <v>0</v>
      </c>
      <c r="AA241">
        <f t="shared" si="72"/>
        <v>1</v>
      </c>
      <c r="AB241">
        <f t="shared" si="73"/>
        <v>0</v>
      </c>
      <c r="AC241">
        <f t="shared" si="74"/>
        <v>0</v>
      </c>
      <c r="AD241">
        <f t="shared" si="75"/>
        <v>0</v>
      </c>
      <c r="AE241" t="s">
        <v>28</v>
      </c>
      <c r="AF241">
        <v>1</v>
      </c>
      <c r="AG241">
        <v>1</v>
      </c>
      <c r="AH241">
        <v>1</v>
      </c>
      <c r="AI241">
        <v>1</v>
      </c>
      <c r="AJ241">
        <v>1</v>
      </c>
      <c r="AK241">
        <v>1</v>
      </c>
      <c r="AL241">
        <v>1</v>
      </c>
      <c r="AM241">
        <v>0</v>
      </c>
      <c r="AN241">
        <v>1</v>
      </c>
      <c r="AO241">
        <v>0</v>
      </c>
      <c r="AP241" t="s">
        <v>17</v>
      </c>
      <c r="AQ241">
        <v>61.1</v>
      </c>
      <c r="AR241">
        <v>55.8</v>
      </c>
      <c r="AS241">
        <v>34.1</v>
      </c>
      <c r="AT241">
        <v>40.799999999999997</v>
      </c>
      <c r="AU241">
        <v>51</v>
      </c>
      <c r="AV241">
        <v>76</v>
      </c>
      <c r="AW241">
        <v>1</v>
      </c>
    </row>
    <row r="242" spans="1:49" x14ac:dyDescent="0.3">
      <c r="A242" t="s">
        <v>19</v>
      </c>
      <c r="B242">
        <f t="shared" si="57"/>
        <v>1</v>
      </c>
      <c r="C242">
        <f t="shared" si="58"/>
        <v>0</v>
      </c>
      <c r="D242">
        <f t="shared" si="59"/>
        <v>0</v>
      </c>
      <c r="E242">
        <f t="shared" si="60"/>
        <v>0</v>
      </c>
      <c r="F242">
        <f t="shared" si="61"/>
        <v>0</v>
      </c>
      <c r="G242">
        <f t="shared" si="62"/>
        <v>0</v>
      </c>
      <c r="H242" s="3">
        <v>14277.574999999999</v>
      </c>
      <c r="I242" s="3">
        <v>9.5664454035457069</v>
      </c>
      <c r="J242" s="2">
        <v>1.3</v>
      </c>
      <c r="K242" s="2">
        <v>2.1970000000000001</v>
      </c>
      <c r="L242" s="2">
        <v>1.6900000000000002</v>
      </c>
      <c r="M242" t="s">
        <v>13</v>
      </c>
      <c r="N242" t="s">
        <v>20</v>
      </c>
      <c r="O242" s="2">
        <v>4</v>
      </c>
      <c r="P242" t="s">
        <v>31</v>
      </c>
      <c r="Q242">
        <f t="shared" si="63"/>
        <v>0</v>
      </c>
      <c r="R242">
        <f t="shared" si="64"/>
        <v>0</v>
      </c>
      <c r="S242">
        <f t="shared" si="65"/>
        <v>0</v>
      </c>
      <c r="T242">
        <f t="shared" si="66"/>
        <v>1</v>
      </c>
      <c r="U242">
        <f t="shared" si="67"/>
        <v>0</v>
      </c>
      <c r="V242" t="s">
        <v>32</v>
      </c>
      <c r="W242">
        <f t="shared" si="68"/>
        <v>0</v>
      </c>
      <c r="X242">
        <f t="shared" si="69"/>
        <v>1</v>
      </c>
      <c r="Y242">
        <f t="shared" si="70"/>
        <v>0</v>
      </c>
      <c r="Z242">
        <f t="shared" si="71"/>
        <v>0</v>
      </c>
      <c r="AA242">
        <f t="shared" si="72"/>
        <v>0</v>
      </c>
      <c r="AB242">
        <f t="shared" si="73"/>
        <v>0</v>
      </c>
      <c r="AC242">
        <f t="shared" si="74"/>
        <v>1</v>
      </c>
      <c r="AD242">
        <f t="shared" si="75"/>
        <v>0</v>
      </c>
      <c r="AE242" t="s">
        <v>28</v>
      </c>
      <c r="AF242">
        <v>0</v>
      </c>
      <c r="AG242">
        <v>1</v>
      </c>
      <c r="AH242">
        <v>1</v>
      </c>
      <c r="AI242">
        <v>0</v>
      </c>
      <c r="AJ242">
        <v>0</v>
      </c>
      <c r="AK242">
        <v>1</v>
      </c>
      <c r="AL242">
        <v>1</v>
      </c>
      <c r="AM242">
        <v>0</v>
      </c>
      <c r="AN242">
        <v>0</v>
      </c>
      <c r="AO242">
        <v>0</v>
      </c>
      <c r="AP242" t="s">
        <v>22</v>
      </c>
      <c r="AQ242">
        <v>61.9</v>
      </c>
      <c r="AR242">
        <v>57</v>
      </c>
      <c r="AS242">
        <v>35</v>
      </c>
      <c r="AT242">
        <v>41</v>
      </c>
      <c r="AU242">
        <v>55</v>
      </c>
      <c r="AV242">
        <v>80</v>
      </c>
      <c r="AW242">
        <v>1</v>
      </c>
    </row>
    <row r="243" spans="1:49" x14ac:dyDescent="0.3">
      <c r="A243" t="s">
        <v>19</v>
      </c>
      <c r="B243">
        <f t="shared" si="57"/>
        <v>1</v>
      </c>
      <c r="C243">
        <f t="shared" si="58"/>
        <v>0</v>
      </c>
      <c r="D243">
        <f t="shared" si="59"/>
        <v>0</v>
      </c>
      <c r="E243">
        <f t="shared" si="60"/>
        <v>0</v>
      </c>
      <c r="F243">
        <f t="shared" si="61"/>
        <v>0</v>
      </c>
      <c r="G243">
        <f t="shared" si="62"/>
        <v>0</v>
      </c>
      <c r="H243" s="3">
        <v>16218.025</v>
      </c>
      <c r="I243" s="3">
        <v>9.6938785570004171</v>
      </c>
      <c r="J243" s="2">
        <v>1.08</v>
      </c>
      <c r="K243" s="2">
        <v>1.2597120000000002</v>
      </c>
      <c r="L243" s="2">
        <v>1.1664000000000001</v>
      </c>
      <c r="M243" t="s">
        <v>13</v>
      </c>
      <c r="N243" t="s">
        <v>20</v>
      </c>
      <c r="O243" s="2">
        <v>4</v>
      </c>
      <c r="P243" t="s">
        <v>40</v>
      </c>
      <c r="Q243">
        <f t="shared" si="63"/>
        <v>0</v>
      </c>
      <c r="R243">
        <f t="shared" si="64"/>
        <v>1</v>
      </c>
      <c r="S243">
        <f t="shared" si="65"/>
        <v>0</v>
      </c>
      <c r="T243">
        <f t="shared" si="66"/>
        <v>0</v>
      </c>
      <c r="U243">
        <f t="shared" si="67"/>
        <v>0</v>
      </c>
      <c r="V243" t="s">
        <v>37</v>
      </c>
      <c r="W243">
        <f t="shared" si="68"/>
        <v>1</v>
      </c>
      <c r="X243">
        <f t="shared" si="69"/>
        <v>0</v>
      </c>
      <c r="Y243">
        <f t="shared" si="70"/>
        <v>0</v>
      </c>
      <c r="Z243">
        <f t="shared" si="71"/>
        <v>1</v>
      </c>
      <c r="AA243">
        <f t="shared" si="72"/>
        <v>0</v>
      </c>
      <c r="AB243">
        <f t="shared" si="73"/>
        <v>0</v>
      </c>
      <c r="AC243">
        <f t="shared" si="74"/>
        <v>0</v>
      </c>
      <c r="AD243">
        <f t="shared" si="75"/>
        <v>0</v>
      </c>
      <c r="AE243" t="s">
        <v>23</v>
      </c>
      <c r="AF243">
        <v>1</v>
      </c>
      <c r="AG243">
        <v>1</v>
      </c>
      <c r="AH243">
        <v>1</v>
      </c>
      <c r="AI243">
        <v>0</v>
      </c>
      <c r="AJ243">
        <v>1</v>
      </c>
      <c r="AK243">
        <v>1</v>
      </c>
      <c r="AL243">
        <v>1</v>
      </c>
      <c r="AM243">
        <v>0</v>
      </c>
      <c r="AN243">
        <v>0</v>
      </c>
      <c r="AO243">
        <v>0</v>
      </c>
      <c r="AP243" t="s">
        <v>22</v>
      </c>
      <c r="AQ243">
        <v>61.9</v>
      </c>
      <c r="AR243">
        <v>57</v>
      </c>
      <c r="AS243">
        <v>35.5</v>
      </c>
      <c r="AT243">
        <v>40.6</v>
      </c>
      <c r="AU243">
        <v>55</v>
      </c>
      <c r="AV243">
        <v>80</v>
      </c>
      <c r="AW243">
        <v>1</v>
      </c>
    </row>
    <row r="244" spans="1:49" x14ac:dyDescent="0.3">
      <c r="A244" t="s">
        <v>12</v>
      </c>
      <c r="B244">
        <f t="shared" si="57"/>
        <v>0</v>
      </c>
      <c r="C244">
        <f t="shared" si="58"/>
        <v>0</v>
      </c>
      <c r="D244">
        <f t="shared" si="59"/>
        <v>0</v>
      </c>
      <c r="E244">
        <f t="shared" si="60"/>
        <v>0</v>
      </c>
      <c r="F244">
        <f t="shared" si="61"/>
        <v>0</v>
      </c>
      <c r="G244">
        <f t="shared" si="62"/>
        <v>1</v>
      </c>
      <c r="H244" s="3">
        <v>11616</v>
      </c>
      <c r="I244" s="3">
        <v>9.3601387370645774</v>
      </c>
      <c r="J244" s="2">
        <v>1.0960000000000001</v>
      </c>
      <c r="K244" s="2">
        <v>1.3165327360000003</v>
      </c>
      <c r="L244" s="2">
        <v>1.2012160000000003</v>
      </c>
      <c r="M244" t="s">
        <v>13</v>
      </c>
      <c r="N244" t="s">
        <v>14</v>
      </c>
      <c r="O244" s="2">
        <v>3</v>
      </c>
      <c r="P244" t="s">
        <v>15</v>
      </c>
      <c r="Q244">
        <f t="shared" si="63"/>
        <v>0</v>
      </c>
      <c r="R244">
        <f t="shared" si="64"/>
        <v>0</v>
      </c>
      <c r="S244">
        <f t="shared" si="65"/>
        <v>1</v>
      </c>
      <c r="T244">
        <f t="shared" si="66"/>
        <v>0</v>
      </c>
      <c r="U244">
        <f t="shared" si="67"/>
        <v>0</v>
      </c>
      <c r="V244" t="s">
        <v>34</v>
      </c>
      <c r="W244">
        <f t="shared" si="68"/>
        <v>0</v>
      </c>
      <c r="X244">
        <f t="shared" si="69"/>
        <v>1</v>
      </c>
      <c r="Y244">
        <f t="shared" si="70"/>
        <v>0</v>
      </c>
      <c r="Z244">
        <f t="shared" si="71"/>
        <v>0</v>
      </c>
      <c r="AA244">
        <f t="shared" si="72"/>
        <v>0</v>
      </c>
      <c r="AB244">
        <f t="shared" si="73"/>
        <v>0</v>
      </c>
      <c r="AC244">
        <f t="shared" si="74"/>
        <v>0</v>
      </c>
      <c r="AD244">
        <f t="shared" si="75"/>
        <v>1</v>
      </c>
      <c r="AE244" t="s">
        <v>18</v>
      </c>
      <c r="AF244">
        <v>1</v>
      </c>
      <c r="AG244">
        <v>1</v>
      </c>
      <c r="AH244">
        <v>1</v>
      </c>
      <c r="AI244">
        <v>1</v>
      </c>
      <c r="AJ244">
        <v>1</v>
      </c>
      <c r="AK244">
        <v>1</v>
      </c>
      <c r="AL244">
        <v>1</v>
      </c>
      <c r="AM244">
        <v>1</v>
      </c>
      <c r="AN244">
        <v>1</v>
      </c>
      <c r="AO244">
        <v>0</v>
      </c>
      <c r="AP244" t="s">
        <v>17</v>
      </c>
      <c r="AQ244">
        <v>61.4</v>
      </c>
      <c r="AR244">
        <v>57</v>
      </c>
      <c r="AS244">
        <v>34.6</v>
      </c>
      <c r="AT244">
        <v>40.700000000000003</v>
      </c>
      <c r="AU244">
        <v>50</v>
      </c>
      <c r="AV244">
        <v>77</v>
      </c>
      <c r="AW244">
        <v>1</v>
      </c>
    </row>
    <row r="245" spans="1:49" x14ac:dyDescent="0.3">
      <c r="A245" t="s">
        <v>12</v>
      </c>
      <c r="B245">
        <f t="shared" si="57"/>
        <v>0</v>
      </c>
      <c r="C245">
        <f t="shared" si="58"/>
        <v>0</v>
      </c>
      <c r="D245">
        <f t="shared" si="59"/>
        <v>0</v>
      </c>
      <c r="E245">
        <f t="shared" si="60"/>
        <v>0</v>
      </c>
      <c r="F245">
        <f t="shared" si="61"/>
        <v>0</v>
      </c>
      <c r="G245">
        <f t="shared" si="62"/>
        <v>1</v>
      </c>
      <c r="H245" s="3">
        <v>10505</v>
      </c>
      <c r="I245" s="3">
        <v>9.2596066132791002</v>
      </c>
      <c r="J245" s="2">
        <v>1.046</v>
      </c>
      <c r="K245" s="2">
        <v>1.1444453360000002</v>
      </c>
      <c r="L245" s="2">
        <v>1.0941160000000001</v>
      </c>
      <c r="M245" t="s">
        <v>13</v>
      </c>
      <c r="N245" t="s">
        <v>14</v>
      </c>
      <c r="O245" s="2">
        <v>3</v>
      </c>
      <c r="P245" t="s">
        <v>15</v>
      </c>
      <c r="Q245">
        <f t="shared" si="63"/>
        <v>0</v>
      </c>
      <c r="R245">
        <f t="shared" si="64"/>
        <v>0</v>
      </c>
      <c r="S245">
        <f t="shared" si="65"/>
        <v>1</v>
      </c>
      <c r="T245">
        <f t="shared" si="66"/>
        <v>0</v>
      </c>
      <c r="U245">
        <f t="shared" si="67"/>
        <v>0</v>
      </c>
      <c r="V245" t="s">
        <v>24</v>
      </c>
      <c r="W245">
        <f t="shared" si="68"/>
        <v>0</v>
      </c>
      <c r="X245">
        <f t="shared" si="69"/>
        <v>1</v>
      </c>
      <c r="Y245">
        <f t="shared" si="70"/>
        <v>0</v>
      </c>
      <c r="Z245">
        <f t="shared" si="71"/>
        <v>0</v>
      </c>
      <c r="AA245">
        <f t="shared" si="72"/>
        <v>1</v>
      </c>
      <c r="AB245">
        <f t="shared" si="73"/>
        <v>0</v>
      </c>
      <c r="AC245">
        <f t="shared" si="74"/>
        <v>0</v>
      </c>
      <c r="AD245">
        <f t="shared" si="75"/>
        <v>0</v>
      </c>
      <c r="AE245" t="s">
        <v>28</v>
      </c>
      <c r="AF245">
        <v>1</v>
      </c>
      <c r="AG245">
        <v>1</v>
      </c>
      <c r="AH245">
        <v>1</v>
      </c>
      <c r="AI245">
        <v>1</v>
      </c>
      <c r="AJ245">
        <v>1</v>
      </c>
      <c r="AK245">
        <v>1</v>
      </c>
      <c r="AL245">
        <v>1</v>
      </c>
      <c r="AM245">
        <v>1</v>
      </c>
      <c r="AN245">
        <v>1</v>
      </c>
      <c r="AO245">
        <v>0</v>
      </c>
      <c r="AP245" t="s">
        <v>17</v>
      </c>
      <c r="AQ245">
        <v>61.3</v>
      </c>
      <c r="AR245">
        <v>55.9</v>
      </c>
      <c r="AS245">
        <v>34.5</v>
      </c>
      <c r="AT245">
        <v>40.700000000000003</v>
      </c>
      <c r="AU245">
        <v>48</v>
      </c>
      <c r="AV245">
        <v>76</v>
      </c>
      <c r="AW245">
        <v>1</v>
      </c>
    </row>
    <row r="246" spans="1:49" x14ac:dyDescent="0.3">
      <c r="A246" t="s">
        <v>29</v>
      </c>
      <c r="B246">
        <f t="shared" si="57"/>
        <v>0</v>
      </c>
      <c r="C246">
        <f t="shared" si="58"/>
        <v>0</v>
      </c>
      <c r="D246">
        <f t="shared" si="59"/>
        <v>1</v>
      </c>
      <c r="E246">
        <f t="shared" si="60"/>
        <v>0</v>
      </c>
      <c r="F246">
        <f t="shared" si="61"/>
        <v>0</v>
      </c>
      <c r="G246">
        <f t="shared" si="62"/>
        <v>0</v>
      </c>
      <c r="H246" s="3">
        <v>19994</v>
      </c>
      <c r="I246" s="3">
        <v>9.9031875075271252</v>
      </c>
      <c r="J246" s="2">
        <v>1.53</v>
      </c>
      <c r="K246" s="2">
        <v>3.5815770000000002</v>
      </c>
      <c r="L246" s="2">
        <v>2.3409</v>
      </c>
      <c r="M246" t="s">
        <v>30</v>
      </c>
      <c r="N246" t="s">
        <v>14</v>
      </c>
      <c r="O246" s="2">
        <v>3</v>
      </c>
      <c r="P246" t="s">
        <v>31</v>
      </c>
      <c r="Q246">
        <f t="shared" si="63"/>
        <v>0</v>
      </c>
      <c r="R246">
        <f t="shared" si="64"/>
        <v>0</v>
      </c>
      <c r="S246">
        <f t="shared" si="65"/>
        <v>0</v>
      </c>
      <c r="T246">
        <f t="shared" si="66"/>
        <v>1</v>
      </c>
      <c r="U246">
        <f t="shared" si="67"/>
        <v>0</v>
      </c>
      <c r="V246" t="s">
        <v>24</v>
      </c>
      <c r="W246">
        <f t="shared" si="68"/>
        <v>0</v>
      </c>
      <c r="X246">
        <f t="shared" si="69"/>
        <v>1</v>
      </c>
      <c r="Y246">
        <f t="shared" si="70"/>
        <v>0</v>
      </c>
      <c r="Z246">
        <f t="shared" si="71"/>
        <v>0</v>
      </c>
      <c r="AA246">
        <f t="shared" si="72"/>
        <v>1</v>
      </c>
      <c r="AB246">
        <f t="shared" si="73"/>
        <v>0</v>
      </c>
      <c r="AC246">
        <f t="shared" si="74"/>
        <v>0</v>
      </c>
      <c r="AD246">
        <f t="shared" si="75"/>
        <v>0</v>
      </c>
      <c r="AE246" t="s">
        <v>28</v>
      </c>
      <c r="AF246">
        <v>1</v>
      </c>
      <c r="AG246">
        <v>1</v>
      </c>
      <c r="AH246">
        <v>1</v>
      </c>
      <c r="AI246">
        <v>1</v>
      </c>
      <c r="AJ246">
        <v>1</v>
      </c>
      <c r="AK246">
        <v>1</v>
      </c>
      <c r="AL246">
        <v>1</v>
      </c>
      <c r="AM246">
        <v>0</v>
      </c>
      <c r="AN246">
        <v>1</v>
      </c>
      <c r="AO246">
        <v>1</v>
      </c>
      <c r="AP246" t="s">
        <v>17</v>
      </c>
      <c r="AQ246">
        <v>60.5</v>
      </c>
      <c r="AR246">
        <v>56.3</v>
      </c>
      <c r="AS246">
        <v>34.200000000000003</v>
      </c>
      <c r="AT246">
        <v>40.700000000000003</v>
      </c>
      <c r="AU246">
        <v>51</v>
      </c>
      <c r="AV246">
        <v>77</v>
      </c>
      <c r="AW246">
        <v>1</v>
      </c>
    </row>
    <row r="247" spans="1:49" x14ac:dyDescent="0.3">
      <c r="A247" t="s">
        <v>19</v>
      </c>
      <c r="B247">
        <f t="shared" si="57"/>
        <v>1</v>
      </c>
      <c r="C247">
        <f t="shared" si="58"/>
        <v>0</v>
      </c>
      <c r="D247">
        <f t="shared" si="59"/>
        <v>0</v>
      </c>
      <c r="E247">
        <f t="shared" si="60"/>
        <v>0</v>
      </c>
      <c r="F247">
        <f t="shared" si="61"/>
        <v>0</v>
      </c>
      <c r="G247">
        <f t="shared" si="62"/>
        <v>0</v>
      </c>
      <c r="H247" s="3">
        <v>13304.395</v>
      </c>
      <c r="I247" s="3">
        <v>9.4958497107507167</v>
      </c>
      <c r="J247" s="2">
        <v>1.32</v>
      </c>
      <c r="K247" s="2">
        <v>2.2999680000000002</v>
      </c>
      <c r="L247" s="2">
        <v>1.7424000000000002</v>
      </c>
      <c r="M247" t="s">
        <v>13</v>
      </c>
      <c r="N247" t="s">
        <v>20</v>
      </c>
      <c r="O247" s="2">
        <v>4</v>
      </c>
      <c r="P247" t="s">
        <v>21</v>
      </c>
      <c r="Q247">
        <f t="shared" si="63"/>
        <v>0</v>
      </c>
      <c r="R247">
        <f t="shared" si="64"/>
        <v>0</v>
      </c>
      <c r="S247">
        <f t="shared" si="65"/>
        <v>0</v>
      </c>
      <c r="T247">
        <f t="shared" si="66"/>
        <v>0</v>
      </c>
      <c r="U247">
        <f t="shared" si="67"/>
        <v>1</v>
      </c>
      <c r="V247" t="s">
        <v>37</v>
      </c>
      <c r="W247">
        <f t="shared" si="68"/>
        <v>1</v>
      </c>
      <c r="X247">
        <f t="shared" si="69"/>
        <v>0</v>
      </c>
      <c r="Y247">
        <f t="shared" si="70"/>
        <v>0</v>
      </c>
      <c r="Z247">
        <f t="shared" si="71"/>
        <v>1</v>
      </c>
      <c r="AA247">
        <f t="shared" si="72"/>
        <v>0</v>
      </c>
      <c r="AB247">
        <f t="shared" si="73"/>
        <v>0</v>
      </c>
      <c r="AC247">
        <f t="shared" si="74"/>
        <v>0</v>
      </c>
      <c r="AD247">
        <f t="shared" si="75"/>
        <v>0</v>
      </c>
      <c r="AE247" t="s">
        <v>33</v>
      </c>
      <c r="AF247">
        <v>1</v>
      </c>
      <c r="AG247">
        <v>0</v>
      </c>
      <c r="AH247">
        <v>1</v>
      </c>
      <c r="AI247">
        <v>1</v>
      </c>
      <c r="AJ247">
        <v>0</v>
      </c>
      <c r="AK247">
        <v>1</v>
      </c>
      <c r="AL247">
        <v>1</v>
      </c>
      <c r="AM247">
        <v>1</v>
      </c>
      <c r="AN247">
        <v>0</v>
      </c>
      <c r="AO247">
        <v>0</v>
      </c>
      <c r="AP247" t="s">
        <v>22</v>
      </c>
      <c r="AQ247">
        <v>61.8</v>
      </c>
      <c r="AR247">
        <v>57</v>
      </c>
      <c r="AS247">
        <v>34.5</v>
      </c>
      <c r="AT247">
        <v>41.2</v>
      </c>
      <c r="AU247">
        <v>50</v>
      </c>
      <c r="AV247">
        <v>80</v>
      </c>
      <c r="AW247">
        <v>1</v>
      </c>
    </row>
    <row r="248" spans="1:49" x14ac:dyDescent="0.3">
      <c r="H248" s="3"/>
      <c r="I248" s="3"/>
      <c r="J248" s="2"/>
      <c r="K248" s="2"/>
      <c r="L248" s="2"/>
      <c r="X248">
        <f t="shared" si="69"/>
        <v>0</v>
      </c>
    </row>
    <row r="249" spans="1:49" x14ac:dyDescent="0.3">
      <c r="H249" s="3"/>
      <c r="I249" s="3"/>
      <c r="J249" s="2"/>
      <c r="K249" s="2"/>
      <c r="L249" s="2"/>
      <c r="X249">
        <f t="shared" si="69"/>
        <v>0</v>
      </c>
    </row>
    <row r="250" spans="1:49" x14ac:dyDescent="0.3">
      <c r="H250" s="3"/>
      <c r="I250" s="3"/>
      <c r="J250" s="2"/>
      <c r="K250" s="2"/>
      <c r="L250" s="2"/>
      <c r="X250">
        <f t="shared" si="69"/>
        <v>0</v>
      </c>
    </row>
    <row r="251" spans="1:49" x14ac:dyDescent="0.3">
      <c r="H251" s="3"/>
      <c r="I251" s="3"/>
      <c r="J251" s="2"/>
      <c r="K251" s="2"/>
      <c r="L251" s="2"/>
      <c r="X251">
        <f t="shared" si="69"/>
        <v>0</v>
      </c>
    </row>
    <row r="252" spans="1:49" x14ac:dyDescent="0.3">
      <c r="H252" s="3"/>
      <c r="I252" s="3"/>
      <c r="J252" s="2"/>
      <c r="K252" s="2"/>
      <c r="L252" s="2"/>
      <c r="X252">
        <f t="shared" si="69"/>
        <v>0</v>
      </c>
    </row>
    <row r="253" spans="1:49" x14ac:dyDescent="0.3">
      <c r="H253" s="3"/>
      <c r="I253" s="3"/>
      <c r="J253" s="2"/>
      <c r="K253" s="2"/>
      <c r="L253" s="2"/>
      <c r="X253">
        <f t="shared" si="69"/>
        <v>0</v>
      </c>
    </row>
    <row r="254" spans="1:49" x14ac:dyDescent="0.3">
      <c r="H254" s="3"/>
      <c r="I254" s="3"/>
      <c r="J254" s="2"/>
      <c r="K254" s="2"/>
      <c r="L254" s="2"/>
      <c r="X254">
        <f t="shared" si="69"/>
        <v>0</v>
      </c>
    </row>
    <row r="255" spans="1:49" x14ac:dyDescent="0.3">
      <c r="H255" s="3"/>
      <c r="I255" s="3"/>
      <c r="J255" s="2"/>
      <c r="K255" s="2"/>
      <c r="L255" s="2"/>
      <c r="X255">
        <f t="shared" si="69"/>
        <v>0</v>
      </c>
    </row>
    <row r="256" spans="1:49" x14ac:dyDescent="0.3">
      <c r="H256" s="3"/>
      <c r="I256" s="3"/>
      <c r="J256" s="2"/>
      <c r="K256" s="2"/>
      <c r="L256" s="2"/>
      <c r="X256">
        <f t="shared" si="69"/>
        <v>0</v>
      </c>
    </row>
    <row r="257" spans="8:24" x14ac:dyDescent="0.3">
      <c r="H257" s="3"/>
      <c r="I257" s="3"/>
      <c r="J257" s="2"/>
      <c r="K257" s="2"/>
      <c r="L257" s="2"/>
      <c r="X257">
        <f t="shared" si="69"/>
        <v>0</v>
      </c>
    </row>
    <row r="258" spans="8:24" x14ac:dyDescent="0.3">
      <c r="H258" s="3"/>
      <c r="I258" s="3"/>
      <c r="J258" s="2"/>
      <c r="K258" s="2"/>
      <c r="L258" s="2"/>
      <c r="X258">
        <f t="shared" si="69"/>
        <v>0</v>
      </c>
    </row>
    <row r="259" spans="8:24" x14ac:dyDescent="0.3">
      <c r="H259" s="3"/>
      <c r="I259" s="3"/>
      <c r="J259" s="2"/>
      <c r="K259" s="2"/>
      <c r="L259" s="2"/>
      <c r="X259">
        <f t="shared" ref="X259:X322" si="76">IF(OR(V259="VS1",V259="VS2",V259="VVS1",V259="VVS2"),1,0)</f>
        <v>0</v>
      </c>
    </row>
    <row r="260" spans="8:24" x14ac:dyDescent="0.3">
      <c r="H260" s="3"/>
      <c r="I260" s="3"/>
      <c r="J260" s="2"/>
      <c r="K260" s="2"/>
      <c r="L260" s="2"/>
      <c r="X260">
        <f t="shared" si="76"/>
        <v>0</v>
      </c>
    </row>
    <row r="261" spans="8:24" x14ac:dyDescent="0.3">
      <c r="H261" s="3"/>
      <c r="I261" s="3"/>
      <c r="J261" s="2"/>
      <c r="K261" s="2"/>
      <c r="L261" s="2"/>
      <c r="X261">
        <f t="shared" si="76"/>
        <v>0</v>
      </c>
    </row>
    <row r="262" spans="8:24" x14ac:dyDescent="0.3">
      <c r="H262" s="3"/>
      <c r="I262" s="3"/>
      <c r="J262" s="2"/>
      <c r="K262" s="2"/>
      <c r="L262" s="2"/>
      <c r="X262">
        <f t="shared" si="76"/>
        <v>0</v>
      </c>
    </row>
    <row r="263" spans="8:24" x14ac:dyDescent="0.3">
      <c r="H263" s="3"/>
      <c r="I263" s="3"/>
      <c r="J263" s="2"/>
      <c r="K263" s="2"/>
      <c r="L263" s="2"/>
      <c r="X263">
        <f t="shared" si="76"/>
        <v>0</v>
      </c>
    </row>
    <row r="264" spans="8:24" x14ac:dyDescent="0.3">
      <c r="H264" s="3"/>
      <c r="I264" s="3"/>
      <c r="J264" s="2"/>
      <c r="K264" s="2"/>
      <c r="L264" s="2"/>
      <c r="X264">
        <f t="shared" si="76"/>
        <v>0</v>
      </c>
    </row>
    <row r="265" spans="8:24" x14ac:dyDescent="0.3">
      <c r="H265" s="3"/>
      <c r="I265" s="3"/>
      <c r="J265" s="2"/>
      <c r="K265" s="2"/>
      <c r="L265" s="2"/>
      <c r="X265">
        <f t="shared" si="76"/>
        <v>0</v>
      </c>
    </row>
    <row r="266" spans="8:24" x14ac:dyDescent="0.3">
      <c r="H266" s="3"/>
      <c r="I266" s="3"/>
      <c r="J266" s="2"/>
      <c r="K266" s="2"/>
      <c r="L266" s="2"/>
      <c r="X266">
        <f t="shared" si="76"/>
        <v>0</v>
      </c>
    </row>
    <row r="267" spans="8:24" x14ac:dyDescent="0.3">
      <c r="H267" s="3"/>
      <c r="I267" s="3"/>
      <c r="J267" s="2"/>
      <c r="K267" s="2"/>
      <c r="L267" s="2"/>
      <c r="X267">
        <f t="shared" si="76"/>
        <v>0</v>
      </c>
    </row>
    <row r="268" spans="8:24" x14ac:dyDescent="0.3">
      <c r="H268" s="3"/>
      <c r="I268" s="3"/>
      <c r="J268" s="2"/>
      <c r="K268" s="2"/>
      <c r="L268" s="2"/>
      <c r="X268">
        <f t="shared" si="76"/>
        <v>0</v>
      </c>
    </row>
    <row r="269" spans="8:24" x14ac:dyDescent="0.3">
      <c r="H269" s="3"/>
      <c r="I269" s="3"/>
      <c r="J269" s="2"/>
      <c r="K269" s="2"/>
      <c r="L269" s="2"/>
      <c r="X269">
        <f t="shared" si="76"/>
        <v>0</v>
      </c>
    </row>
    <row r="270" spans="8:24" x14ac:dyDescent="0.3">
      <c r="H270" s="3"/>
      <c r="I270" s="3"/>
      <c r="J270" s="2"/>
      <c r="K270" s="2"/>
      <c r="L270" s="2"/>
      <c r="X270">
        <f t="shared" si="76"/>
        <v>0</v>
      </c>
    </row>
    <row r="271" spans="8:24" x14ac:dyDescent="0.3">
      <c r="H271" s="3"/>
      <c r="I271" s="3"/>
      <c r="J271" s="2"/>
      <c r="K271" s="2"/>
      <c r="L271" s="2"/>
      <c r="X271">
        <f t="shared" si="76"/>
        <v>0</v>
      </c>
    </row>
    <row r="272" spans="8:24" x14ac:dyDescent="0.3">
      <c r="H272" s="3"/>
      <c r="I272" s="3"/>
      <c r="J272" s="2"/>
      <c r="K272" s="2"/>
      <c r="L272" s="2"/>
      <c r="X272">
        <f t="shared" si="76"/>
        <v>0</v>
      </c>
    </row>
    <row r="273" spans="8:24" x14ac:dyDescent="0.3">
      <c r="H273" s="3"/>
      <c r="I273" s="3"/>
      <c r="J273" s="2"/>
      <c r="K273" s="2"/>
      <c r="L273" s="2"/>
      <c r="X273">
        <f t="shared" si="76"/>
        <v>0</v>
      </c>
    </row>
    <row r="274" spans="8:24" x14ac:dyDescent="0.3">
      <c r="H274" s="3"/>
      <c r="I274" s="3"/>
      <c r="J274" s="2"/>
      <c r="K274" s="2"/>
      <c r="L274" s="2"/>
      <c r="X274">
        <f t="shared" si="76"/>
        <v>0</v>
      </c>
    </row>
    <row r="275" spans="8:24" x14ac:dyDescent="0.3">
      <c r="H275" s="3"/>
      <c r="I275" s="3"/>
      <c r="J275" s="2"/>
      <c r="K275" s="2"/>
      <c r="L275" s="2"/>
      <c r="X275">
        <f t="shared" si="76"/>
        <v>0</v>
      </c>
    </row>
    <row r="276" spans="8:24" x14ac:dyDescent="0.3">
      <c r="H276" s="3"/>
      <c r="I276" s="3"/>
      <c r="J276" s="2"/>
      <c r="K276" s="2"/>
      <c r="L276" s="2"/>
      <c r="X276">
        <f t="shared" si="76"/>
        <v>0</v>
      </c>
    </row>
    <row r="277" spans="8:24" x14ac:dyDescent="0.3">
      <c r="H277" s="3"/>
      <c r="I277" s="3"/>
      <c r="J277" s="2"/>
      <c r="K277" s="2"/>
      <c r="L277" s="2"/>
      <c r="X277">
        <f t="shared" si="76"/>
        <v>0</v>
      </c>
    </row>
    <row r="278" spans="8:24" x14ac:dyDescent="0.3">
      <c r="H278" s="3"/>
      <c r="I278" s="3"/>
      <c r="J278" s="2"/>
      <c r="K278" s="2"/>
      <c r="L278" s="2"/>
      <c r="X278">
        <f t="shared" si="76"/>
        <v>0</v>
      </c>
    </row>
    <row r="279" spans="8:24" x14ac:dyDescent="0.3">
      <c r="H279" s="3"/>
      <c r="I279" s="3"/>
      <c r="J279" s="2"/>
      <c r="K279" s="2"/>
      <c r="L279" s="2"/>
      <c r="X279">
        <f t="shared" si="76"/>
        <v>0</v>
      </c>
    </row>
    <row r="280" spans="8:24" x14ac:dyDescent="0.3">
      <c r="H280" s="3"/>
      <c r="I280" s="3"/>
      <c r="J280" s="2"/>
      <c r="K280" s="2"/>
      <c r="L280" s="2"/>
      <c r="X280">
        <f t="shared" si="76"/>
        <v>0</v>
      </c>
    </row>
    <row r="281" spans="8:24" x14ac:dyDescent="0.3">
      <c r="H281" s="3"/>
      <c r="I281" s="3"/>
      <c r="J281" s="2"/>
      <c r="K281" s="2"/>
      <c r="L281" s="2"/>
      <c r="X281">
        <f t="shared" si="76"/>
        <v>0</v>
      </c>
    </row>
    <row r="282" spans="8:24" x14ac:dyDescent="0.3">
      <c r="H282" s="3"/>
      <c r="I282" s="3"/>
      <c r="J282" s="2"/>
      <c r="K282" s="2"/>
      <c r="L282" s="2"/>
      <c r="X282">
        <f t="shared" si="76"/>
        <v>0</v>
      </c>
    </row>
    <row r="283" spans="8:24" x14ac:dyDescent="0.3">
      <c r="H283" s="3"/>
      <c r="I283" s="3"/>
      <c r="J283" s="2"/>
      <c r="K283" s="2"/>
      <c r="L283" s="2"/>
      <c r="X283">
        <f t="shared" si="76"/>
        <v>0</v>
      </c>
    </row>
    <row r="284" spans="8:24" x14ac:dyDescent="0.3">
      <c r="H284" s="3"/>
      <c r="I284" s="3"/>
      <c r="J284" s="2"/>
      <c r="K284" s="2"/>
      <c r="L284" s="2"/>
      <c r="X284">
        <f t="shared" si="76"/>
        <v>0</v>
      </c>
    </row>
    <row r="285" spans="8:24" x14ac:dyDescent="0.3">
      <c r="H285" s="3"/>
      <c r="I285" s="3"/>
      <c r="J285" s="2"/>
      <c r="K285" s="2"/>
      <c r="L285" s="2"/>
      <c r="X285">
        <f t="shared" si="76"/>
        <v>0</v>
      </c>
    </row>
    <row r="286" spans="8:24" x14ac:dyDescent="0.3">
      <c r="H286" s="3"/>
      <c r="I286" s="3"/>
      <c r="J286" s="2"/>
      <c r="K286" s="2"/>
      <c r="L286" s="2"/>
      <c r="X286">
        <f t="shared" si="76"/>
        <v>0</v>
      </c>
    </row>
    <row r="287" spans="8:24" x14ac:dyDescent="0.3">
      <c r="H287" s="3"/>
      <c r="I287" s="3"/>
      <c r="J287" s="2"/>
      <c r="K287" s="2"/>
      <c r="L287" s="2"/>
      <c r="X287">
        <f t="shared" si="76"/>
        <v>0</v>
      </c>
    </row>
    <row r="288" spans="8:24" x14ac:dyDescent="0.3">
      <c r="H288" s="3"/>
      <c r="I288" s="3"/>
      <c r="J288" s="2"/>
      <c r="K288" s="2"/>
      <c r="L288" s="2"/>
      <c r="X288">
        <f t="shared" si="76"/>
        <v>0</v>
      </c>
    </row>
    <row r="289" spans="8:24" x14ac:dyDescent="0.3">
      <c r="H289" s="3"/>
      <c r="I289" s="3"/>
      <c r="J289" s="2"/>
      <c r="K289" s="2"/>
      <c r="L289" s="2"/>
      <c r="X289">
        <f t="shared" si="76"/>
        <v>0</v>
      </c>
    </row>
    <row r="290" spans="8:24" x14ac:dyDescent="0.3">
      <c r="H290" s="3"/>
      <c r="I290" s="3"/>
      <c r="J290" s="2"/>
      <c r="K290" s="2"/>
      <c r="L290" s="2"/>
      <c r="X290">
        <f t="shared" si="76"/>
        <v>0</v>
      </c>
    </row>
    <row r="291" spans="8:24" x14ac:dyDescent="0.3">
      <c r="H291" s="3"/>
      <c r="I291" s="3"/>
      <c r="J291" s="2"/>
      <c r="K291" s="2"/>
      <c r="L291" s="2"/>
      <c r="X291">
        <f t="shared" si="76"/>
        <v>0</v>
      </c>
    </row>
    <row r="292" spans="8:24" x14ac:dyDescent="0.3">
      <c r="H292" s="3"/>
      <c r="I292" s="3"/>
      <c r="J292" s="2"/>
      <c r="K292" s="2"/>
      <c r="L292" s="2"/>
      <c r="X292">
        <f t="shared" si="76"/>
        <v>0</v>
      </c>
    </row>
    <row r="293" spans="8:24" x14ac:dyDescent="0.3">
      <c r="H293" s="3"/>
      <c r="I293" s="3"/>
      <c r="J293" s="2"/>
      <c r="K293" s="2"/>
      <c r="L293" s="2"/>
      <c r="X293">
        <f t="shared" si="76"/>
        <v>0</v>
      </c>
    </row>
    <row r="294" spans="8:24" x14ac:dyDescent="0.3">
      <c r="H294" s="3"/>
      <c r="I294" s="3"/>
      <c r="J294" s="2"/>
      <c r="K294" s="2"/>
      <c r="L294" s="2"/>
      <c r="X294">
        <f t="shared" si="76"/>
        <v>0</v>
      </c>
    </row>
    <row r="295" spans="8:24" x14ac:dyDescent="0.3">
      <c r="H295" s="3"/>
      <c r="I295" s="3"/>
      <c r="J295" s="2"/>
      <c r="K295" s="2"/>
      <c r="L295" s="2"/>
      <c r="X295">
        <f t="shared" si="76"/>
        <v>0</v>
      </c>
    </row>
    <row r="296" spans="8:24" x14ac:dyDescent="0.3">
      <c r="H296" s="3"/>
      <c r="I296" s="3"/>
      <c r="J296" s="2"/>
      <c r="K296" s="2"/>
      <c r="L296" s="2"/>
      <c r="X296">
        <f t="shared" si="76"/>
        <v>0</v>
      </c>
    </row>
    <row r="297" spans="8:24" x14ac:dyDescent="0.3">
      <c r="H297" s="3"/>
      <c r="I297" s="3"/>
      <c r="J297" s="2"/>
      <c r="K297" s="2"/>
      <c r="L297" s="2"/>
      <c r="X297">
        <f t="shared" si="76"/>
        <v>0</v>
      </c>
    </row>
    <row r="298" spans="8:24" x14ac:dyDescent="0.3">
      <c r="H298" s="3"/>
      <c r="I298" s="3"/>
      <c r="J298" s="2"/>
      <c r="K298" s="2"/>
      <c r="L298" s="2"/>
      <c r="X298">
        <f t="shared" si="76"/>
        <v>0</v>
      </c>
    </row>
    <row r="299" spans="8:24" x14ac:dyDescent="0.3">
      <c r="H299" s="3"/>
      <c r="I299" s="3"/>
      <c r="J299" s="2"/>
      <c r="K299" s="2"/>
      <c r="L299" s="2"/>
      <c r="X299">
        <f t="shared" si="76"/>
        <v>0</v>
      </c>
    </row>
    <row r="300" spans="8:24" x14ac:dyDescent="0.3">
      <c r="H300" s="3"/>
      <c r="I300" s="3"/>
      <c r="J300" s="2"/>
      <c r="K300" s="2"/>
      <c r="L300" s="2"/>
      <c r="X300">
        <f t="shared" si="76"/>
        <v>0</v>
      </c>
    </row>
    <row r="301" spans="8:24" x14ac:dyDescent="0.3">
      <c r="H301" s="3"/>
      <c r="I301" s="3"/>
      <c r="J301" s="2"/>
      <c r="K301" s="2"/>
      <c r="L301" s="2"/>
      <c r="X301">
        <f t="shared" si="76"/>
        <v>0</v>
      </c>
    </row>
    <row r="302" spans="8:24" x14ac:dyDescent="0.3">
      <c r="H302" s="3"/>
      <c r="I302" s="3"/>
      <c r="J302" s="2"/>
      <c r="K302" s="2"/>
      <c r="L302" s="2"/>
      <c r="X302">
        <f t="shared" si="76"/>
        <v>0</v>
      </c>
    </row>
    <row r="303" spans="8:24" x14ac:dyDescent="0.3">
      <c r="H303" s="3"/>
      <c r="I303" s="3"/>
      <c r="J303" s="2"/>
      <c r="K303" s="2"/>
      <c r="L303" s="2"/>
      <c r="X303">
        <f t="shared" si="76"/>
        <v>0</v>
      </c>
    </row>
    <row r="304" spans="8:24" x14ac:dyDescent="0.3">
      <c r="H304" s="3"/>
      <c r="I304" s="3"/>
      <c r="J304" s="2"/>
      <c r="K304" s="2"/>
      <c r="L304" s="2"/>
      <c r="X304">
        <f t="shared" si="76"/>
        <v>0</v>
      </c>
    </row>
    <row r="305" spans="8:24" x14ac:dyDescent="0.3">
      <c r="H305" s="3"/>
      <c r="I305" s="3"/>
      <c r="J305" s="2"/>
      <c r="K305" s="2"/>
      <c r="L305" s="2"/>
      <c r="X305">
        <f t="shared" si="76"/>
        <v>0</v>
      </c>
    </row>
    <row r="306" spans="8:24" x14ac:dyDescent="0.3">
      <c r="H306" s="3"/>
      <c r="I306" s="3"/>
      <c r="J306" s="2"/>
      <c r="K306" s="2"/>
      <c r="L306" s="2"/>
      <c r="X306">
        <f t="shared" si="76"/>
        <v>0</v>
      </c>
    </row>
    <row r="307" spans="8:24" x14ac:dyDescent="0.3">
      <c r="H307" s="3"/>
      <c r="I307" s="3"/>
      <c r="J307" s="2"/>
      <c r="K307" s="2"/>
      <c r="L307" s="2"/>
      <c r="X307">
        <f t="shared" si="76"/>
        <v>0</v>
      </c>
    </row>
    <row r="308" spans="8:24" x14ac:dyDescent="0.3">
      <c r="H308" s="3"/>
      <c r="I308" s="3"/>
      <c r="J308" s="2"/>
      <c r="K308" s="2"/>
      <c r="L308" s="2"/>
      <c r="X308">
        <f t="shared" si="76"/>
        <v>0</v>
      </c>
    </row>
    <row r="309" spans="8:24" x14ac:dyDescent="0.3">
      <c r="H309" s="3"/>
      <c r="I309" s="3"/>
      <c r="J309" s="2"/>
      <c r="K309" s="2"/>
      <c r="L309" s="2"/>
      <c r="X309">
        <f t="shared" si="76"/>
        <v>0</v>
      </c>
    </row>
    <row r="310" spans="8:24" x14ac:dyDescent="0.3">
      <c r="H310" s="3"/>
      <c r="I310" s="3"/>
      <c r="J310" s="2"/>
      <c r="K310" s="2"/>
      <c r="L310" s="2"/>
      <c r="X310">
        <f t="shared" si="76"/>
        <v>0</v>
      </c>
    </row>
    <row r="311" spans="8:24" x14ac:dyDescent="0.3">
      <c r="H311" s="3"/>
      <c r="I311" s="3"/>
      <c r="J311" s="2"/>
      <c r="K311" s="2"/>
      <c r="L311" s="2"/>
      <c r="X311">
        <f t="shared" si="76"/>
        <v>0</v>
      </c>
    </row>
    <row r="312" spans="8:24" x14ac:dyDescent="0.3">
      <c r="H312" s="3"/>
      <c r="I312" s="3"/>
      <c r="J312" s="2"/>
      <c r="K312" s="2"/>
      <c r="L312" s="2"/>
      <c r="X312">
        <f t="shared" si="76"/>
        <v>0</v>
      </c>
    </row>
    <row r="313" spans="8:24" x14ac:dyDescent="0.3">
      <c r="H313" s="3"/>
      <c r="I313" s="3"/>
      <c r="J313" s="2"/>
      <c r="K313" s="2"/>
      <c r="L313" s="2"/>
      <c r="X313">
        <f t="shared" si="76"/>
        <v>0</v>
      </c>
    </row>
    <row r="314" spans="8:24" x14ac:dyDescent="0.3">
      <c r="H314" s="3"/>
      <c r="I314" s="3"/>
      <c r="J314" s="2"/>
      <c r="K314" s="2"/>
      <c r="L314" s="2"/>
      <c r="X314">
        <f t="shared" si="76"/>
        <v>0</v>
      </c>
    </row>
    <row r="315" spans="8:24" x14ac:dyDescent="0.3">
      <c r="H315" s="3"/>
      <c r="I315" s="3"/>
      <c r="J315" s="2"/>
      <c r="K315" s="2"/>
      <c r="L315" s="2"/>
      <c r="X315">
        <f t="shared" si="76"/>
        <v>0</v>
      </c>
    </row>
    <row r="316" spans="8:24" x14ac:dyDescent="0.3">
      <c r="H316" s="3"/>
      <c r="I316" s="3"/>
      <c r="J316" s="2"/>
      <c r="K316" s="2"/>
      <c r="L316" s="2"/>
      <c r="X316">
        <f t="shared" si="76"/>
        <v>0</v>
      </c>
    </row>
    <row r="317" spans="8:24" x14ac:dyDescent="0.3">
      <c r="H317" s="3"/>
      <c r="I317" s="3"/>
      <c r="J317" s="2"/>
      <c r="K317" s="2"/>
      <c r="L317" s="2"/>
      <c r="X317">
        <f t="shared" si="76"/>
        <v>0</v>
      </c>
    </row>
    <row r="318" spans="8:24" x14ac:dyDescent="0.3">
      <c r="H318" s="3"/>
      <c r="I318" s="3"/>
      <c r="J318" s="2"/>
      <c r="K318" s="2"/>
      <c r="L318" s="2"/>
      <c r="X318">
        <f t="shared" si="76"/>
        <v>0</v>
      </c>
    </row>
    <row r="319" spans="8:24" x14ac:dyDescent="0.3">
      <c r="H319" s="3"/>
      <c r="I319" s="3"/>
      <c r="J319" s="2"/>
      <c r="K319" s="2"/>
      <c r="L319" s="2"/>
      <c r="X319">
        <f t="shared" si="76"/>
        <v>0</v>
      </c>
    </row>
    <row r="320" spans="8:24" x14ac:dyDescent="0.3">
      <c r="H320" s="3"/>
      <c r="I320" s="3"/>
      <c r="J320" s="2"/>
      <c r="K320" s="2"/>
      <c r="L320" s="2"/>
      <c r="X320">
        <f t="shared" si="76"/>
        <v>0</v>
      </c>
    </row>
    <row r="321" spans="8:24" x14ac:dyDescent="0.3">
      <c r="H321" s="3"/>
      <c r="I321" s="3"/>
      <c r="J321" s="2"/>
      <c r="K321" s="2"/>
      <c r="L321" s="2"/>
      <c r="X321">
        <f t="shared" si="76"/>
        <v>0</v>
      </c>
    </row>
    <row r="322" spans="8:24" x14ac:dyDescent="0.3">
      <c r="H322" s="3"/>
      <c r="I322" s="3"/>
      <c r="J322" s="2"/>
      <c r="K322" s="2"/>
      <c r="L322" s="2"/>
      <c r="X322">
        <f t="shared" si="76"/>
        <v>0</v>
      </c>
    </row>
    <row r="323" spans="8:24" x14ac:dyDescent="0.3">
      <c r="H323" s="3"/>
      <c r="I323" s="3"/>
      <c r="J323" s="2"/>
      <c r="K323" s="2"/>
      <c r="L323" s="2"/>
      <c r="X323">
        <f t="shared" ref="X323:X386" si="77">IF(OR(V323="VS1",V323="VS2",V323="VVS1",V323="VVS2"),1,0)</f>
        <v>0</v>
      </c>
    </row>
    <row r="324" spans="8:24" x14ac:dyDescent="0.3">
      <c r="H324" s="3"/>
      <c r="I324" s="3"/>
      <c r="J324" s="2"/>
      <c r="K324" s="2"/>
      <c r="L324" s="2"/>
      <c r="X324">
        <f t="shared" si="77"/>
        <v>0</v>
      </c>
    </row>
    <row r="325" spans="8:24" x14ac:dyDescent="0.3">
      <c r="H325" s="3"/>
      <c r="I325" s="3"/>
      <c r="J325" s="2"/>
      <c r="K325" s="2"/>
      <c r="L325" s="2"/>
      <c r="X325">
        <f t="shared" si="77"/>
        <v>0</v>
      </c>
    </row>
    <row r="326" spans="8:24" x14ac:dyDescent="0.3">
      <c r="H326" s="3"/>
      <c r="I326" s="3"/>
      <c r="J326" s="2"/>
      <c r="K326" s="2"/>
      <c r="L326" s="2"/>
      <c r="X326">
        <f t="shared" si="77"/>
        <v>0</v>
      </c>
    </row>
    <row r="327" spans="8:24" x14ac:dyDescent="0.3">
      <c r="H327" s="3"/>
      <c r="I327" s="3"/>
      <c r="J327" s="2"/>
      <c r="K327" s="2"/>
      <c r="L327" s="2"/>
      <c r="X327">
        <f t="shared" si="77"/>
        <v>0</v>
      </c>
    </row>
    <row r="328" spans="8:24" x14ac:dyDescent="0.3">
      <c r="H328" s="3"/>
      <c r="I328" s="3"/>
      <c r="J328" s="2"/>
      <c r="K328" s="2"/>
      <c r="L328" s="2"/>
      <c r="X328">
        <f t="shared" si="77"/>
        <v>0</v>
      </c>
    </row>
    <row r="329" spans="8:24" x14ac:dyDescent="0.3">
      <c r="H329" s="3"/>
      <c r="I329" s="3"/>
      <c r="J329" s="2"/>
      <c r="K329" s="2"/>
      <c r="L329" s="2"/>
      <c r="X329">
        <f t="shared" si="77"/>
        <v>0</v>
      </c>
    </row>
    <row r="330" spans="8:24" x14ac:dyDescent="0.3">
      <c r="H330" s="3"/>
      <c r="I330" s="3"/>
      <c r="J330" s="2"/>
      <c r="K330" s="2"/>
      <c r="L330" s="2"/>
      <c r="X330">
        <f t="shared" si="77"/>
        <v>0</v>
      </c>
    </row>
    <row r="331" spans="8:24" x14ac:dyDescent="0.3">
      <c r="H331" s="3"/>
      <c r="I331" s="3"/>
      <c r="J331" s="2"/>
      <c r="K331" s="2"/>
      <c r="L331" s="2"/>
      <c r="X331">
        <f t="shared" si="77"/>
        <v>0</v>
      </c>
    </row>
    <row r="332" spans="8:24" x14ac:dyDescent="0.3">
      <c r="H332" s="3"/>
      <c r="I332" s="3"/>
      <c r="J332" s="2"/>
      <c r="K332" s="2"/>
      <c r="L332" s="2"/>
      <c r="X332">
        <f t="shared" si="77"/>
        <v>0</v>
      </c>
    </row>
    <row r="333" spans="8:24" x14ac:dyDescent="0.3">
      <c r="H333" s="3"/>
      <c r="I333" s="3"/>
      <c r="J333" s="2"/>
      <c r="K333" s="2"/>
      <c r="L333" s="2"/>
      <c r="X333">
        <f t="shared" si="77"/>
        <v>0</v>
      </c>
    </row>
    <row r="334" spans="8:24" x14ac:dyDescent="0.3">
      <c r="H334" s="3"/>
      <c r="I334" s="3"/>
      <c r="J334" s="2"/>
      <c r="K334" s="2"/>
      <c r="L334" s="2"/>
      <c r="X334">
        <f t="shared" si="77"/>
        <v>0</v>
      </c>
    </row>
    <row r="335" spans="8:24" x14ac:dyDescent="0.3">
      <c r="H335" s="3"/>
      <c r="I335" s="3"/>
      <c r="J335" s="2"/>
      <c r="K335" s="2"/>
      <c r="L335" s="2"/>
      <c r="X335">
        <f t="shared" si="77"/>
        <v>0</v>
      </c>
    </row>
    <row r="336" spans="8:24" x14ac:dyDescent="0.3">
      <c r="H336" s="3"/>
      <c r="I336" s="3"/>
      <c r="J336" s="2"/>
      <c r="K336" s="2"/>
      <c r="L336" s="2"/>
      <c r="X336">
        <f t="shared" si="77"/>
        <v>0</v>
      </c>
    </row>
    <row r="337" spans="8:24" x14ac:dyDescent="0.3">
      <c r="H337" s="3"/>
      <c r="I337" s="3"/>
      <c r="J337" s="2"/>
      <c r="K337" s="2"/>
      <c r="L337" s="2"/>
      <c r="X337">
        <f t="shared" si="77"/>
        <v>0</v>
      </c>
    </row>
    <row r="338" spans="8:24" x14ac:dyDescent="0.3">
      <c r="H338" s="3"/>
      <c r="I338" s="3"/>
      <c r="J338" s="2"/>
      <c r="K338" s="2"/>
      <c r="L338" s="2"/>
      <c r="X338">
        <f t="shared" si="77"/>
        <v>0</v>
      </c>
    </row>
    <row r="339" spans="8:24" x14ac:dyDescent="0.3">
      <c r="H339" s="3"/>
      <c r="I339" s="3"/>
      <c r="J339" s="2"/>
      <c r="K339" s="2"/>
      <c r="L339" s="2"/>
      <c r="X339">
        <f t="shared" si="77"/>
        <v>0</v>
      </c>
    </row>
    <row r="340" spans="8:24" x14ac:dyDescent="0.3">
      <c r="H340" s="3"/>
      <c r="I340" s="3"/>
      <c r="J340" s="2"/>
      <c r="K340" s="2"/>
      <c r="L340" s="2"/>
      <c r="X340">
        <f t="shared" si="77"/>
        <v>0</v>
      </c>
    </row>
    <row r="341" spans="8:24" x14ac:dyDescent="0.3">
      <c r="H341" s="3"/>
      <c r="I341" s="3"/>
      <c r="J341" s="2"/>
      <c r="K341" s="2"/>
      <c r="L341" s="2"/>
      <c r="X341">
        <f t="shared" si="77"/>
        <v>0</v>
      </c>
    </row>
    <row r="342" spans="8:24" x14ac:dyDescent="0.3">
      <c r="H342" s="3"/>
      <c r="I342" s="3"/>
      <c r="J342" s="2"/>
      <c r="K342" s="2"/>
      <c r="L342" s="2"/>
      <c r="X342">
        <f t="shared" si="77"/>
        <v>0</v>
      </c>
    </row>
    <row r="343" spans="8:24" x14ac:dyDescent="0.3">
      <c r="H343" s="3"/>
      <c r="I343" s="3"/>
      <c r="J343" s="2"/>
      <c r="K343" s="2"/>
      <c r="L343" s="2"/>
      <c r="X343">
        <f t="shared" si="77"/>
        <v>0</v>
      </c>
    </row>
    <row r="344" spans="8:24" x14ac:dyDescent="0.3">
      <c r="H344" s="3"/>
      <c r="I344" s="3"/>
      <c r="J344" s="2"/>
      <c r="K344" s="2"/>
      <c r="L344" s="2"/>
      <c r="X344">
        <f t="shared" si="77"/>
        <v>0</v>
      </c>
    </row>
    <row r="345" spans="8:24" x14ac:dyDescent="0.3">
      <c r="H345" s="3"/>
      <c r="I345" s="3"/>
      <c r="J345" s="2"/>
      <c r="K345" s="2"/>
      <c r="L345" s="2"/>
      <c r="X345">
        <f t="shared" si="77"/>
        <v>0</v>
      </c>
    </row>
    <row r="346" spans="8:24" x14ac:dyDescent="0.3">
      <c r="H346" s="3"/>
      <c r="I346" s="3"/>
      <c r="J346" s="2"/>
      <c r="K346" s="2"/>
      <c r="L346" s="2"/>
      <c r="X346">
        <f t="shared" si="77"/>
        <v>0</v>
      </c>
    </row>
    <row r="347" spans="8:24" x14ac:dyDescent="0.3">
      <c r="H347" s="3"/>
      <c r="I347" s="3"/>
      <c r="J347" s="2"/>
      <c r="K347" s="2"/>
      <c r="L347" s="2"/>
      <c r="X347">
        <f t="shared" si="77"/>
        <v>0</v>
      </c>
    </row>
    <row r="348" spans="8:24" x14ac:dyDescent="0.3">
      <c r="H348" s="4"/>
      <c r="I348" s="4"/>
      <c r="J348" s="2"/>
      <c r="K348" s="2"/>
      <c r="L348" s="2"/>
      <c r="X348">
        <f t="shared" si="77"/>
        <v>0</v>
      </c>
    </row>
    <row r="349" spans="8:24" x14ac:dyDescent="0.3">
      <c r="H349" s="4"/>
      <c r="I349" s="4"/>
      <c r="J349" s="2"/>
      <c r="K349" s="2"/>
      <c r="L349" s="2"/>
      <c r="X349">
        <f t="shared" si="77"/>
        <v>0</v>
      </c>
    </row>
    <row r="350" spans="8:24" x14ac:dyDescent="0.3">
      <c r="H350" s="4"/>
      <c r="I350" s="4"/>
      <c r="J350" s="2"/>
      <c r="K350" s="2"/>
      <c r="L350" s="2"/>
      <c r="X350">
        <f t="shared" si="77"/>
        <v>0</v>
      </c>
    </row>
    <row r="351" spans="8:24" x14ac:dyDescent="0.3">
      <c r="H351" s="4"/>
      <c r="I351" s="4"/>
      <c r="J351" s="2"/>
      <c r="K351" s="2"/>
      <c r="L351" s="2"/>
      <c r="X351">
        <f t="shared" si="77"/>
        <v>0</v>
      </c>
    </row>
    <row r="352" spans="8:24" x14ac:dyDescent="0.3">
      <c r="H352" s="4"/>
      <c r="I352" s="4"/>
      <c r="J352" s="2"/>
      <c r="K352" s="2"/>
      <c r="L352" s="2"/>
      <c r="X352">
        <f t="shared" si="77"/>
        <v>0</v>
      </c>
    </row>
    <row r="353" spans="8:24" x14ac:dyDescent="0.3">
      <c r="H353" s="4"/>
      <c r="I353" s="4"/>
      <c r="J353" s="2"/>
      <c r="K353" s="2"/>
      <c r="L353" s="2"/>
      <c r="X353">
        <f t="shared" si="77"/>
        <v>0</v>
      </c>
    </row>
    <row r="354" spans="8:24" x14ac:dyDescent="0.3">
      <c r="H354" s="4"/>
      <c r="I354" s="4"/>
      <c r="J354" s="2"/>
      <c r="K354" s="2"/>
      <c r="L354" s="2"/>
      <c r="X354">
        <f t="shared" si="77"/>
        <v>0</v>
      </c>
    </row>
    <row r="355" spans="8:24" x14ac:dyDescent="0.3">
      <c r="H355" s="4"/>
      <c r="I355" s="4"/>
      <c r="J355" s="2"/>
      <c r="K355" s="2"/>
      <c r="L355" s="2"/>
      <c r="X355">
        <f t="shared" si="77"/>
        <v>0</v>
      </c>
    </row>
    <row r="356" spans="8:24" x14ac:dyDescent="0.3">
      <c r="H356" s="4"/>
      <c r="I356" s="4"/>
      <c r="J356" s="2"/>
      <c r="K356" s="2"/>
      <c r="L356" s="2"/>
      <c r="X356">
        <f t="shared" si="77"/>
        <v>0</v>
      </c>
    </row>
    <row r="357" spans="8:24" x14ac:dyDescent="0.3">
      <c r="H357" s="4"/>
      <c r="I357" s="4"/>
      <c r="J357" s="2"/>
      <c r="K357" s="2"/>
      <c r="L357" s="2"/>
      <c r="X357">
        <f t="shared" si="77"/>
        <v>0</v>
      </c>
    </row>
    <row r="358" spans="8:24" x14ac:dyDescent="0.3">
      <c r="H358" s="4"/>
      <c r="I358" s="4"/>
      <c r="J358" s="2"/>
      <c r="K358" s="2"/>
      <c r="L358" s="2"/>
      <c r="X358">
        <f t="shared" si="77"/>
        <v>0</v>
      </c>
    </row>
    <row r="359" spans="8:24" x14ac:dyDescent="0.3">
      <c r="H359" s="4"/>
      <c r="I359" s="4"/>
      <c r="J359" s="2"/>
      <c r="K359" s="2"/>
      <c r="L359" s="2"/>
      <c r="X359">
        <f t="shared" si="77"/>
        <v>0</v>
      </c>
    </row>
    <row r="360" spans="8:24" x14ac:dyDescent="0.3">
      <c r="H360" s="4"/>
      <c r="I360" s="4"/>
      <c r="J360" s="2"/>
      <c r="K360" s="2"/>
      <c r="L360" s="2"/>
      <c r="X360">
        <f t="shared" si="77"/>
        <v>0</v>
      </c>
    </row>
    <row r="361" spans="8:24" x14ac:dyDescent="0.3">
      <c r="H361" s="4"/>
      <c r="I361" s="4"/>
      <c r="J361" s="2"/>
      <c r="K361" s="2"/>
      <c r="L361" s="2"/>
      <c r="X361">
        <f t="shared" si="77"/>
        <v>0</v>
      </c>
    </row>
    <row r="362" spans="8:24" x14ac:dyDescent="0.3">
      <c r="H362" s="4"/>
      <c r="I362" s="4"/>
      <c r="J362" s="2"/>
      <c r="K362" s="2"/>
      <c r="L362" s="2"/>
      <c r="X362">
        <f t="shared" si="77"/>
        <v>0</v>
      </c>
    </row>
    <row r="363" spans="8:24" x14ac:dyDescent="0.3">
      <c r="H363" s="4"/>
      <c r="I363" s="4"/>
      <c r="J363" s="2"/>
      <c r="K363" s="2"/>
      <c r="L363" s="2"/>
      <c r="X363">
        <f t="shared" si="77"/>
        <v>0</v>
      </c>
    </row>
    <row r="364" spans="8:24" x14ac:dyDescent="0.3">
      <c r="H364" s="4"/>
      <c r="I364" s="4"/>
      <c r="J364" s="2"/>
      <c r="K364" s="2"/>
      <c r="L364" s="2"/>
      <c r="X364">
        <f t="shared" si="77"/>
        <v>0</v>
      </c>
    </row>
    <row r="365" spans="8:24" x14ac:dyDescent="0.3">
      <c r="H365" s="4"/>
      <c r="I365" s="4"/>
      <c r="J365" s="2"/>
      <c r="K365" s="2"/>
      <c r="L365" s="2"/>
      <c r="X365">
        <f t="shared" si="77"/>
        <v>0</v>
      </c>
    </row>
    <row r="366" spans="8:24" x14ac:dyDescent="0.3">
      <c r="H366" s="4"/>
      <c r="I366" s="4"/>
      <c r="J366" s="2"/>
      <c r="K366" s="2"/>
      <c r="L366" s="2"/>
      <c r="X366">
        <f t="shared" si="77"/>
        <v>0</v>
      </c>
    </row>
    <row r="367" spans="8:24" x14ac:dyDescent="0.3">
      <c r="H367" s="4"/>
      <c r="I367" s="4"/>
      <c r="J367" s="2"/>
      <c r="K367" s="2"/>
      <c r="L367" s="2"/>
      <c r="X367">
        <f t="shared" si="77"/>
        <v>0</v>
      </c>
    </row>
    <row r="368" spans="8:24" x14ac:dyDescent="0.3">
      <c r="H368" s="4"/>
      <c r="I368" s="4"/>
      <c r="J368" s="2"/>
      <c r="K368" s="2"/>
      <c r="L368" s="2"/>
      <c r="X368">
        <f t="shared" si="77"/>
        <v>0</v>
      </c>
    </row>
    <row r="369" spans="8:24" x14ac:dyDescent="0.3">
      <c r="H369" s="4"/>
      <c r="I369" s="4"/>
      <c r="J369" s="2"/>
      <c r="K369" s="2"/>
      <c r="L369" s="2"/>
      <c r="X369">
        <f t="shared" si="77"/>
        <v>0</v>
      </c>
    </row>
    <row r="370" spans="8:24" x14ac:dyDescent="0.3">
      <c r="H370" s="4"/>
      <c r="I370" s="4"/>
      <c r="J370" s="2"/>
      <c r="K370" s="2"/>
      <c r="L370" s="2"/>
      <c r="X370">
        <f t="shared" si="77"/>
        <v>0</v>
      </c>
    </row>
    <row r="371" spans="8:24" x14ac:dyDescent="0.3">
      <c r="H371" s="4"/>
      <c r="I371" s="4"/>
      <c r="J371" s="2"/>
      <c r="K371" s="2"/>
      <c r="L371" s="2"/>
      <c r="X371">
        <f t="shared" si="77"/>
        <v>0</v>
      </c>
    </row>
    <row r="372" spans="8:24" x14ac:dyDescent="0.3">
      <c r="H372" s="4"/>
      <c r="I372" s="4"/>
      <c r="J372" s="2"/>
      <c r="K372" s="2"/>
      <c r="L372" s="2"/>
      <c r="X372">
        <f t="shared" si="77"/>
        <v>0</v>
      </c>
    </row>
    <row r="373" spans="8:24" x14ac:dyDescent="0.3">
      <c r="H373" s="4"/>
      <c r="I373" s="4"/>
      <c r="J373" s="2"/>
      <c r="K373" s="2"/>
      <c r="L373" s="2"/>
      <c r="X373">
        <f t="shared" si="77"/>
        <v>0</v>
      </c>
    </row>
    <row r="374" spans="8:24" x14ac:dyDescent="0.3">
      <c r="H374" s="4"/>
      <c r="I374" s="4"/>
      <c r="J374" s="2"/>
      <c r="K374" s="2"/>
      <c r="L374" s="2"/>
      <c r="X374">
        <f t="shared" si="77"/>
        <v>0</v>
      </c>
    </row>
    <row r="375" spans="8:24" x14ac:dyDescent="0.3">
      <c r="H375" s="4"/>
      <c r="I375" s="4"/>
      <c r="J375" s="2"/>
      <c r="K375" s="2"/>
      <c r="L375" s="2"/>
      <c r="X375">
        <f t="shared" si="77"/>
        <v>0</v>
      </c>
    </row>
    <row r="376" spans="8:24" x14ac:dyDescent="0.3">
      <c r="H376" s="4"/>
      <c r="I376" s="4"/>
      <c r="J376" s="2"/>
      <c r="K376" s="2"/>
      <c r="L376" s="2"/>
      <c r="X376">
        <f t="shared" si="77"/>
        <v>0</v>
      </c>
    </row>
    <row r="377" spans="8:24" x14ac:dyDescent="0.3">
      <c r="H377" s="4"/>
      <c r="I377" s="4"/>
      <c r="J377" s="2"/>
      <c r="K377" s="2"/>
      <c r="L377" s="2"/>
      <c r="X377">
        <f t="shared" si="77"/>
        <v>0</v>
      </c>
    </row>
    <row r="378" spans="8:24" x14ac:dyDescent="0.3">
      <c r="H378" s="4"/>
      <c r="I378" s="4"/>
      <c r="J378" s="2"/>
      <c r="K378" s="2"/>
      <c r="L378" s="2"/>
      <c r="X378">
        <f t="shared" si="77"/>
        <v>0</v>
      </c>
    </row>
    <row r="379" spans="8:24" x14ac:dyDescent="0.3">
      <c r="H379" s="4"/>
      <c r="I379" s="4"/>
      <c r="J379" s="2"/>
      <c r="K379" s="2"/>
      <c r="L379" s="2"/>
      <c r="X379">
        <f t="shared" si="77"/>
        <v>0</v>
      </c>
    </row>
    <row r="380" spans="8:24" x14ac:dyDescent="0.3">
      <c r="H380" s="4"/>
      <c r="I380" s="4"/>
      <c r="J380" s="2"/>
      <c r="K380" s="2"/>
      <c r="L380" s="2"/>
      <c r="X380">
        <f t="shared" si="77"/>
        <v>0</v>
      </c>
    </row>
    <row r="381" spans="8:24" x14ac:dyDescent="0.3">
      <c r="H381" s="4"/>
      <c r="I381" s="4"/>
      <c r="J381" s="2"/>
      <c r="K381" s="2"/>
      <c r="L381" s="2"/>
      <c r="X381">
        <f t="shared" si="77"/>
        <v>0</v>
      </c>
    </row>
    <row r="382" spans="8:24" x14ac:dyDescent="0.3">
      <c r="H382" s="4"/>
      <c r="I382" s="4"/>
      <c r="J382" s="2"/>
      <c r="K382" s="2"/>
      <c r="L382" s="2"/>
      <c r="X382">
        <f t="shared" si="77"/>
        <v>0</v>
      </c>
    </row>
    <row r="383" spans="8:24" x14ac:dyDescent="0.3">
      <c r="H383" s="4"/>
      <c r="I383" s="4"/>
      <c r="J383" s="2"/>
      <c r="K383" s="2"/>
      <c r="L383" s="2"/>
      <c r="X383">
        <f t="shared" si="77"/>
        <v>0</v>
      </c>
    </row>
    <row r="384" spans="8:24" x14ac:dyDescent="0.3">
      <c r="H384" s="4"/>
      <c r="I384" s="4"/>
      <c r="J384" s="2"/>
      <c r="K384" s="2"/>
      <c r="L384" s="2"/>
      <c r="X384">
        <f t="shared" si="77"/>
        <v>0</v>
      </c>
    </row>
    <row r="385" spans="1:24" x14ac:dyDescent="0.3">
      <c r="H385" s="4"/>
      <c r="I385" s="4"/>
      <c r="J385" s="2"/>
      <c r="K385" s="2"/>
      <c r="L385" s="2"/>
      <c r="X385">
        <f t="shared" si="77"/>
        <v>0</v>
      </c>
    </row>
    <row r="386" spans="1:24" x14ac:dyDescent="0.3">
      <c r="H386" s="4"/>
      <c r="I386" s="4"/>
      <c r="J386" s="2"/>
      <c r="K386" s="2"/>
      <c r="L386" s="2"/>
      <c r="X386">
        <f t="shared" si="77"/>
        <v>0</v>
      </c>
    </row>
    <row r="387" spans="1:24" x14ac:dyDescent="0.3">
      <c r="H387" s="4"/>
      <c r="I387" s="4"/>
      <c r="J387" s="2"/>
      <c r="K387" s="2"/>
      <c r="L387" s="2"/>
      <c r="X387">
        <f t="shared" ref="X387:X447" si="78">IF(OR(V387="VS1",V387="VS2",V387="VVS1",V387="VVS2"),1,0)</f>
        <v>0</v>
      </c>
    </row>
    <row r="388" spans="1:24" x14ac:dyDescent="0.3">
      <c r="H388" s="4"/>
      <c r="I388" s="4"/>
      <c r="J388" s="2"/>
      <c r="K388" s="2"/>
      <c r="L388" s="2"/>
      <c r="X388">
        <f t="shared" si="78"/>
        <v>0</v>
      </c>
    </row>
    <row r="389" spans="1:24" x14ac:dyDescent="0.3">
      <c r="H389" s="4"/>
      <c r="I389" s="4"/>
      <c r="J389" s="2"/>
      <c r="K389" s="2"/>
      <c r="L389" s="2"/>
      <c r="X389">
        <f t="shared" si="78"/>
        <v>0</v>
      </c>
    </row>
    <row r="390" spans="1:24" x14ac:dyDescent="0.3">
      <c r="H390" s="4"/>
      <c r="I390" s="4"/>
      <c r="J390" s="2"/>
      <c r="K390" s="2"/>
      <c r="L390" s="2"/>
      <c r="X390">
        <f t="shared" si="78"/>
        <v>0</v>
      </c>
    </row>
    <row r="391" spans="1:24" x14ac:dyDescent="0.3">
      <c r="H391" s="4"/>
      <c r="I391" s="4"/>
      <c r="J391" s="2"/>
      <c r="K391" s="2"/>
      <c r="L391" s="2"/>
      <c r="X391">
        <f t="shared" si="78"/>
        <v>0</v>
      </c>
    </row>
    <row r="392" spans="1:24" x14ac:dyDescent="0.3">
      <c r="H392" s="4"/>
      <c r="I392" s="4"/>
      <c r="J392" s="2"/>
      <c r="K392" s="2"/>
      <c r="L392" s="2"/>
      <c r="X392">
        <f t="shared" si="78"/>
        <v>0</v>
      </c>
    </row>
    <row r="393" spans="1:24" x14ac:dyDescent="0.3">
      <c r="H393" s="4"/>
      <c r="I393" s="4"/>
      <c r="J393" s="2"/>
      <c r="K393" s="2"/>
      <c r="L393" s="2"/>
      <c r="X393">
        <f t="shared" si="78"/>
        <v>0</v>
      </c>
    </row>
    <row r="394" spans="1:24" x14ac:dyDescent="0.3">
      <c r="H394" s="4"/>
      <c r="I394" s="4"/>
      <c r="J394" s="2"/>
      <c r="K394" s="2"/>
      <c r="L394" s="2"/>
      <c r="X394">
        <f t="shared" si="78"/>
        <v>0</v>
      </c>
    </row>
    <row r="395" spans="1:24" x14ac:dyDescent="0.3">
      <c r="H395" s="4"/>
      <c r="I395" s="4"/>
      <c r="J395" s="2"/>
      <c r="K395" s="2"/>
      <c r="L395" s="2"/>
      <c r="X395">
        <f t="shared" si="78"/>
        <v>0</v>
      </c>
    </row>
    <row r="396" spans="1:24" x14ac:dyDescent="0.3">
      <c r="H396" s="4"/>
      <c r="I396" s="4"/>
      <c r="J396" s="2"/>
      <c r="K396" s="2"/>
      <c r="L396" s="2"/>
      <c r="X396">
        <f t="shared" si="78"/>
        <v>0</v>
      </c>
    </row>
    <row r="397" spans="1:24" x14ac:dyDescent="0.3">
      <c r="H397" s="4"/>
      <c r="I397" s="4"/>
      <c r="J397" s="2"/>
      <c r="K397" s="2"/>
      <c r="L397" s="2"/>
      <c r="X397">
        <f t="shared" si="78"/>
        <v>0</v>
      </c>
    </row>
    <row r="398" spans="1:24" x14ac:dyDescent="0.3">
      <c r="A398" s="1"/>
      <c r="H398" s="3"/>
      <c r="I398" s="3"/>
      <c r="J398" s="2"/>
      <c r="K398" s="2"/>
      <c r="L398" s="2"/>
      <c r="X398">
        <f t="shared" si="78"/>
        <v>0</v>
      </c>
    </row>
    <row r="399" spans="1:24" x14ac:dyDescent="0.3">
      <c r="A399" s="1"/>
      <c r="H399" s="3"/>
      <c r="I399" s="3"/>
      <c r="J399" s="2"/>
      <c r="K399" s="2"/>
      <c r="L399" s="2"/>
      <c r="X399">
        <f t="shared" si="78"/>
        <v>0</v>
      </c>
    </row>
    <row r="400" spans="1:24" x14ac:dyDescent="0.3">
      <c r="A400" s="1"/>
      <c r="H400" s="3"/>
      <c r="I400" s="3"/>
      <c r="J400" s="2"/>
      <c r="K400" s="2"/>
      <c r="L400" s="2"/>
      <c r="X400">
        <f t="shared" si="78"/>
        <v>0</v>
      </c>
    </row>
    <row r="401" spans="1:24" x14ac:dyDescent="0.3">
      <c r="A401" s="1"/>
      <c r="H401" s="3"/>
      <c r="I401" s="3"/>
      <c r="J401" s="2"/>
      <c r="K401" s="2"/>
      <c r="L401" s="2"/>
      <c r="X401">
        <f t="shared" si="78"/>
        <v>0</v>
      </c>
    </row>
    <row r="402" spans="1:24" x14ac:dyDescent="0.3">
      <c r="A402" s="1"/>
      <c r="H402" s="3"/>
      <c r="I402" s="3"/>
      <c r="J402" s="2"/>
      <c r="K402" s="2"/>
      <c r="L402" s="2"/>
      <c r="X402">
        <f t="shared" si="78"/>
        <v>0</v>
      </c>
    </row>
    <row r="403" spans="1:24" x14ac:dyDescent="0.3">
      <c r="A403" s="1"/>
      <c r="H403" s="3"/>
      <c r="I403" s="3"/>
      <c r="J403" s="2"/>
      <c r="K403" s="2"/>
      <c r="L403" s="2"/>
      <c r="X403">
        <f t="shared" si="78"/>
        <v>0</v>
      </c>
    </row>
    <row r="404" spans="1:24" x14ac:dyDescent="0.3">
      <c r="A404" s="1"/>
      <c r="H404" s="3"/>
      <c r="I404" s="3"/>
      <c r="J404" s="2"/>
      <c r="K404" s="2"/>
      <c r="L404" s="2"/>
      <c r="X404">
        <f t="shared" si="78"/>
        <v>0</v>
      </c>
    </row>
    <row r="405" spans="1:24" x14ac:dyDescent="0.3">
      <c r="A405" s="1"/>
      <c r="H405" s="3"/>
      <c r="I405" s="3"/>
      <c r="J405" s="2"/>
      <c r="K405" s="2"/>
      <c r="L405" s="2"/>
      <c r="X405">
        <f t="shared" si="78"/>
        <v>0</v>
      </c>
    </row>
    <row r="406" spans="1:24" x14ac:dyDescent="0.3">
      <c r="A406" s="1"/>
      <c r="H406" s="3"/>
      <c r="I406" s="3"/>
      <c r="J406" s="2"/>
      <c r="K406" s="2"/>
      <c r="L406" s="2"/>
      <c r="X406">
        <f t="shared" si="78"/>
        <v>0</v>
      </c>
    </row>
    <row r="407" spans="1:24" x14ac:dyDescent="0.3">
      <c r="A407" s="1"/>
      <c r="H407" s="3"/>
      <c r="I407" s="3"/>
      <c r="J407" s="2"/>
      <c r="K407" s="2"/>
      <c r="L407" s="2"/>
      <c r="X407">
        <f t="shared" si="78"/>
        <v>0</v>
      </c>
    </row>
    <row r="408" spans="1:24" x14ac:dyDescent="0.3">
      <c r="A408" s="1"/>
      <c r="H408" s="3"/>
      <c r="I408" s="3"/>
      <c r="J408" s="2"/>
      <c r="K408" s="2"/>
      <c r="L408" s="2"/>
      <c r="X408">
        <f t="shared" si="78"/>
        <v>0</v>
      </c>
    </row>
    <row r="409" spans="1:24" x14ac:dyDescent="0.3">
      <c r="A409" s="1"/>
      <c r="H409" s="3"/>
      <c r="I409" s="3"/>
      <c r="J409" s="2"/>
      <c r="K409" s="2"/>
      <c r="L409" s="2"/>
      <c r="X409">
        <f t="shared" si="78"/>
        <v>0</v>
      </c>
    </row>
    <row r="410" spans="1:24" x14ac:dyDescent="0.3">
      <c r="A410" s="1"/>
      <c r="H410" s="3"/>
      <c r="I410" s="3"/>
      <c r="J410" s="2"/>
      <c r="K410" s="2"/>
      <c r="L410" s="2"/>
      <c r="X410">
        <f t="shared" si="78"/>
        <v>0</v>
      </c>
    </row>
    <row r="411" spans="1:24" x14ac:dyDescent="0.3">
      <c r="A411" s="1"/>
      <c r="H411" s="3"/>
      <c r="I411" s="3"/>
      <c r="J411" s="2"/>
      <c r="K411" s="2"/>
      <c r="L411" s="2"/>
      <c r="X411">
        <f t="shared" si="78"/>
        <v>0</v>
      </c>
    </row>
    <row r="412" spans="1:24" x14ac:dyDescent="0.3">
      <c r="A412" s="1"/>
      <c r="H412" s="3"/>
      <c r="I412" s="3"/>
      <c r="J412" s="2"/>
      <c r="K412" s="2"/>
      <c r="L412" s="2"/>
      <c r="X412">
        <f t="shared" si="78"/>
        <v>0</v>
      </c>
    </row>
    <row r="413" spans="1:24" x14ac:dyDescent="0.3">
      <c r="A413" s="1"/>
      <c r="H413" s="3"/>
      <c r="I413" s="3"/>
      <c r="J413" s="2"/>
      <c r="K413" s="2"/>
      <c r="L413" s="2"/>
      <c r="X413">
        <f t="shared" si="78"/>
        <v>0</v>
      </c>
    </row>
    <row r="414" spans="1:24" x14ac:dyDescent="0.3">
      <c r="A414" s="1"/>
      <c r="H414" s="3"/>
      <c r="I414" s="3"/>
      <c r="J414" s="2"/>
      <c r="K414" s="2"/>
      <c r="L414" s="2"/>
      <c r="X414">
        <f t="shared" si="78"/>
        <v>0</v>
      </c>
    </row>
    <row r="415" spans="1:24" x14ac:dyDescent="0.3">
      <c r="A415" s="1"/>
      <c r="H415" s="3"/>
      <c r="I415" s="3"/>
      <c r="J415" s="2"/>
      <c r="K415" s="2"/>
      <c r="L415" s="2"/>
      <c r="X415">
        <f t="shared" si="78"/>
        <v>0</v>
      </c>
    </row>
    <row r="416" spans="1:24" x14ac:dyDescent="0.3">
      <c r="A416" s="1"/>
      <c r="H416" s="3"/>
      <c r="I416" s="3"/>
      <c r="J416" s="2"/>
      <c r="K416" s="2"/>
      <c r="L416" s="2"/>
      <c r="X416">
        <f t="shared" si="78"/>
        <v>0</v>
      </c>
    </row>
    <row r="417" spans="1:24" x14ac:dyDescent="0.3">
      <c r="A417" s="1"/>
      <c r="H417" s="3"/>
      <c r="I417" s="3"/>
      <c r="J417" s="2"/>
      <c r="K417" s="2"/>
      <c r="L417" s="2"/>
      <c r="X417">
        <f t="shared" si="78"/>
        <v>0</v>
      </c>
    </row>
    <row r="418" spans="1:24" x14ac:dyDescent="0.3">
      <c r="A418" s="1"/>
      <c r="H418" s="3"/>
      <c r="I418" s="3"/>
      <c r="J418" s="2"/>
      <c r="K418" s="2"/>
      <c r="L418" s="2"/>
      <c r="X418">
        <f t="shared" si="78"/>
        <v>0</v>
      </c>
    </row>
    <row r="419" spans="1:24" x14ac:dyDescent="0.3">
      <c r="A419" s="1"/>
      <c r="H419" s="3"/>
      <c r="I419" s="3"/>
      <c r="J419" s="2"/>
      <c r="K419" s="2"/>
      <c r="L419" s="2"/>
      <c r="X419">
        <f t="shared" si="78"/>
        <v>0</v>
      </c>
    </row>
    <row r="420" spans="1:24" x14ac:dyDescent="0.3">
      <c r="A420" s="1"/>
      <c r="H420" s="3"/>
      <c r="I420" s="3"/>
      <c r="J420" s="2"/>
      <c r="K420" s="2"/>
      <c r="L420" s="2"/>
      <c r="X420">
        <f t="shared" si="78"/>
        <v>0</v>
      </c>
    </row>
    <row r="421" spans="1:24" x14ac:dyDescent="0.3">
      <c r="A421" s="1"/>
      <c r="H421" s="3"/>
      <c r="I421" s="3"/>
      <c r="J421" s="2"/>
      <c r="K421" s="2"/>
      <c r="L421" s="2"/>
      <c r="X421">
        <f t="shared" si="78"/>
        <v>0</v>
      </c>
    </row>
    <row r="422" spans="1:24" x14ac:dyDescent="0.3">
      <c r="A422" s="1"/>
      <c r="H422" s="3"/>
      <c r="I422" s="3"/>
      <c r="J422" s="2"/>
      <c r="K422" s="2"/>
      <c r="L422" s="2"/>
      <c r="X422">
        <f t="shared" si="78"/>
        <v>0</v>
      </c>
    </row>
    <row r="423" spans="1:24" x14ac:dyDescent="0.3">
      <c r="A423" s="1"/>
      <c r="H423" s="3"/>
      <c r="I423" s="3"/>
      <c r="J423" s="2"/>
      <c r="K423" s="2"/>
      <c r="L423" s="2"/>
      <c r="X423">
        <f t="shared" si="78"/>
        <v>0</v>
      </c>
    </row>
    <row r="424" spans="1:24" x14ac:dyDescent="0.3">
      <c r="A424" s="1"/>
      <c r="H424" s="3"/>
      <c r="I424" s="3"/>
      <c r="J424" s="2"/>
      <c r="K424" s="2"/>
      <c r="L424" s="2"/>
      <c r="X424">
        <f t="shared" si="78"/>
        <v>0</v>
      </c>
    </row>
    <row r="425" spans="1:24" x14ac:dyDescent="0.3">
      <c r="A425" s="1"/>
      <c r="H425" s="3"/>
      <c r="I425" s="3"/>
      <c r="J425" s="2"/>
      <c r="K425" s="2"/>
      <c r="L425" s="2"/>
      <c r="X425">
        <f t="shared" si="78"/>
        <v>0</v>
      </c>
    </row>
    <row r="426" spans="1:24" x14ac:dyDescent="0.3">
      <c r="A426" s="1"/>
      <c r="H426" s="3"/>
      <c r="I426" s="3"/>
      <c r="J426" s="2"/>
      <c r="K426" s="2"/>
      <c r="L426" s="2"/>
      <c r="X426">
        <f t="shared" si="78"/>
        <v>0</v>
      </c>
    </row>
    <row r="427" spans="1:24" x14ac:dyDescent="0.3">
      <c r="A427" s="1"/>
      <c r="H427" s="3"/>
      <c r="I427" s="3"/>
      <c r="J427" s="2"/>
      <c r="K427" s="2"/>
      <c r="L427" s="2"/>
      <c r="X427">
        <f t="shared" si="78"/>
        <v>0</v>
      </c>
    </row>
    <row r="428" spans="1:24" x14ac:dyDescent="0.3">
      <c r="A428" s="1"/>
      <c r="H428" s="3"/>
      <c r="I428" s="3"/>
      <c r="J428" s="2"/>
      <c r="K428" s="2"/>
      <c r="L428" s="2"/>
      <c r="X428">
        <f t="shared" si="78"/>
        <v>0</v>
      </c>
    </row>
    <row r="429" spans="1:24" x14ac:dyDescent="0.3">
      <c r="A429" s="1"/>
      <c r="H429" s="3"/>
      <c r="I429" s="3"/>
      <c r="J429" s="2"/>
      <c r="K429" s="2"/>
      <c r="L429" s="2"/>
      <c r="X429">
        <f t="shared" si="78"/>
        <v>0</v>
      </c>
    </row>
    <row r="430" spans="1:24" x14ac:dyDescent="0.3">
      <c r="A430" s="1"/>
      <c r="H430" s="3"/>
      <c r="I430" s="3"/>
      <c r="J430" s="2"/>
      <c r="K430" s="2"/>
      <c r="L430" s="2"/>
      <c r="X430">
        <f t="shared" si="78"/>
        <v>0</v>
      </c>
    </row>
    <row r="431" spans="1:24" x14ac:dyDescent="0.3">
      <c r="A431" s="1"/>
      <c r="H431" s="3"/>
      <c r="I431" s="3"/>
      <c r="J431" s="2"/>
      <c r="K431" s="2"/>
      <c r="L431" s="2"/>
      <c r="X431">
        <f t="shared" si="78"/>
        <v>0</v>
      </c>
    </row>
    <row r="432" spans="1:24" x14ac:dyDescent="0.3">
      <c r="A432" s="1"/>
      <c r="H432" s="3"/>
      <c r="I432" s="3"/>
      <c r="J432" s="2"/>
      <c r="K432" s="2"/>
      <c r="L432" s="2"/>
      <c r="X432">
        <f t="shared" si="78"/>
        <v>0</v>
      </c>
    </row>
    <row r="433" spans="1:24" x14ac:dyDescent="0.3">
      <c r="A433" s="1"/>
      <c r="H433" s="3"/>
      <c r="I433" s="3"/>
      <c r="J433" s="2"/>
      <c r="K433" s="2"/>
      <c r="L433" s="2"/>
      <c r="X433">
        <f t="shared" si="78"/>
        <v>0</v>
      </c>
    </row>
    <row r="434" spans="1:24" x14ac:dyDescent="0.3">
      <c r="A434" s="1"/>
      <c r="H434" s="3"/>
      <c r="I434" s="3"/>
      <c r="J434" s="2"/>
      <c r="K434" s="2"/>
      <c r="L434" s="2"/>
      <c r="X434">
        <f t="shared" si="78"/>
        <v>0</v>
      </c>
    </row>
    <row r="435" spans="1:24" x14ac:dyDescent="0.3">
      <c r="A435" s="1"/>
      <c r="H435" s="3"/>
      <c r="I435" s="3"/>
      <c r="J435" s="2"/>
      <c r="K435" s="2"/>
      <c r="L435" s="2"/>
      <c r="X435">
        <f t="shared" si="78"/>
        <v>0</v>
      </c>
    </row>
    <row r="436" spans="1:24" x14ac:dyDescent="0.3">
      <c r="A436" s="1"/>
      <c r="H436" s="3"/>
      <c r="I436" s="3"/>
      <c r="J436" s="2"/>
      <c r="K436" s="2"/>
      <c r="L436" s="2"/>
      <c r="X436">
        <f t="shared" si="78"/>
        <v>0</v>
      </c>
    </row>
    <row r="437" spans="1:24" x14ac:dyDescent="0.3">
      <c r="A437" s="1"/>
      <c r="H437" s="3"/>
      <c r="I437" s="3"/>
      <c r="J437" s="2"/>
      <c r="K437" s="2"/>
      <c r="L437" s="2"/>
      <c r="X437">
        <f t="shared" si="78"/>
        <v>0</v>
      </c>
    </row>
    <row r="438" spans="1:24" x14ac:dyDescent="0.3">
      <c r="A438" s="1"/>
      <c r="H438" s="3"/>
      <c r="I438" s="3"/>
      <c r="J438" s="2"/>
      <c r="K438" s="2"/>
      <c r="L438" s="2"/>
      <c r="X438">
        <f t="shared" si="78"/>
        <v>0</v>
      </c>
    </row>
    <row r="439" spans="1:24" x14ac:dyDescent="0.3">
      <c r="A439" s="1"/>
      <c r="H439" s="3"/>
      <c r="I439" s="3"/>
      <c r="J439" s="2"/>
      <c r="K439" s="2"/>
      <c r="L439" s="2"/>
      <c r="X439">
        <f t="shared" si="78"/>
        <v>0</v>
      </c>
    </row>
    <row r="440" spans="1:24" x14ac:dyDescent="0.3">
      <c r="A440" s="1"/>
      <c r="H440" s="3"/>
      <c r="I440" s="3"/>
      <c r="J440" s="2"/>
      <c r="K440" s="2"/>
      <c r="L440" s="2"/>
      <c r="X440">
        <f t="shared" si="78"/>
        <v>0</v>
      </c>
    </row>
    <row r="441" spans="1:24" x14ac:dyDescent="0.3">
      <c r="A441" s="1"/>
      <c r="H441" s="3"/>
      <c r="I441" s="3"/>
      <c r="J441" s="2"/>
      <c r="K441" s="2"/>
      <c r="L441" s="2"/>
      <c r="X441">
        <f t="shared" si="78"/>
        <v>0</v>
      </c>
    </row>
    <row r="442" spans="1:24" x14ac:dyDescent="0.3">
      <c r="A442" s="1"/>
      <c r="H442" s="3"/>
      <c r="I442" s="3"/>
      <c r="J442" s="2"/>
      <c r="K442" s="2"/>
      <c r="L442" s="2"/>
      <c r="X442">
        <f t="shared" si="78"/>
        <v>0</v>
      </c>
    </row>
    <row r="443" spans="1:24" x14ac:dyDescent="0.3">
      <c r="A443" s="1"/>
      <c r="H443" s="3"/>
      <c r="I443" s="3"/>
      <c r="J443" s="2"/>
      <c r="K443" s="2"/>
      <c r="L443" s="2"/>
      <c r="X443">
        <f t="shared" si="78"/>
        <v>0</v>
      </c>
    </row>
    <row r="444" spans="1:24" x14ac:dyDescent="0.3">
      <c r="A444" s="1"/>
      <c r="H444" s="3"/>
      <c r="I444" s="3"/>
      <c r="J444" s="2"/>
      <c r="K444" s="2"/>
      <c r="L444" s="2"/>
      <c r="X444">
        <f t="shared" si="78"/>
        <v>0</v>
      </c>
    </row>
    <row r="445" spans="1:24" x14ac:dyDescent="0.3">
      <c r="A445" s="1"/>
      <c r="H445" s="3"/>
      <c r="I445" s="3"/>
      <c r="J445" s="2"/>
      <c r="K445" s="2"/>
      <c r="L445" s="2"/>
      <c r="X445">
        <f t="shared" si="78"/>
        <v>0</v>
      </c>
    </row>
    <row r="446" spans="1:24" x14ac:dyDescent="0.3">
      <c r="A446" s="1"/>
      <c r="H446" s="3"/>
      <c r="I446" s="3"/>
      <c r="J446" s="2"/>
      <c r="K446" s="2"/>
      <c r="L446" s="2"/>
      <c r="X446">
        <f t="shared" si="78"/>
        <v>0</v>
      </c>
    </row>
    <row r="447" spans="1:24" x14ac:dyDescent="0.3">
      <c r="A447" s="1"/>
      <c r="H447" s="3"/>
      <c r="I447" s="3"/>
      <c r="J447" s="2"/>
      <c r="K447" s="2"/>
      <c r="L447" s="2"/>
      <c r="X447">
        <f t="shared" si="78"/>
        <v>0</v>
      </c>
    </row>
  </sheetData>
  <autoFilter ref="A1:AW447" xr:uid="{5C067530-4810-4F97-86F8-6DECDDF7ADE7}"/>
  <sortState ref="B2:B447">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4012D-439B-46BB-9448-C7306F5E906A}">
  <dimension ref="A1:BZ143"/>
  <sheetViews>
    <sheetView showGridLines="0" showRowColHeaders="0" topLeftCell="A143" zoomScaleNormal="100" workbookViewId="0">
      <selection activeCell="H6" sqref="H6"/>
    </sheetView>
  </sheetViews>
  <sheetFormatPr defaultRowHeight="10.199999999999999" outlineLevelRow="1" x14ac:dyDescent="0.2"/>
  <cols>
    <col min="1" max="1" width="21.6640625" style="6" customWidth="1"/>
    <col min="2" max="9" width="10.77734375" style="6" customWidth="1"/>
    <col min="10" max="77" width="8.88671875" style="6"/>
    <col min="78" max="78" width="9.21875" style="6" customWidth="1"/>
    <col min="79" max="16384" width="8.88671875" style="6"/>
  </cols>
  <sheetData>
    <row r="1" spans="1:78" x14ac:dyDescent="0.2">
      <c r="A1" s="8" t="s">
        <v>76</v>
      </c>
      <c r="B1" s="6" t="s">
        <v>279</v>
      </c>
      <c r="E1" s="10" t="s">
        <v>280</v>
      </c>
      <c r="M1" s="7" t="s">
        <v>187</v>
      </c>
      <c r="N1" s="7" t="s">
        <v>188</v>
      </c>
      <c r="O1" s="7" t="s">
        <v>194</v>
      </c>
      <c r="R1" s="7" t="s">
        <v>75</v>
      </c>
      <c r="U1" s="7" t="s">
        <v>195</v>
      </c>
      <c r="Y1" s="6" t="s">
        <v>102</v>
      </c>
      <c r="Z1" s="37" t="s">
        <v>281</v>
      </c>
      <c r="AZ1" s="24"/>
      <c r="BZ1" s="9" t="s">
        <v>281</v>
      </c>
    </row>
    <row r="2" spans="1:78" x14ac:dyDescent="0.2">
      <c r="A2" s="8" t="s">
        <v>80</v>
      </c>
      <c r="C2" s="6" t="s">
        <v>74</v>
      </c>
      <c r="Q2" s="7" t="s">
        <v>306</v>
      </c>
      <c r="R2" s="7" t="s">
        <v>191</v>
      </c>
      <c r="S2" s="7" t="s">
        <v>190</v>
      </c>
    </row>
    <row r="3" spans="1:78" ht="10.199999999999999" customHeight="1" outlineLevel="1" x14ac:dyDescent="0.2">
      <c r="A3" s="8" t="s">
        <v>81</v>
      </c>
      <c r="AA3" s="25" t="s">
        <v>292</v>
      </c>
    </row>
    <row r="4" spans="1:78" outlineLevel="1" x14ac:dyDescent="0.2">
      <c r="A4" s="6" t="s">
        <v>282</v>
      </c>
    </row>
    <row r="5" spans="1:78" outlineLevel="1" x14ac:dyDescent="0.2">
      <c r="A5" s="8" t="s">
        <v>83</v>
      </c>
    </row>
    <row r="6" spans="1:78" outlineLevel="1" x14ac:dyDescent="0.2">
      <c r="A6" s="6" t="s">
        <v>283</v>
      </c>
    </row>
    <row r="7" spans="1:78" x14ac:dyDescent="0.2">
      <c r="A7" s="24"/>
      <c r="J7" s="7" t="s">
        <v>192</v>
      </c>
      <c r="K7" s="7" t="s">
        <v>307</v>
      </c>
    </row>
    <row r="8" spans="1:78" x14ac:dyDescent="0.2">
      <c r="A8" s="11" t="s">
        <v>284</v>
      </c>
    </row>
    <row r="9" spans="1:78" ht="10.8" outlineLevel="1" thickBot="1" x14ac:dyDescent="0.25">
      <c r="A9" s="12"/>
      <c r="B9" s="13" t="s">
        <v>86</v>
      </c>
      <c r="C9" s="13" t="s">
        <v>87</v>
      </c>
      <c r="D9" s="13" t="s">
        <v>88</v>
      </c>
      <c r="E9" s="13" t="s">
        <v>89</v>
      </c>
      <c r="F9" s="13" t="s">
        <v>90</v>
      </c>
      <c r="G9" s="13" t="s">
        <v>91</v>
      </c>
      <c r="H9" s="13" t="str">
        <f>"t("&amp;TEXT((1-I10)/2,"0.00%") &amp; ",234)"</f>
        <v>t(2.50%,234)</v>
      </c>
      <c r="I9" s="13" t="s">
        <v>92</v>
      </c>
    </row>
    <row r="10" spans="1:78" outlineLevel="1" x14ac:dyDescent="0.2">
      <c r="B10" s="14">
        <f xml:space="preserve"> 1 - C30 / C31</f>
        <v>0.93774697220063208</v>
      </c>
      <c r="C10" s="14">
        <f>1-D10^2/E10^2</f>
        <v>0.93482054781690116</v>
      </c>
      <c r="D10" s="14">
        <f xml:space="preserve"> SQRT(D30)</f>
        <v>9.9785562894359289E-2</v>
      </c>
      <c r="E10" s="14">
        <v>0.39085201794520669</v>
      </c>
      <c r="F10" s="15">
        <v>246</v>
      </c>
      <c r="G10" s="15">
        <v>200</v>
      </c>
      <c r="H10" s="6">
        <f>TINV(1 - $I$10, F10 - 11 - 1)</f>
        <v>1.9701536426236761</v>
      </c>
      <c r="I10" s="16">
        <v>0.95</v>
      </c>
    </row>
    <row r="11" spans="1:78" x14ac:dyDescent="0.2">
      <c r="A11" s="24"/>
    </row>
    <row r="12" spans="1:78" x14ac:dyDescent="0.2">
      <c r="A12" s="11" t="s">
        <v>285</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7.9264571505392967</v>
      </c>
      <c r="C14" s="14">
        <v>4.7877895220664102E-2</v>
      </c>
      <c r="D14" s="14">
        <f>IF(C14&lt;&gt;0,(B14 - 0) / C14, 0)</f>
        <v>165.55567269628506</v>
      </c>
      <c r="E14" s="14">
        <f>IF(C14&lt;&gt;0,TDIST(ABS(D14),$F$10 - 12,2),0)</f>
        <v>1.7867971547357223E-244</v>
      </c>
      <c r="F14" s="14">
        <f>B14 - TINV(1 - $I$10, $F$10 - 12) * C14</f>
        <v>7.8321303408691509</v>
      </c>
      <c r="G14" s="14">
        <f>B14 + TINV(1 - $I$10, $F$10 - 12) * C14</f>
        <v>8.0207839602094424</v>
      </c>
      <c r="H14" s="14">
        <v>0</v>
      </c>
      <c r="I14" s="14">
        <v>0</v>
      </c>
    </row>
    <row r="15" spans="1:78" outlineLevel="1" x14ac:dyDescent="0.2">
      <c r="A15" s="17" t="s">
        <v>1</v>
      </c>
      <c r="B15" s="14">
        <v>1.2541549394603235</v>
      </c>
      <c r="C15" s="14">
        <v>2.4042059162199432E-2</v>
      </c>
      <c r="D15" s="14">
        <f t="shared" ref="D15:D25" si="0">IF(C15&lt;&gt;0,(B15 - 0) / C15, 0)</f>
        <v>52.165038402043017</v>
      </c>
      <c r="E15" s="14">
        <f t="shared" ref="E15:E25" si="1">IF(C15&lt;&gt;0,TDIST(ABS(D15),$F$10 - 12,2),0)</f>
        <v>7.487979615112036E-131</v>
      </c>
      <c r="F15" s="14">
        <f t="shared" ref="F15:F25" si="2">B15 - TINV(1 - $I$10, $F$10 - 12) * C15</f>
        <v>1.2067883890257425</v>
      </c>
      <c r="G15" s="14">
        <f t="shared" ref="G15:G25" si="3">B15 + TINV(1 - $I$10, $F$10 - 12) * C15</f>
        <v>1.3015214898949046</v>
      </c>
      <c r="H15" s="14">
        <v>1.0944220719657305</v>
      </c>
      <c r="I15" s="14">
        <f>B15*0.277399343819621/$E$10</f>
        <v>0.8901111962615027</v>
      </c>
    </row>
    <row r="16" spans="1:78" outlineLevel="1" x14ac:dyDescent="0.2">
      <c r="A16" s="17" t="s">
        <v>63</v>
      </c>
      <c r="B16" s="14">
        <v>0.54901840514354006</v>
      </c>
      <c r="C16" s="14">
        <v>2.2690003708088387E-2</v>
      </c>
      <c r="D16" s="14">
        <f t="shared" si="0"/>
        <v>24.196488119031443</v>
      </c>
      <c r="E16" s="14">
        <f t="shared" si="1"/>
        <v>1.2706764849717992E-65</v>
      </c>
      <c r="F16" s="14">
        <f t="shared" si="2"/>
        <v>0.50431561168690497</v>
      </c>
      <c r="G16" s="14">
        <f t="shared" si="3"/>
        <v>0.59372119860017514</v>
      </c>
      <c r="H16" s="14">
        <v>1.4393365544845014</v>
      </c>
      <c r="I16" s="14">
        <f>B16*0.337078676542325/$E$10</f>
        <v>0.47348456425036611</v>
      </c>
    </row>
    <row r="17" spans="1:9" outlineLevel="1" x14ac:dyDescent="0.2">
      <c r="A17" s="17" t="s">
        <v>64</v>
      </c>
      <c r="B17" s="14">
        <v>0.35313346093748926</v>
      </c>
      <c r="C17" s="14">
        <v>2.1230390454246205E-2</v>
      </c>
      <c r="D17" s="14">
        <f t="shared" si="0"/>
        <v>16.633394552894831</v>
      </c>
      <c r="E17" s="14">
        <f t="shared" si="1"/>
        <v>1.5641121130719865E-41</v>
      </c>
      <c r="F17" s="14">
        <f t="shared" si="2"/>
        <v>0.31130632984973317</v>
      </c>
      <c r="G17" s="14">
        <f t="shared" si="3"/>
        <v>0.39496059202524536</v>
      </c>
      <c r="H17" s="14">
        <v>1.3589263893923322</v>
      </c>
      <c r="I17" s="14">
        <f>B17*0.350045625033524/$E$10</f>
        <v>0.31626502455833339</v>
      </c>
    </row>
    <row r="18" spans="1:9" outlineLevel="1" x14ac:dyDescent="0.2">
      <c r="A18" s="17" t="s">
        <v>65</v>
      </c>
      <c r="B18" s="14">
        <v>0.25628919890345891</v>
      </c>
      <c r="C18" s="14">
        <v>1.9833481252731888E-2</v>
      </c>
      <c r="D18" s="14">
        <f t="shared" si="0"/>
        <v>12.922048108329815</v>
      </c>
      <c r="E18" s="14">
        <f t="shared" si="1"/>
        <v>3.4477764585812908E-29</v>
      </c>
      <c r="F18" s="14">
        <f t="shared" si="2"/>
        <v>0.21721419356748078</v>
      </c>
      <c r="G18" s="14">
        <f t="shared" si="3"/>
        <v>0.29536420423943704</v>
      </c>
      <c r="H18" s="14">
        <v>1.4273530776135266</v>
      </c>
      <c r="I18" s="14">
        <f>B18*0.384017863640684/$E$10</f>
        <v>0.25180791224899346</v>
      </c>
    </row>
    <row r="19" spans="1:9" outlineLevel="1" x14ac:dyDescent="0.2">
      <c r="A19" s="17" t="s">
        <v>66</v>
      </c>
      <c r="B19" s="14">
        <v>0.14644400307013605</v>
      </c>
      <c r="C19" s="14">
        <v>1.7467969308328841E-2</v>
      </c>
      <c r="D19" s="14">
        <f t="shared" si="0"/>
        <v>8.383573412870069</v>
      </c>
      <c r="E19" s="14">
        <f t="shared" si="1"/>
        <v>4.8272590745836183E-15</v>
      </c>
      <c r="F19" s="14">
        <f t="shared" si="2"/>
        <v>0.11202941970809341</v>
      </c>
      <c r="G19" s="14">
        <f t="shared" si="3"/>
        <v>0.1808585864321787</v>
      </c>
      <c r="H19" s="14">
        <v>1.5606159991099542</v>
      </c>
      <c r="I19" s="14">
        <f>B19*0.455921713957931/$E$10</f>
        <v>0.17082424501632473</v>
      </c>
    </row>
    <row r="20" spans="1:9" outlineLevel="1" x14ac:dyDescent="0.2">
      <c r="A20" s="17" t="s">
        <v>286</v>
      </c>
      <c r="B20" s="14">
        <v>-0.28238891877207378</v>
      </c>
      <c r="C20" s="14">
        <v>2.7828411941820889E-2</v>
      </c>
      <c r="D20" s="14">
        <f t="shared" si="0"/>
        <v>-10.147503902214993</v>
      </c>
      <c r="E20" s="14">
        <f t="shared" si="1"/>
        <v>2.7543736904943483E-20</v>
      </c>
      <c r="F20" s="14">
        <f t="shared" si="2"/>
        <v>-0.33721516592768441</v>
      </c>
      <c r="G20" s="14">
        <f t="shared" si="3"/>
        <v>-0.22756267161646315</v>
      </c>
      <c r="H20" s="14">
        <v>1.095492871465549</v>
      </c>
      <c r="I20" s="14">
        <f>B20*0.239773412201199/$E$10</f>
        <v>-0.17323526939364423</v>
      </c>
    </row>
    <row r="21" spans="1:9" outlineLevel="1" x14ac:dyDescent="0.2">
      <c r="A21" s="17" t="s">
        <v>68</v>
      </c>
      <c r="B21" s="14">
        <v>1.6393191894934864E-2</v>
      </c>
      <c r="C21" s="14">
        <v>1.8339006039895512E-2</v>
      </c>
      <c r="D21" s="14">
        <f t="shared" si="0"/>
        <v>0.89389751327156797</v>
      </c>
      <c r="E21" s="14">
        <f t="shared" si="1"/>
        <v>0.37229517949200275</v>
      </c>
      <c r="F21" s="14">
        <f t="shared" si="2"/>
        <v>-1.9737467656662878E-2</v>
      </c>
      <c r="G21" s="14">
        <f t="shared" si="3"/>
        <v>5.2523851446532606E-2</v>
      </c>
      <c r="H21" s="14">
        <v>2.0327757381706628</v>
      </c>
      <c r="I21" s="14">
        <f>B21*0.495625462726781/$E$10</f>
        <v>2.0787620238499137E-2</v>
      </c>
    </row>
    <row r="22" spans="1:9" outlineLevel="1" x14ac:dyDescent="0.2">
      <c r="A22" s="17" t="s">
        <v>69</v>
      </c>
      <c r="B22" s="14">
        <v>5.1538903683053076E-2</v>
      </c>
      <c r="C22" s="14">
        <v>2.59605426100727E-2</v>
      </c>
      <c r="D22" s="14">
        <f t="shared" si="0"/>
        <v>1.9852783686830937</v>
      </c>
      <c r="E22" s="14">
        <f t="shared" si="1"/>
        <v>4.8281082842142706E-2</v>
      </c>
      <c r="F22" s="18">
        <f t="shared" si="2"/>
        <v>3.9264609533119083E-4</v>
      </c>
      <c r="G22" s="14">
        <f t="shared" si="3"/>
        <v>0.10268516127077496</v>
      </c>
      <c r="H22" s="14">
        <v>1.4112036790300884</v>
      </c>
      <c r="I22" s="14">
        <f>B22*0.291719696997068/$E$10</f>
        <v>3.8467022493636073E-2</v>
      </c>
    </row>
    <row r="23" spans="1:9" outlineLevel="1" x14ac:dyDescent="0.2">
      <c r="A23" s="17" t="s">
        <v>70</v>
      </c>
      <c r="B23" s="14">
        <v>0.12522089201064907</v>
      </c>
      <c r="C23" s="14">
        <v>2.1624525129838527E-2</v>
      </c>
      <c r="D23" s="14">
        <f t="shared" si="0"/>
        <v>5.7906886398103348</v>
      </c>
      <c r="E23" s="14">
        <f t="shared" si="1"/>
        <v>2.2443534530637024E-8</v>
      </c>
      <c r="F23" s="14">
        <f t="shared" si="2"/>
        <v>8.2617255056090466E-2</v>
      </c>
      <c r="G23" s="14">
        <f t="shared" si="3"/>
        <v>0.16782452896520766</v>
      </c>
      <c r="H23" s="14">
        <v>1.6967844449846397</v>
      </c>
      <c r="I23" s="14">
        <f>B23*0.384017863640684/$E$10</f>
        <v>0.12303137050670555</v>
      </c>
    </row>
    <row r="24" spans="1:9" outlineLevel="1" x14ac:dyDescent="0.2">
      <c r="A24" s="17" t="s">
        <v>71</v>
      </c>
      <c r="B24" s="14">
        <v>-0.17013277055345161</v>
      </c>
      <c r="C24" s="14">
        <v>2.9216926057775882E-2</v>
      </c>
      <c r="D24" s="14">
        <f t="shared" si="0"/>
        <v>-5.8230893358533846</v>
      </c>
      <c r="E24" s="14">
        <f t="shared" si="1"/>
        <v>1.8953044650994823E-8</v>
      </c>
      <c r="F24" s="14">
        <f t="shared" si="2"/>
        <v>-0.22769460385244536</v>
      </c>
      <c r="G24" s="14">
        <f t="shared" si="3"/>
        <v>-0.11257093725445785</v>
      </c>
      <c r="H24" s="14">
        <v>1.4302299387372546</v>
      </c>
      <c r="I24" s="14">
        <f>B24*0.260947463860013/$E$10</f>
        <v>-0.11358701748246955</v>
      </c>
    </row>
    <row r="25" spans="1:9" outlineLevel="1" x14ac:dyDescent="0.2">
      <c r="A25" s="17" t="s">
        <v>72</v>
      </c>
      <c r="B25" s="14">
        <v>-0.1278315112886117</v>
      </c>
      <c r="C25" s="14">
        <v>3.1679632234760363E-2</v>
      </c>
      <c r="D25" s="14">
        <f t="shared" si="0"/>
        <v>-4.0351324264537718</v>
      </c>
      <c r="E25" s="14">
        <f t="shared" si="1"/>
        <v>7.3935055717130402E-5</v>
      </c>
      <c r="F25" s="14">
        <f t="shared" si="2"/>
        <v>-0.19024525413290325</v>
      </c>
      <c r="G25" s="14">
        <f t="shared" si="3"/>
        <v>-6.5417768444320151E-2</v>
      </c>
      <c r="H25" s="14">
        <v>1.2410492192540867</v>
      </c>
      <c r="I25" s="14">
        <f>B25*0.224181123293528/$E$10</f>
        <v>-7.3320362892453431E-2</v>
      </c>
    </row>
    <row r="26" spans="1:9" x14ac:dyDescent="0.2">
      <c r="A26" s="24"/>
    </row>
    <row r="27" spans="1:9" x14ac:dyDescent="0.2">
      <c r="A27" s="11" t="s">
        <v>287</v>
      </c>
    </row>
    <row r="28" spans="1:9" ht="10.8" outlineLevel="1" thickBot="1" x14ac:dyDescent="0.25">
      <c r="A28" s="19" t="s">
        <v>104</v>
      </c>
      <c r="B28" s="13" t="s">
        <v>108</v>
      </c>
      <c r="C28" s="13" t="s">
        <v>109</v>
      </c>
      <c r="D28" s="13" t="s">
        <v>110</v>
      </c>
      <c r="E28" s="13" t="s">
        <v>111</v>
      </c>
      <c r="F28" s="13" t="s">
        <v>98</v>
      </c>
      <c r="G28" s="12"/>
      <c r="H28" s="12"/>
      <c r="I28" s="13" t="s">
        <v>112</v>
      </c>
    </row>
    <row r="29" spans="1:9" outlineLevel="1" x14ac:dyDescent="0.2">
      <c r="A29" s="6" t="s">
        <v>105</v>
      </c>
      <c r="B29" s="15">
        <v>11</v>
      </c>
      <c r="C29" s="14">
        <f>C31 - C30</f>
        <v>35.097523379759117</v>
      </c>
      <c r="D29" s="14">
        <f>C29/B29</f>
        <v>3.1906839436144652</v>
      </c>
      <c r="E29" s="14">
        <f>D29/D30</f>
        <v>320.44121058240898</v>
      </c>
      <c r="F29" s="14">
        <f>FDIST(E29,11,234)</f>
        <v>2.66400827105869E-134</v>
      </c>
      <c r="I29" s="14">
        <v>9.5373906141054405</v>
      </c>
    </row>
    <row r="30" spans="1:9" outlineLevel="1" x14ac:dyDescent="0.2">
      <c r="A30" s="6" t="s">
        <v>106</v>
      </c>
      <c r="B30" s="15">
        <v>234</v>
      </c>
      <c r="C30" s="14">
        <v>2.3299751035417273</v>
      </c>
      <c r="D30" s="18">
        <f>C30/B30</f>
        <v>9.957158562144134E-3</v>
      </c>
    </row>
    <row r="31" spans="1:9" outlineLevel="1" x14ac:dyDescent="0.2">
      <c r="A31" s="6" t="s">
        <v>107</v>
      </c>
      <c r="B31" s="15">
        <f>B29 + B30</f>
        <v>245</v>
      </c>
      <c r="C31" s="14">
        <v>37.427498483300845</v>
      </c>
    </row>
    <row r="32" spans="1:9" x14ac:dyDescent="0.2">
      <c r="A32" s="24"/>
    </row>
    <row r="33" spans="1:11" x14ac:dyDescent="0.2">
      <c r="A33" s="11" t="s">
        <v>288</v>
      </c>
    </row>
    <row r="34" spans="1:11" ht="10.8" outlineLevel="1" thickBot="1" x14ac:dyDescent="0.25">
      <c r="A34" s="12"/>
      <c r="B34" s="13" t="s">
        <v>116</v>
      </c>
      <c r="C34" s="13" t="s">
        <v>117</v>
      </c>
      <c r="D34" s="13" t="s">
        <v>118</v>
      </c>
      <c r="E34" s="13" t="s">
        <v>119</v>
      </c>
      <c r="F34" s="13" t="s">
        <v>120</v>
      </c>
      <c r="G34" s="13" t="s">
        <v>114</v>
      </c>
      <c r="H34" s="13" t="s">
        <v>121</v>
      </c>
      <c r="I34" s="12"/>
    </row>
    <row r="35" spans="1:11" outlineLevel="1" x14ac:dyDescent="0.2">
      <c r="A35" s="6" t="s">
        <v>238</v>
      </c>
      <c r="B35" s="14">
        <v>1.2275636695042381E-16</v>
      </c>
      <c r="C35" s="14">
        <v>9.732134149472163E-2</v>
      </c>
      <c r="D35" s="14">
        <v>7.5710670422575302E-2</v>
      </c>
      <c r="E35" s="14">
        <v>-0.29749915428663343</v>
      </c>
      <c r="F35" s="14">
        <v>0.31478062484863223</v>
      </c>
      <c r="G35" s="16">
        <v>7.9471799418654385E-3</v>
      </c>
      <c r="H35" s="20" t="s">
        <v>289</v>
      </c>
    </row>
    <row r="36" spans="1:11" outlineLevel="1" x14ac:dyDescent="0.2"/>
    <row r="37" spans="1:11" x14ac:dyDescent="0.2">
      <c r="A37" s="24"/>
    </row>
    <row r="38" spans="1:11" x14ac:dyDescent="0.2">
      <c r="A38" s="11" t="s">
        <v>290</v>
      </c>
    </row>
    <row r="39" spans="1:11" ht="10.8" hidden="1" outlineLevel="1" thickBot="1" x14ac:dyDescent="0.25">
      <c r="A39" s="21" t="s">
        <v>94</v>
      </c>
      <c r="B39" s="12" t="s">
        <v>124</v>
      </c>
    </row>
    <row r="40" spans="1:11" ht="10.8" hidden="1" outlineLevel="1" thickBot="1" x14ac:dyDescent="0.25">
      <c r="A40" s="20" t="s">
        <v>101</v>
      </c>
      <c r="B40" s="22">
        <v>1</v>
      </c>
      <c r="C40" s="23" t="s">
        <v>125</v>
      </c>
    </row>
    <row r="41" spans="1:11" ht="10.8" hidden="1" outlineLevel="1" thickBot="1" x14ac:dyDescent="0.25">
      <c r="A41" s="20" t="s">
        <v>1</v>
      </c>
      <c r="B41" s="22">
        <v>-0.74360603389840851</v>
      </c>
      <c r="C41" s="22">
        <v>1</v>
      </c>
      <c r="D41" s="23" t="s">
        <v>131</v>
      </c>
    </row>
    <row r="42" spans="1:11" ht="10.8" hidden="1" outlineLevel="1" thickBot="1" x14ac:dyDescent="0.25">
      <c r="A42" s="20" t="s">
        <v>63</v>
      </c>
      <c r="B42" s="22">
        <v>-0.27008785761963433</v>
      </c>
      <c r="C42" s="6">
        <v>0.14959850438725977</v>
      </c>
      <c r="D42" s="22">
        <v>1</v>
      </c>
      <c r="E42" s="23" t="s">
        <v>132</v>
      </c>
    </row>
    <row r="43" spans="1:11" ht="10.8" hidden="1" outlineLevel="1" thickBot="1" x14ac:dyDescent="0.25">
      <c r="A43" s="20" t="s">
        <v>64</v>
      </c>
      <c r="B43" s="22">
        <v>-0.17128366373312764</v>
      </c>
      <c r="C43" s="22">
        <v>6.9437554553809747E-2</v>
      </c>
      <c r="D43" s="6">
        <v>0.33889573479958113</v>
      </c>
      <c r="E43" s="22">
        <v>1</v>
      </c>
      <c r="F43" s="23" t="s">
        <v>133</v>
      </c>
    </row>
    <row r="44" spans="1:11" ht="10.8" hidden="1" outlineLevel="1" thickBot="1" x14ac:dyDescent="0.25">
      <c r="A44" s="20" t="s">
        <v>65</v>
      </c>
      <c r="B44" s="22">
        <v>-0.17160477431009352</v>
      </c>
      <c r="C44" s="22">
        <v>7.5075717302977088E-2</v>
      </c>
      <c r="D44" s="6">
        <v>0.36997677350105579</v>
      </c>
      <c r="E44" s="6">
        <v>0.38956865949626224</v>
      </c>
      <c r="F44" s="22">
        <v>1</v>
      </c>
      <c r="G44" s="23" t="s">
        <v>134</v>
      </c>
    </row>
    <row r="45" spans="1:11" ht="10.8" hidden="1" outlineLevel="1" thickBot="1" x14ac:dyDescent="0.25">
      <c r="A45" s="20" t="s">
        <v>66</v>
      </c>
      <c r="B45" s="22">
        <v>-0.17008201739255019</v>
      </c>
      <c r="C45" s="22">
        <v>5.6331913729807705E-2</v>
      </c>
      <c r="D45" s="6">
        <v>0.41918757719350713</v>
      </c>
      <c r="E45" s="6">
        <v>0.4385195249128877</v>
      </c>
      <c r="F45" s="6">
        <v>0.46779113504377429</v>
      </c>
      <c r="G45" s="22">
        <v>1</v>
      </c>
      <c r="H45" s="23" t="s">
        <v>291</v>
      </c>
    </row>
    <row r="46" spans="1:11" ht="10.8" hidden="1" outlineLevel="1" thickBot="1" x14ac:dyDescent="0.25">
      <c r="A46" s="20" t="s">
        <v>286</v>
      </c>
      <c r="B46" s="22">
        <v>-0.60894811150114148</v>
      </c>
      <c r="C46" s="22">
        <v>8.5138718613298262E-2</v>
      </c>
      <c r="D46" s="22">
        <v>5.8325652649670094E-2</v>
      </c>
      <c r="E46" s="22">
        <v>-3.5871291460183426E-2</v>
      </c>
      <c r="F46" s="22">
        <v>-8.7437384726013909E-2</v>
      </c>
      <c r="G46" s="22">
        <v>-9.0339849112465065E-2</v>
      </c>
      <c r="H46" s="22">
        <v>1</v>
      </c>
      <c r="I46" s="23" t="s">
        <v>138</v>
      </c>
    </row>
    <row r="47" spans="1:11" ht="10.8" hidden="1" outlineLevel="1" thickBot="1" x14ac:dyDescent="0.25">
      <c r="A47" s="20" t="s">
        <v>68</v>
      </c>
      <c r="B47" s="22">
        <v>-0.39216741755805601</v>
      </c>
      <c r="C47" s="6">
        <v>0.1182366500011168</v>
      </c>
      <c r="D47" s="22">
        <v>-2.7605319383889153E-2</v>
      </c>
      <c r="E47" s="22">
        <v>-6.9844495002587728E-2</v>
      </c>
      <c r="F47" s="22">
        <v>-2.8808902331090097E-2</v>
      </c>
      <c r="G47" s="22">
        <v>-2.0790490259387954E-2</v>
      </c>
      <c r="H47" s="6">
        <v>0.10272102794244073</v>
      </c>
      <c r="I47" s="22">
        <v>1</v>
      </c>
      <c r="J47" s="23" t="s">
        <v>139</v>
      </c>
    </row>
    <row r="48" spans="1:11" ht="10.8" hidden="1" outlineLevel="1" thickBot="1" x14ac:dyDescent="0.25">
      <c r="A48" s="20" t="s">
        <v>69</v>
      </c>
      <c r="B48" s="22">
        <v>-0.20508909246529852</v>
      </c>
      <c r="C48" s="22">
        <v>2.7313870670966935E-2</v>
      </c>
      <c r="D48" s="22">
        <v>-9.0703013484840223E-2</v>
      </c>
      <c r="E48" s="22">
        <v>-7.8015485660760699E-3</v>
      </c>
      <c r="F48" s="22">
        <v>8.7056777018701768E-3</v>
      </c>
      <c r="G48" s="22">
        <v>-5.2937183758647019E-2</v>
      </c>
      <c r="H48" s="22">
        <v>1.6636106558083098E-2</v>
      </c>
      <c r="I48" s="6">
        <v>0.4936708630191734</v>
      </c>
      <c r="J48" s="22">
        <v>1</v>
      </c>
      <c r="K48" s="23" t="s">
        <v>140</v>
      </c>
    </row>
    <row r="49" spans="1:13" ht="10.8" hidden="1" outlineLevel="1" thickBot="1" x14ac:dyDescent="0.25">
      <c r="A49" s="20" t="s">
        <v>70</v>
      </c>
      <c r="B49" s="22">
        <v>-0.15328671471275898</v>
      </c>
      <c r="C49" s="22">
        <v>-7.7223675840025943E-2</v>
      </c>
      <c r="D49" s="22">
        <v>3.3719660182881826E-2</v>
      </c>
      <c r="E49" s="22">
        <v>-3.3632214316944214E-2</v>
      </c>
      <c r="F49" s="22">
        <v>4.5876736080811185E-2</v>
      </c>
      <c r="G49" s="22">
        <v>-5.3494467099795211E-2</v>
      </c>
      <c r="H49" s="22">
        <v>-2.9407426037663886E-2</v>
      </c>
      <c r="I49" s="8">
        <v>0.57152108271539948</v>
      </c>
      <c r="J49" s="6">
        <v>0.40966748047324775</v>
      </c>
      <c r="K49" s="22">
        <v>1</v>
      </c>
      <c r="L49" s="23" t="s">
        <v>141</v>
      </c>
    </row>
    <row r="50" spans="1:13" ht="10.8" hidden="1" outlineLevel="1" thickBot="1" x14ac:dyDescent="0.25">
      <c r="A50" s="20" t="s">
        <v>71</v>
      </c>
      <c r="B50" s="22">
        <v>-0.19186407565377403</v>
      </c>
      <c r="C50" s="22">
        <v>-6.6457085064786481E-2</v>
      </c>
      <c r="D50" s="6">
        <v>-0.20084919045191427</v>
      </c>
      <c r="E50" s="22">
        <v>-3.2583005839093931E-2</v>
      </c>
      <c r="F50" s="22">
        <v>-3.6999844414584239E-2</v>
      </c>
      <c r="G50" s="22">
        <v>-9.8417384654861731E-2</v>
      </c>
      <c r="H50" s="6">
        <v>0.16699243650947676</v>
      </c>
      <c r="I50" s="6">
        <v>0.44721496417298584</v>
      </c>
      <c r="J50" s="6">
        <v>0.3297538788153187</v>
      </c>
      <c r="K50" s="6">
        <v>0.3607041867065397</v>
      </c>
      <c r="L50" s="22">
        <v>1</v>
      </c>
      <c r="M50" s="23" t="s">
        <v>142</v>
      </c>
    </row>
    <row r="51" spans="1:13" hidden="1" outlineLevel="1" x14ac:dyDescent="0.2">
      <c r="A51" s="20" t="s">
        <v>72</v>
      </c>
      <c r="B51" s="22">
        <v>-0.13456520925087731</v>
      </c>
      <c r="C51" s="22">
        <v>-1.4105257735051524E-2</v>
      </c>
      <c r="D51" s="22">
        <v>-1.3424968716606747E-2</v>
      </c>
      <c r="E51" s="22">
        <v>3.6653850703509232E-2</v>
      </c>
      <c r="F51" s="22">
        <v>1.4010894489344596E-2</v>
      </c>
      <c r="G51" s="22">
        <v>5.7315864627801444E-2</v>
      </c>
      <c r="H51" s="22">
        <v>-2.9877384484287443E-2</v>
      </c>
      <c r="I51" s="6">
        <v>0.39354085798923727</v>
      </c>
      <c r="J51" s="6">
        <v>0.28090643583085845</v>
      </c>
      <c r="K51" s="6">
        <v>0.33276842866716549</v>
      </c>
      <c r="L51" s="6">
        <v>0.24906234380821499</v>
      </c>
      <c r="M51" s="22">
        <v>1</v>
      </c>
    </row>
    <row r="52" spans="1:13" collapsed="1" x14ac:dyDescent="0.2">
      <c r="A52" s="24"/>
    </row>
    <row r="53" spans="1:13" x14ac:dyDescent="0.2">
      <c r="A53" s="11" t="s">
        <v>143</v>
      </c>
    </row>
    <row r="54" spans="1:13" outlineLevel="1" x14ac:dyDescent="0.2"/>
    <row r="55" spans="1:13" outlineLevel="1" x14ac:dyDescent="0.2"/>
    <row r="56" spans="1:13" outlineLevel="1" x14ac:dyDescent="0.2"/>
    <row r="57" spans="1:13" outlineLevel="1" x14ac:dyDescent="0.2"/>
    <row r="58" spans="1:13" outlineLevel="1" x14ac:dyDescent="0.2"/>
    <row r="59" spans="1:13" outlineLevel="1" x14ac:dyDescent="0.2"/>
    <row r="60" spans="1:13" outlineLevel="1" x14ac:dyDescent="0.2"/>
    <row r="61" spans="1:13" outlineLevel="1" x14ac:dyDescent="0.2"/>
    <row r="62" spans="1:13" outlineLevel="1" x14ac:dyDescent="0.2"/>
    <row r="63" spans="1:13" outlineLevel="1" x14ac:dyDescent="0.2"/>
    <row r="64" spans="1:13"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x14ac:dyDescent="0.2">
      <c r="A74" s="36"/>
    </row>
    <row r="75" spans="1:1" x14ac:dyDescent="0.2">
      <c r="A75" s="11" t="s">
        <v>145</v>
      </c>
    </row>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x14ac:dyDescent="0.2">
      <c r="A96" s="36"/>
    </row>
    <row r="97" spans="1:1" x14ac:dyDescent="0.2">
      <c r="A97" s="11" t="s">
        <v>146</v>
      </c>
    </row>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x14ac:dyDescent="0.2">
      <c r="A118" s="36"/>
    </row>
    <row r="119" spans="1:1" x14ac:dyDescent="0.2">
      <c r="A119" s="11" t="s">
        <v>148</v>
      </c>
    </row>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x14ac:dyDescent="0.2">
      <c r="A140" s="36"/>
    </row>
    <row r="143" spans="1:1" x14ac:dyDescent="0.2">
      <c r="A143"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9D92D088-757D-46F3-A57C-FE4DEE1D7147}">
      <formula1>0</formula1>
      <formula2>1</formula2>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612EA-0FCF-41F9-B902-81EBF9A3F1B2}">
  <dimension ref="A1:BZ172"/>
  <sheetViews>
    <sheetView showGridLines="0" showRowColHeaders="0" topLeftCell="A161" zoomScaleNormal="100" workbookViewId="0">
      <selection activeCell="L20" sqref="L20"/>
    </sheetView>
  </sheetViews>
  <sheetFormatPr defaultRowHeight="10.199999999999999" outlineLevelRow="1" x14ac:dyDescent="0.2"/>
  <cols>
    <col min="1" max="1" width="21.6640625" style="6" customWidth="1"/>
    <col min="2" max="9" width="10.77734375" style="6" customWidth="1"/>
    <col min="10" max="77" width="8.88671875" style="6"/>
    <col min="78" max="78" width="9.21875" style="6" customWidth="1"/>
    <col min="79" max="16384" width="8.88671875" style="6"/>
  </cols>
  <sheetData>
    <row r="1" spans="1:78" x14ac:dyDescent="0.2">
      <c r="A1" s="8" t="s">
        <v>76</v>
      </c>
      <c r="B1" s="6" t="s">
        <v>310</v>
      </c>
      <c r="E1" s="10" t="s">
        <v>311</v>
      </c>
      <c r="M1" s="7" t="s">
        <v>187</v>
      </c>
      <c r="N1" s="7" t="s">
        <v>188</v>
      </c>
      <c r="O1" s="7" t="s">
        <v>194</v>
      </c>
      <c r="R1" s="7" t="s">
        <v>75</v>
      </c>
      <c r="U1" s="7" t="s">
        <v>195</v>
      </c>
      <c r="Y1" s="6" t="s">
        <v>102</v>
      </c>
      <c r="Z1" s="37" t="s">
        <v>312</v>
      </c>
      <c r="BG1" s="24"/>
      <c r="BZ1" s="9" t="s">
        <v>312</v>
      </c>
    </row>
    <row r="2" spans="1:78" x14ac:dyDescent="0.2">
      <c r="A2" s="8" t="s">
        <v>80</v>
      </c>
      <c r="C2" s="6" t="s">
        <v>74</v>
      </c>
      <c r="Q2" s="7" t="s">
        <v>341</v>
      </c>
      <c r="R2" s="7" t="s">
        <v>191</v>
      </c>
      <c r="S2" s="7" t="s">
        <v>374</v>
      </c>
      <c r="T2" s="7" t="s">
        <v>375</v>
      </c>
    </row>
    <row r="3" spans="1:78" ht="10.199999999999999" customHeight="1" outlineLevel="1" x14ac:dyDescent="0.2">
      <c r="A3" s="8" t="s">
        <v>81</v>
      </c>
      <c r="AA3" s="25" t="s">
        <v>327</v>
      </c>
    </row>
    <row r="4" spans="1:78" outlineLevel="1" x14ac:dyDescent="0.2">
      <c r="A4" s="6" t="s">
        <v>313</v>
      </c>
    </row>
    <row r="5" spans="1:78" outlineLevel="1" x14ac:dyDescent="0.2">
      <c r="A5" s="8" t="s">
        <v>83</v>
      </c>
    </row>
    <row r="6" spans="1:78" outlineLevel="1" x14ac:dyDescent="0.2">
      <c r="A6" s="6" t="s">
        <v>314</v>
      </c>
    </row>
    <row r="7" spans="1:78" x14ac:dyDescent="0.2">
      <c r="A7" s="24"/>
      <c r="J7" s="7" t="s">
        <v>192</v>
      </c>
      <c r="K7" s="7" t="s">
        <v>342</v>
      </c>
    </row>
    <row r="8" spans="1:78" x14ac:dyDescent="0.2">
      <c r="A8" s="11" t="s">
        <v>315</v>
      </c>
    </row>
    <row r="9" spans="1:78" ht="10.8" outlineLevel="1" thickBot="1" x14ac:dyDescent="0.25">
      <c r="A9" s="12"/>
      <c r="B9" s="13" t="s">
        <v>86</v>
      </c>
      <c r="C9" s="13" t="s">
        <v>87</v>
      </c>
      <c r="D9" s="13" t="s">
        <v>88</v>
      </c>
      <c r="E9" s="13" t="s">
        <v>89</v>
      </c>
      <c r="F9" s="13" t="s">
        <v>90</v>
      </c>
      <c r="G9" s="13" t="s">
        <v>91</v>
      </c>
      <c r="H9" s="13" t="str">
        <f>"t("&amp;TEXT((1-I10)/2,"0.00%") &amp; ",232)"</f>
        <v>t(2.50%,232)</v>
      </c>
      <c r="I9" s="13" t="s">
        <v>92</v>
      </c>
    </row>
    <row r="10" spans="1:78" outlineLevel="1" x14ac:dyDescent="0.2">
      <c r="B10" s="14">
        <f xml:space="preserve"> 1 - C32 / C33</f>
        <v>0.93786267886209473</v>
      </c>
      <c r="C10" s="14">
        <f>1-D10^2/E10^2</f>
        <v>0.93438084621212592</v>
      </c>
      <c r="D10" s="14">
        <f xml:space="preserve"> SQRT(D32)</f>
        <v>0.10012157464641742</v>
      </c>
      <c r="E10" s="14">
        <v>0.39085201794520669</v>
      </c>
      <c r="F10" s="15">
        <v>246</v>
      </c>
      <c r="G10" s="15">
        <v>200</v>
      </c>
      <c r="H10" s="6">
        <f>TINV(1 - $I$10, F10 - 13 - 1)</f>
        <v>1.9702419362015733</v>
      </c>
      <c r="I10" s="16">
        <v>0.95</v>
      </c>
    </row>
    <row r="11" spans="1:78" x14ac:dyDescent="0.2">
      <c r="A11" s="24"/>
    </row>
    <row r="12" spans="1:78" x14ac:dyDescent="0.2">
      <c r="A12" s="11" t="s">
        <v>316</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8.1222729037629726</v>
      </c>
      <c r="C14" s="14">
        <v>0.83088775220141409</v>
      </c>
      <c r="D14" s="14">
        <f>IF(C14&lt;&gt;0,(B14 - 0) / C14, 0)</f>
        <v>9.775415370178747</v>
      </c>
      <c r="E14" s="14">
        <f>IF(C14&lt;&gt;0,TDIST(ABS(D14),$F$10 - 14,2),0)</f>
        <v>4.0262514598967999E-19</v>
      </c>
      <c r="F14" s="14">
        <f>B14 - TINV(1 - $I$10, $F$10 - 14) * C14</f>
        <v>6.4852230100994852</v>
      </c>
      <c r="G14" s="14">
        <f>B14 + TINV(1 - $I$10, $F$10 - 14) * C14</f>
        <v>9.75932279742646</v>
      </c>
      <c r="H14" s="14">
        <v>0</v>
      </c>
      <c r="I14" s="14">
        <v>0</v>
      </c>
    </row>
    <row r="15" spans="1:78" outlineLevel="1" x14ac:dyDescent="0.2">
      <c r="A15" s="17" t="s">
        <v>1</v>
      </c>
      <c r="B15" s="14">
        <v>0.29026927521504081</v>
      </c>
      <c r="C15" s="14">
        <v>1.731259884747945</v>
      </c>
      <c r="D15" s="14">
        <f t="shared" ref="D15:D27" si="0">IF(C15&lt;&gt;0,(B15 - 0) / C15, 0)</f>
        <v>0.16766360600869654</v>
      </c>
      <c r="E15" s="14">
        <f t="shared" ref="E15:E27" si="1">IF(C15&lt;&gt;0,TDIST(ABS(D15),$F$10 - 14,2),0)</f>
        <v>0.86699398747200407</v>
      </c>
      <c r="F15" s="14">
        <f t="shared" ref="F15:F27" si="2">B15 - TINV(1 - $I$10, $F$10 - 14) * C15</f>
        <v>-3.1207315521788628</v>
      </c>
      <c r="G15" s="14">
        <f t="shared" ref="G15:G27" si="3">B15 + TINV(1 - $I$10, $F$10 - 14) * C15</f>
        <v>3.7012701026089445</v>
      </c>
      <c r="H15" s="199">
        <v>5636.9753111611462</v>
      </c>
      <c r="I15" s="14">
        <f>B15*0.277399343819621/$E$10</f>
        <v>0.20601276897318571</v>
      </c>
    </row>
    <row r="16" spans="1:78" outlineLevel="1" x14ac:dyDescent="0.2">
      <c r="A16" s="17" t="s">
        <v>309</v>
      </c>
      <c r="B16" s="14">
        <v>-0.13088023594216583</v>
      </c>
      <c r="C16" s="14">
        <v>0.25818747848590912</v>
      </c>
      <c r="D16" s="14">
        <f t="shared" si="0"/>
        <v>-0.50691937777032348</v>
      </c>
      <c r="E16" s="14">
        <f t="shared" si="1"/>
        <v>0.61269285132893891</v>
      </c>
      <c r="F16" s="14">
        <f t="shared" si="2"/>
        <v>-0.63957203345724545</v>
      </c>
      <c r="G16" s="14">
        <f t="shared" si="3"/>
        <v>0.37781156157291385</v>
      </c>
      <c r="H16" s="199">
        <v>5429.795243989608</v>
      </c>
      <c r="I16" s="14">
        <f>B16*1.82558130378498/$E$10</f>
        <v>-0.61131195644608571</v>
      </c>
    </row>
    <row r="17" spans="1:9" outlineLevel="1" x14ac:dyDescent="0.2">
      <c r="A17" s="17" t="s">
        <v>308</v>
      </c>
      <c r="B17" s="14">
        <v>0.6254051551843316</v>
      </c>
      <c r="C17" s="14">
        <v>1.1721889778912336</v>
      </c>
      <c r="D17" s="14">
        <f t="shared" si="0"/>
        <v>0.53353611659907829</v>
      </c>
      <c r="E17" s="14">
        <f t="shared" si="1"/>
        <v>0.59417329374342476</v>
      </c>
      <c r="F17" s="14">
        <f t="shared" si="2"/>
        <v>-1.6840907262102356</v>
      </c>
      <c r="G17" s="14">
        <f t="shared" si="3"/>
        <v>2.934901036578899</v>
      </c>
      <c r="H17" s="199">
        <v>21778.902702905743</v>
      </c>
      <c r="I17" s="14">
        <f>B17*0.805313525164852/$E$10</f>
        <v>1.2885880257841509</v>
      </c>
    </row>
    <row r="18" spans="1:9" outlineLevel="1" x14ac:dyDescent="0.2">
      <c r="A18" s="17" t="s">
        <v>63</v>
      </c>
      <c r="B18" s="14">
        <v>0.54846430306514882</v>
      </c>
      <c r="C18" s="14">
        <v>2.2792666420559288E-2</v>
      </c>
      <c r="D18" s="14">
        <f t="shared" si="0"/>
        <v>24.063191771649265</v>
      </c>
      <c r="E18" s="14">
        <f t="shared" si="1"/>
        <v>5.4831642133218935E-65</v>
      </c>
      <c r="F18" s="14">
        <f t="shared" si="2"/>
        <v>0.50355723584550949</v>
      </c>
      <c r="G18" s="14">
        <f t="shared" si="3"/>
        <v>0.59337137028478815</v>
      </c>
      <c r="H18" s="14">
        <v>1.4426586064380253</v>
      </c>
      <c r="I18" s="14">
        <f>B18*0.337078676542325/$E$10</f>
        <v>0.47300669542360302</v>
      </c>
    </row>
    <row r="19" spans="1:9" outlineLevel="1" x14ac:dyDescent="0.2">
      <c r="A19" s="17" t="s">
        <v>64</v>
      </c>
      <c r="B19" s="14">
        <v>0.35180384648564428</v>
      </c>
      <c r="C19" s="14">
        <v>2.1445214564602338E-2</v>
      </c>
      <c r="D19" s="14">
        <f t="shared" si="0"/>
        <v>16.404771583229333</v>
      </c>
      <c r="E19" s="14">
        <f t="shared" si="1"/>
        <v>1.1372481666597347E-40</v>
      </c>
      <c r="F19" s="14">
        <f t="shared" si="2"/>
        <v>0.30955158541962396</v>
      </c>
      <c r="G19" s="14">
        <f t="shared" si="3"/>
        <v>0.39405610755166459</v>
      </c>
      <c r="H19" s="14">
        <v>1.377275562168889</v>
      </c>
      <c r="I19" s="14">
        <f>B19*0.350045625033524/$E$10</f>
        <v>0.31507422676151881</v>
      </c>
    </row>
    <row r="20" spans="1:9" outlineLevel="1" x14ac:dyDescent="0.2">
      <c r="A20" s="17" t="s">
        <v>65</v>
      </c>
      <c r="B20" s="14">
        <v>0.25654794821678634</v>
      </c>
      <c r="C20" s="14">
        <v>1.9959644645347215E-2</v>
      </c>
      <c r="D20" s="14">
        <f t="shared" si="0"/>
        <v>12.853332450314445</v>
      </c>
      <c r="E20" s="14">
        <f t="shared" si="1"/>
        <v>6.5637622738418329E-29</v>
      </c>
      <c r="F20" s="14">
        <f t="shared" si="2"/>
        <v>0.21722261930484207</v>
      </c>
      <c r="G20" s="14">
        <f t="shared" si="3"/>
        <v>0.29587327712873057</v>
      </c>
      <c r="H20" s="14">
        <v>1.4358835041567108</v>
      </c>
      <c r="I20" s="14">
        <f>B20*0.384017863640684/$E$10</f>
        <v>0.25206213725989368</v>
      </c>
    </row>
    <row r="21" spans="1:9" outlineLevel="1" x14ac:dyDescent="0.2">
      <c r="A21" s="17" t="s">
        <v>66</v>
      </c>
      <c r="B21" s="14">
        <v>0.14627625258135449</v>
      </c>
      <c r="C21" s="14">
        <v>1.753219483056943E-2</v>
      </c>
      <c r="D21" s="14">
        <f t="shared" si="0"/>
        <v>8.3432938086168615</v>
      </c>
      <c r="E21" s="14">
        <f t="shared" si="1"/>
        <v>6.4854659793534433E-15</v>
      </c>
      <c r="F21" s="14">
        <f t="shared" si="2"/>
        <v>0.11173358709251016</v>
      </c>
      <c r="G21" s="14">
        <f t="shared" si="3"/>
        <v>0.18081891807019881</v>
      </c>
      <c r="H21" s="14">
        <v>1.5615786815862107</v>
      </c>
      <c r="I21" s="14">
        <f>B21*0.455921713957931/$E$10</f>
        <v>0.17062856714630978</v>
      </c>
    </row>
    <row r="22" spans="1:9" outlineLevel="1" x14ac:dyDescent="0.2">
      <c r="A22" s="17" t="s">
        <v>317</v>
      </c>
      <c r="B22" s="14">
        <v>0.28241525735642214</v>
      </c>
      <c r="C22" s="14">
        <v>2.7926163731640322E-2</v>
      </c>
      <c r="D22" s="14">
        <f t="shared" si="0"/>
        <v>10.112927076927715</v>
      </c>
      <c r="E22" s="14">
        <f t="shared" si="1"/>
        <v>3.7402425037652328E-20</v>
      </c>
      <c r="F22" s="14">
        <f t="shared" si="2"/>
        <v>0.22739395845511295</v>
      </c>
      <c r="G22" s="14">
        <f t="shared" si="3"/>
        <v>0.33743655625773133</v>
      </c>
      <c r="H22" s="14">
        <v>1.0958102267335508</v>
      </c>
      <c r="I22" s="14">
        <f>B22*0.239773412201199/$E$10</f>
        <v>0.17325142715144465</v>
      </c>
    </row>
    <row r="23" spans="1:9" outlineLevel="1" x14ac:dyDescent="0.2">
      <c r="A23" s="17" t="s">
        <v>68</v>
      </c>
      <c r="B23" s="14">
        <v>1.5857198266816169E-2</v>
      </c>
      <c r="C23" s="14">
        <v>1.8433663053834204E-2</v>
      </c>
      <c r="D23" s="14">
        <f t="shared" si="0"/>
        <v>0.86023045015558486</v>
      </c>
      <c r="E23" s="14">
        <f t="shared" si="1"/>
        <v>0.39055009552280595</v>
      </c>
      <c r="F23" s="14">
        <f t="shared" si="2"/>
        <v>-2.0461577719657537E-2</v>
      </c>
      <c r="G23" s="14">
        <f t="shared" si="3"/>
        <v>5.2175974253289875E-2</v>
      </c>
      <c r="H23" s="14">
        <v>2.0400520664865716</v>
      </c>
      <c r="I23" s="14">
        <f>B23*0.495625462726781/$E$10</f>
        <v>2.0107945891794918E-2</v>
      </c>
    </row>
    <row r="24" spans="1:9" outlineLevel="1" x14ac:dyDescent="0.2">
      <c r="A24" s="17" t="s">
        <v>69</v>
      </c>
      <c r="B24" s="14">
        <v>5.1751812795710381E-2</v>
      </c>
      <c r="C24" s="14">
        <v>2.6049978154876228E-2</v>
      </c>
      <c r="D24" s="14">
        <f t="shared" si="0"/>
        <v>1.9866355544725511</v>
      </c>
      <c r="E24" s="14">
        <f t="shared" si="1"/>
        <v>4.8139386411883957E-2</v>
      </c>
      <c r="F24" s="18">
        <f t="shared" si="2"/>
        <v>4.2705339783835616E-4</v>
      </c>
      <c r="G24" s="14">
        <f t="shared" si="3"/>
        <v>0.10307657219358241</v>
      </c>
      <c r="H24" s="14">
        <v>1.4114223045863719</v>
      </c>
      <c r="I24" s="14">
        <f>B24*0.291719696997068/$E$10</f>
        <v>3.8625931182809096E-2</v>
      </c>
    </row>
    <row r="25" spans="1:9" outlineLevel="1" x14ac:dyDescent="0.2">
      <c r="A25" s="17" t="s">
        <v>70</v>
      </c>
      <c r="B25" s="14">
        <v>0.12580012682977568</v>
      </c>
      <c r="C25" s="14">
        <v>2.2137542873580503E-2</v>
      </c>
      <c r="D25" s="14">
        <f t="shared" si="0"/>
        <v>5.6826598845307581</v>
      </c>
      <c r="E25" s="14">
        <f t="shared" si="1"/>
        <v>3.9583529381502314E-8</v>
      </c>
      <c r="F25" s="14">
        <f t="shared" si="2"/>
        <v>8.2183811495787087E-2</v>
      </c>
      <c r="G25" s="14">
        <f t="shared" si="3"/>
        <v>0.16941644216376428</v>
      </c>
      <c r="H25" s="14">
        <v>1.7663323655330072</v>
      </c>
      <c r="I25" s="14">
        <f>B25*0.384017863640684/$E$10</f>
        <v>0.12360047724678763</v>
      </c>
    </row>
    <row r="26" spans="1:9" outlineLevel="1" x14ac:dyDescent="0.2">
      <c r="A26" s="17" t="s">
        <v>71</v>
      </c>
      <c r="B26" s="14">
        <v>-0.1687815606280203</v>
      </c>
      <c r="C26" s="14">
        <v>2.9414638587655872E-2</v>
      </c>
      <c r="D26" s="14">
        <f t="shared" si="0"/>
        <v>-5.7380123887991967</v>
      </c>
      <c r="E26" s="14">
        <f t="shared" si="1"/>
        <v>2.9764032472056846E-8</v>
      </c>
      <c r="F26" s="14">
        <f t="shared" si="2"/>
        <v>-0.22673551511163292</v>
      </c>
      <c r="G26" s="14">
        <f t="shared" si="3"/>
        <v>-0.11082760614440768</v>
      </c>
      <c r="H26" s="14">
        <v>1.439938473589685</v>
      </c>
      <c r="I26" s="14">
        <f>B26*0.260947463860013/$E$10</f>
        <v>-0.11268489906681588</v>
      </c>
    </row>
    <row r="27" spans="1:9" outlineLevel="1" x14ac:dyDescent="0.2">
      <c r="A27" s="17" t="s">
        <v>72</v>
      </c>
      <c r="B27" s="14">
        <v>-0.12874954899117499</v>
      </c>
      <c r="C27" s="14">
        <v>3.18189527272532E-2</v>
      </c>
      <c r="D27" s="14">
        <f t="shared" si="0"/>
        <v>-4.0463163604030221</v>
      </c>
      <c r="E27" s="14">
        <f t="shared" si="1"/>
        <v>7.0891515051370419E-5</v>
      </c>
      <c r="F27" s="14">
        <f t="shared" si="2"/>
        <v>-0.19144058402042469</v>
      </c>
      <c r="G27" s="14">
        <f t="shared" si="3"/>
        <v>-6.6058513961925316E-2</v>
      </c>
      <c r="H27" s="14">
        <v>1.2435996365642406</v>
      </c>
      <c r="I27" s="14">
        <f>B27*0.224181123293528/$E$10</f>
        <v>-7.3846922086054159E-2</v>
      </c>
    </row>
    <row r="28" spans="1:9" x14ac:dyDescent="0.2">
      <c r="A28" s="24"/>
    </row>
    <row r="29" spans="1:9" x14ac:dyDescent="0.2">
      <c r="A29" s="11" t="s">
        <v>318</v>
      </c>
    </row>
    <row r="30" spans="1:9" ht="10.8" hidden="1" outlineLevel="1" thickBot="1" x14ac:dyDescent="0.25">
      <c r="A30" s="19" t="s">
        <v>104</v>
      </c>
      <c r="B30" s="13" t="s">
        <v>108</v>
      </c>
      <c r="C30" s="13" t="s">
        <v>109</v>
      </c>
      <c r="D30" s="13" t="s">
        <v>110</v>
      </c>
      <c r="E30" s="13" t="s">
        <v>111</v>
      </c>
      <c r="F30" s="13" t="s">
        <v>98</v>
      </c>
      <c r="G30" s="12"/>
      <c r="H30" s="12"/>
      <c r="I30" s="13" t="s">
        <v>112</v>
      </c>
    </row>
    <row r="31" spans="1:9" hidden="1" outlineLevel="1" x14ac:dyDescent="0.2">
      <c r="A31" s="6" t="s">
        <v>105</v>
      </c>
      <c r="B31" s="15">
        <v>13</v>
      </c>
      <c r="C31" s="14">
        <f>C33 - C32</f>
        <v>35.101853990655513</v>
      </c>
      <c r="D31" s="14">
        <f>C31/B31</f>
        <v>2.7001426146658085</v>
      </c>
      <c r="E31" s="14">
        <f>D31/D32</f>
        <v>269.35891903664304</v>
      </c>
      <c r="F31" s="14">
        <f>FDIST(E31,13,232)</f>
        <v>6.8882639033081725E-132</v>
      </c>
      <c r="I31" s="14">
        <v>9.5373906141054405</v>
      </c>
    </row>
    <row r="32" spans="1:9" hidden="1" outlineLevel="1" x14ac:dyDescent="0.2">
      <c r="A32" s="6" t="s">
        <v>106</v>
      </c>
      <c r="B32" s="15">
        <v>232</v>
      </c>
      <c r="C32" s="14">
        <v>2.3256444926453277</v>
      </c>
      <c r="D32" s="14">
        <f>C32/B32</f>
        <v>1.0024329709678136E-2</v>
      </c>
    </row>
    <row r="33" spans="1:9" hidden="1" outlineLevel="1" x14ac:dyDescent="0.2">
      <c r="A33" s="6" t="s">
        <v>107</v>
      </c>
      <c r="B33" s="15">
        <f>B31 + B32</f>
        <v>245</v>
      </c>
      <c r="C33" s="14">
        <v>37.427498483300845</v>
      </c>
    </row>
    <row r="34" spans="1:9" collapsed="1" x14ac:dyDescent="0.2">
      <c r="A34" s="24"/>
    </row>
    <row r="35" spans="1:9" x14ac:dyDescent="0.2">
      <c r="A35" s="11" t="s">
        <v>319</v>
      </c>
    </row>
    <row r="36" spans="1:9" ht="10.8" outlineLevel="1" thickBot="1" x14ac:dyDescent="0.25">
      <c r="A36" s="12"/>
      <c r="B36" s="13" t="s">
        <v>116</v>
      </c>
      <c r="C36" s="13" t="s">
        <v>117</v>
      </c>
      <c r="D36" s="13" t="s">
        <v>118</v>
      </c>
      <c r="E36" s="13" t="s">
        <v>119</v>
      </c>
      <c r="F36" s="13" t="s">
        <v>120</v>
      </c>
      <c r="G36" s="13" t="s">
        <v>114</v>
      </c>
      <c r="H36" s="13" t="s">
        <v>121</v>
      </c>
      <c r="I36" s="12"/>
    </row>
    <row r="37" spans="1:9" outlineLevel="1" x14ac:dyDescent="0.2">
      <c r="A37" s="6" t="s">
        <v>238</v>
      </c>
      <c r="B37" s="14">
        <v>3.7187958223216622E-15</v>
      </c>
      <c r="C37" s="14">
        <v>9.7230856218575315E-2</v>
      </c>
      <c r="D37" s="14">
        <v>7.5446037818512279E-2</v>
      </c>
      <c r="E37" s="14">
        <v>-0.30323072307574783</v>
      </c>
      <c r="F37" s="14">
        <v>0.30870107447537265</v>
      </c>
      <c r="G37" s="16">
        <v>7.9193077233788885E-3</v>
      </c>
      <c r="H37" s="20" t="s">
        <v>289</v>
      </c>
    </row>
    <row r="38" spans="1:9" outlineLevel="1" x14ac:dyDescent="0.2"/>
    <row r="39" spans="1:9" x14ac:dyDescent="0.2">
      <c r="A39" s="24"/>
    </row>
    <row r="40" spans="1:9" x14ac:dyDescent="0.2">
      <c r="A40" s="11" t="s">
        <v>320</v>
      </c>
    </row>
    <row r="41" spans="1:9" ht="10.8" outlineLevel="1" thickBot="1" x14ac:dyDescent="0.25">
      <c r="A41" s="21" t="s">
        <v>94</v>
      </c>
      <c r="B41" s="12" t="s">
        <v>124</v>
      </c>
    </row>
    <row r="42" spans="1:9" ht="10.8" outlineLevel="1" thickBot="1" x14ac:dyDescent="0.25">
      <c r="A42" s="20" t="s">
        <v>101</v>
      </c>
      <c r="B42" s="22">
        <v>1</v>
      </c>
      <c r="C42" s="23" t="s">
        <v>125</v>
      </c>
    </row>
    <row r="43" spans="1:9" ht="10.8" outlineLevel="1" thickBot="1" x14ac:dyDescent="0.25">
      <c r="A43" s="20" t="s">
        <v>1</v>
      </c>
      <c r="B43" s="22">
        <v>-0.99772462903066705</v>
      </c>
      <c r="C43" s="22">
        <v>1</v>
      </c>
      <c r="D43" s="23" t="s">
        <v>321</v>
      </c>
    </row>
    <row r="44" spans="1:9" ht="10.8" outlineLevel="1" thickBot="1" x14ac:dyDescent="0.25">
      <c r="A44" s="20" t="s">
        <v>309</v>
      </c>
      <c r="B44" s="22">
        <v>-0.98136813931615274</v>
      </c>
      <c r="C44" s="8">
        <v>0.99149177442321412</v>
      </c>
      <c r="D44" s="22">
        <v>1</v>
      </c>
      <c r="E44" s="23" t="s">
        <v>322</v>
      </c>
    </row>
    <row r="45" spans="1:9" ht="10.8" outlineLevel="1" thickBot="1" x14ac:dyDescent="0.25">
      <c r="A45" s="20" t="s">
        <v>308</v>
      </c>
      <c r="B45" s="22">
        <v>0.99157681922293794</v>
      </c>
      <c r="C45" s="8">
        <v>-0.99788978534323258</v>
      </c>
      <c r="D45" s="8">
        <v>-0.99780086948036617</v>
      </c>
      <c r="E45" s="22">
        <v>1</v>
      </c>
      <c r="F45" s="23" t="s">
        <v>131</v>
      </c>
    </row>
    <row r="46" spans="1:9" ht="10.8" outlineLevel="1" thickBot="1" x14ac:dyDescent="0.25">
      <c r="A46" s="20" t="s">
        <v>63</v>
      </c>
      <c r="B46" s="22">
        <v>-6.0725823727223155E-2</v>
      </c>
      <c r="C46" s="22">
        <v>4.9655937922953787E-2</v>
      </c>
      <c r="D46" s="22">
        <v>4.798674646788384E-2</v>
      </c>
      <c r="E46" s="22">
        <v>-4.7878861620073064E-2</v>
      </c>
      <c r="F46" s="22">
        <v>1</v>
      </c>
      <c r="G46" s="23" t="s">
        <v>132</v>
      </c>
    </row>
    <row r="47" spans="1:9" ht="10.8" outlineLevel="1" thickBot="1" x14ac:dyDescent="0.25">
      <c r="A47" s="20" t="s">
        <v>64</v>
      </c>
      <c r="B47" s="22">
        <v>-0.12561389717393329</v>
      </c>
      <c r="C47" s="6">
        <v>0.11620618213426763</v>
      </c>
      <c r="D47" s="6">
        <v>0.11509288704590416</v>
      </c>
      <c r="E47" s="6">
        <v>-0.11541926245180598</v>
      </c>
      <c r="F47" s="6">
        <v>0.34176545889185361</v>
      </c>
      <c r="G47" s="22">
        <v>1</v>
      </c>
      <c r="H47" s="23" t="s">
        <v>133</v>
      </c>
    </row>
    <row r="48" spans="1:9" ht="10.8" outlineLevel="1" thickBot="1" x14ac:dyDescent="0.25">
      <c r="A48" s="20" t="s">
        <v>65</v>
      </c>
      <c r="B48" s="22">
        <v>-3.1374848677695334E-2</v>
      </c>
      <c r="C48" s="22">
        <v>2.3924333067034873E-2</v>
      </c>
      <c r="D48" s="22">
        <v>3.2217663973801346E-2</v>
      </c>
      <c r="E48" s="22">
        <v>-2.7505630317101206E-2</v>
      </c>
      <c r="F48" s="6">
        <v>0.36999969440420205</v>
      </c>
      <c r="G48" s="6">
        <v>0.38890957997572406</v>
      </c>
      <c r="H48" s="22">
        <v>1</v>
      </c>
      <c r="I48" s="23" t="s">
        <v>134</v>
      </c>
    </row>
    <row r="49" spans="1:15" ht="10.8" outlineLevel="1" thickBot="1" x14ac:dyDescent="0.25">
      <c r="A49" s="20" t="s">
        <v>66</v>
      </c>
      <c r="B49" s="22">
        <v>-3.5282785488650444E-2</v>
      </c>
      <c r="C49" s="22">
        <v>2.3802264309993579E-2</v>
      </c>
      <c r="D49" s="22">
        <v>2.4030460908570601E-2</v>
      </c>
      <c r="E49" s="22">
        <v>-2.3563586649442716E-2</v>
      </c>
      <c r="F49" s="6">
        <v>0.41972894546332778</v>
      </c>
      <c r="G49" s="6">
        <v>0.43816541461358982</v>
      </c>
      <c r="H49" s="6">
        <v>0.46746731364879657</v>
      </c>
      <c r="I49" s="22">
        <v>1</v>
      </c>
      <c r="J49" s="23" t="s">
        <v>323</v>
      </c>
    </row>
    <row r="50" spans="1:15" ht="10.8" outlineLevel="1" thickBot="1" x14ac:dyDescent="0.25">
      <c r="A50" s="20" t="s">
        <v>317</v>
      </c>
      <c r="B50" s="22">
        <v>-5.294357729768012E-3</v>
      </c>
      <c r="C50" s="22">
        <v>6.6079064868295491E-3</v>
      </c>
      <c r="D50" s="22">
        <v>9.6872733664230722E-3</v>
      </c>
      <c r="E50" s="22">
        <v>-8.7385663745099974E-3</v>
      </c>
      <c r="F50" s="22">
        <v>-5.7784665192327507E-2</v>
      </c>
      <c r="G50" s="22">
        <v>3.6618991678642673E-2</v>
      </c>
      <c r="H50" s="22">
        <v>8.8456449030112599E-2</v>
      </c>
      <c r="I50" s="22">
        <v>9.0619106377960654E-2</v>
      </c>
      <c r="J50" s="22">
        <v>1</v>
      </c>
      <c r="K50" s="23" t="s">
        <v>138</v>
      </c>
    </row>
    <row r="51" spans="1:15" ht="10.8" outlineLevel="1" thickBot="1" x14ac:dyDescent="0.25">
      <c r="A51" s="20" t="s">
        <v>68</v>
      </c>
      <c r="B51" s="22">
        <v>-3.8635042786990613E-2</v>
      </c>
      <c r="C51" s="22">
        <v>1.7800911594257E-2</v>
      </c>
      <c r="D51" s="22">
        <v>8.5802269878985649E-3</v>
      </c>
      <c r="E51" s="22">
        <v>-1.2478849991992806E-2</v>
      </c>
      <c r="F51" s="22">
        <v>-2.711466297680246E-2</v>
      </c>
      <c r="G51" s="22">
        <v>-6.7749607554598149E-2</v>
      </c>
      <c r="H51" s="22">
        <v>-3.2533905675739473E-2</v>
      </c>
      <c r="I51" s="22">
        <v>-2.0909972338504255E-2</v>
      </c>
      <c r="J51" s="6">
        <v>-0.10326664619830518</v>
      </c>
      <c r="K51" s="22">
        <v>1</v>
      </c>
      <c r="L51" s="23" t="s">
        <v>139</v>
      </c>
    </row>
    <row r="52" spans="1:15" ht="10.8" outlineLevel="1" thickBot="1" x14ac:dyDescent="0.25">
      <c r="A52" s="20" t="s">
        <v>69</v>
      </c>
      <c r="B52" s="22">
        <v>-6.6007317915952636E-4</v>
      </c>
      <c r="C52" s="22">
        <v>-9.8753218373474148E-3</v>
      </c>
      <c r="D52" s="22">
        <v>-9.2581628868888283E-3</v>
      </c>
      <c r="E52" s="22">
        <v>9.7891228834274032E-3</v>
      </c>
      <c r="F52" s="22">
        <v>-9.1035477555535552E-2</v>
      </c>
      <c r="G52" s="22">
        <v>-8.8870710054260241E-3</v>
      </c>
      <c r="H52" s="22">
        <v>8.963241227275787E-3</v>
      </c>
      <c r="I52" s="22">
        <v>-5.3087287633701456E-2</v>
      </c>
      <c r="J52" s="22">
        <v>-1.6605717920726234E-2</v>
      </c>
      <c r="K52" s="6">
        <v>0.49218047881238869</v>
      </c>
      <c r="L52" s="22">
        <v>1</v>
      </c>
      <c r="M52" s="23" t="s">
        <v>140</v>
      </c>
    </row>
    <row r="53" spans="1:15" ht="10.8" outlineLevel="1" thickBot="1" x14ac:dyDescent="0.25">
      <c r="A53" s="20" t="s">
        <v>70</v>
      </c>
      <c r="B53" s="22">
        <v>0.11866506681997767</v>
      </c>
      <c r="C53" s="6">
        <v>-0.13805882885279214</v>
      </c>
      <c r="D53" s="6">
        <v>-0.15444237821397497</v>
      </c>
      <c r="E53" s="6">
        <v>0.14584479507948711</v>
      </c>
      <c r="F53" s="22">
        <v>2.5595462763671216E-2</v>
      </c>
      <c r="G53" s="22">
        <v>-4.942914625389664E-2</v>
      </c>
      <c r="H53" s="22">
        <v>3.1131316565914221E-2</v>
      </c>
      <c r="I53" s="22">
        <v>-5.6904111218652555E-2</v>
      </c>
      <c r="J53" s="22">
        <v>2.5579205011623914E-2</v>
      </c>
      <c r="K53" s="8">
        <v>0.56519486499440508</v>
      </c>
      <c r="L53" s="6">
        <v>0.40188380926572898</v>
      </c>
      <c r="M53" s="22">
        <v>1</v>
      </c>
      <c r="N53" s="23" t="s">
        <v>141</v>
      </c>
    </row>
    <row r="54" spans="1:15" ht="10.8" outlineLevel="1" thickBot="1" x14ac:dyDescent="0.25">
      <c r="A54" s="20" t="s">
        <v>71</v>
      </c>
      <c r="B54" s="22">
        <v>7.6458015046916142E-2</v>
      </c>
      <c r="C54" s="22">
        <v>-8.3024207587609977E-2</v>
      </c>
      <c r="D54" s="22">
        <v>-8.1337986094745712E-2</v>
      </c>
      <c r="E54" s="22">
        <v>8.1904488687071439E-2</v>
      </c>
      <c r="F54" s="6">
        <v>-0.2038430929971328</v>
      </c>
      <c r="G54" s="22">
        <v>-4.1715673005299519E-2</v>
      </c>
      <c r="H54" s="22">
        <v>-3.8598313490785935E-2</v>
      </c>
      <c r="I54" s="22">
        <v>-9.9939150563153292E-2</v>
      </c>
      <c r="J54" s="6">
        <v>-0.16703502718819763</v>
      </c>
      <c r="K54" s="6">
        <v>0.44354668548245785</v>
      </c>
      <c r="L54" s="6">
        <v>0.32946146646703145</v>
      </c>
      <c r="M54" s="6">
        <v>0.36349884057921666</v>
      </c>
      <c r="N54" s="22">
        <v>1</v>
      </c>
      <c r="O54" s="23" t="s">
        <v>142</v>
      </c>
    </row>
    <row r="55" spans="1:15" outlineLevel="1" x14ac:dyDescent="0.2">
      <c r="A55" s="20" t="s">
        <v>72</v>
      </c>
      <c r="B55" s="22">
        <v>-5.2565096828647594E-2</v>
      </c>
      <c r="C55" s="22">
        <v>4.2901862084990694E-2</v>
      </c>
      <c r="D55" s="22">
        <v>4.0941564917686975E-2</v>
      </c>
      <c r="E55" s="22">
        <v>-4.2134446808674689E-2</v>
      </c>
      <c r="F55" s="22">
        <v>-1.1431780778262296E-2</v>
      </c>
      <c r="G55" s="22">
        <v>4.1252808456535457E-2</v>
      </c>
      <c r="H55" s="22">
        <v>1.3918658672423067E-2</v>
      </c>
      <c r="I55" s="22">
        <v>5.8102355043358443E-2</v>
      </c>
      <c r="J55" s="22">
        <v>2.9968212116282415E-2</v>
      </c>
      <c r="K55" s="6">
        <v>0.39393060190642737</v>
      </c>
      <c r="L55" s="6">
        <v>0.28005647349196144</v>
      </c>
      <c r="M55" s="6">
        <v>0.32190505935274366</v>
      </c>
      <c r="N55" s="6">
        <v>0.24441887245712218</v>
      </c>
      <c r="O55" s="22">
        <v>1</v>
      </c>
    </row>
    <row r="56" spans="1:15" outlineLevel="1" x14ac:dyDescent="0.2">
      <c r="A56" s="6" t="s">
        <v>324</v>
      </c>
    </row>
    <row r="57" spans="1:15" outlineLevel="1" x14ac:dyDescent="0.2">
      <c r="A57" s="6" t="s">
        <v>325</v>
      </c>
    </row>
    <row r="58" spans="1:15" outlineLevel="1" x14ac:dyDescent="0.2">
      <c r="A58" s="6" t="s">
        <v>326</v>
      </c>
    </row>
    <row r="59" spans="1:15" x14ac:dyDescent="0.2">
      <c r="A59" s="24"/>
    </row>
    <row r="60" spans="1:15" x14ac:dyDescent="0.2">
      <c r="A60" s="11" t="s">
        <v>143</v>
      </c>
    </row>
    <row r="61" spans="1:15" outlineLevel="1" x14ac:dyDescent="0.2"/>
    <row r="62" spans="1:15" outlineLevel="1" x14ac:dyDescent="0.2"/>
    <row r="63" spans="1:15" outlineLevel="1" x14ac:dyDescent="0.2"/>
    <row r="64" spans="1:15"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x14ac:dyDescent="0.2">
      <c r="A81" s="36"/>
    </row>
    <row r="82" spans="1:1" x14ac:dyDescent="0.2">
      <c r="A82" s="11" t="s">
        <v>145</v>
      </c>
    </row>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x14ac:dyDescent="0.2">
      <c r="A103" s="36"/>
    </row>
    <row r="104" spans="1:1" x14ac:dyDescent="0.2">
      <c r="A104" s="11" t="s">
        <v>146</v>
      </c>
    </row>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x14ac:dyDescent="0.2">
      <c r="A125" s="36"/>
    </row>
    <row r="126" spans="1:1" x14ac:dyDescent="0.2">
      <c r="A126" s="11" t="s">
        <v>147</v>
      </c>
    </row>
    <row r="127" spans="1:1" outlineLevel="1" x14ac:dyDescent="0.2"/>
    <row r="128" spans="1:1"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7" spans="1:1" x14ac:dyDescent="0.2">
      <c r="A147" s="36"/>
    </row>
    <row r="148" spans="1:1" x14ac:dyDescent="0.2">
      <c r="A148" s="11" t="s">
        <v>148</v>
      </c>
    </row>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x14ac:dyDescent="0.2">
      <c r="A169" s="36"/>
    </row>
    <row r="172" spans="1:1" x14ac:dyDescent="0.2">
      <c r="A172"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5068F6AE-A368-4339-A5C2-3E910B7F527B}">
      <formula1>0</formula1>
      <formula2>1</formula2>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A7803-608B-49AE-8CFC-4F1FEBF56E1B}">
  <dimension ref="A1:BZ180"/>
  <sheetViews>
    <sheetView showGridLines="0" showRowColHeaders="0" topLeftCell="A45" zoomScaleNormal="100" workbookViewId="0">
      <selection activeCell="A15" sqref="A15"/>
    </sheetView>
  </sheetViews>
  <sheetFormatPr defaultRowHeight="10.199999999999999" outlineLevelRow="1" x14ac:dyDescent="0.2"/>
  <cols>
    <col min="1" max="1" width="21.6640625" style="6" customWidth="1"/>
    <col min="2" max="9" width="10.77734375" style="6" customWidth="1"/>
    <col min="10" max="77" width="8.88671875" style="6"/>
    <col min="78" max="78" width="9.21875" style="6" customWidth="1"/>
    <col min="79" max="16384" width="8.88671875" style="6"/>
  </cols>
  <sheetData>
    <row r="1" spans="1:78" x14ac:dyDescent="0.2">
      <c r="A1" s="8" t="s">
        <v>76</v>
      </c>
      <c r="B1" s="6" t="s">
        <v>343</v>
      </c>
      <c r="E1" s="10" t="s">
        <v>344</v>
      </c>
      <c r="M1" s="7" t="s">
        <v>186</v>
      </c>
      <c r="N1" s="7" t="s">
        <v>188</v>
      </c>
      <c r="O1" s="7" t="s">
        <v>194</v>
      </c>
      <c r="R1" s="7" t="s">
        <v>75</v>
      </c>
      <c r="U1" s="7" t="s">
        <v>195</v>
      </c>
      <c r="Y1" s="6" t="s">
        <v>102</v>
      </c>
      <c r="Z1" s="37" t="s">
        <v>345</v>
      </c>
      <c r="BO1" s="24"/>
      <c r="BZ1" s="9" t="s">
        <v>345</v>
      </c>
    </row>
    <row r="2" spans="1:78" x14ac:dyDescent="0.2">
      <c r="A2" s="8" t="s">
        <v>80</v>
      </c>
      <c r="C2" s="6" t="s">
        <v>74</v>
      </c>
      <c r="Q2" s="7" t="s">
        <v>371</v>
      </c>
      <c r="R2" s="7" t="s">
        <v>372</v>
      </c>
      <c r="S2" s="7" t="s">
        <v>399</v>
      </c>
      <c r="T2" s="7" t="s">
        <v>400</v>
      </c>
    </row>
    <row r="3" spans="1:78" ht="10.199999999999999" customHeight="1" outlineLevel="1" x14ac:dyDescent="0.2">
      <c r="A3" s="8" t="s">
        <v>81</v>
      </c>
      <c r="AA3" s="25" t="s">
        <v>353</v>
      </c>
    </row>
    <row r="4" spans="1:78" outlineLevel="1" x14ac:dyDescent="0.2">
      <c r="A4" s="6" t="s">
        <v>346</v>
      </c>
    </row>
    <row r="5" spans="1:78" outlineLevel="1" x14ac:dyDescent="0.2">
      <c r="A5" s="8" t="s">
        <v>83</v>
      </c>
    </row>
    <row r="6" spans="1:78" outlineLevel="1" x14ac:dyDescent="0.2">
      <c r="A6" s="6" t="s">
        <v>347</v>
      </c>
    </row>
    <row r="7" spans="1:78" x14ac:dyDescent="0.2">
      <c r="A7" s="24"/>
      <c r="J7" s="7" t="s">
        <v>192</v>
      </c>
      <c r="K7" s="7" t="s">
        <v>373</v>
      </c>
    </row>
    <row r="8" spans="1:78" x14ac:dyDescent="0.2">
      <c r="A8" s="11" t="s">
        <v>348</v>
      </c>
    </row>
    <row r="9" spans="1:78" ht="10.8" outlineLevel="1" thickBot="1" x14ac:dyDescent="0.25">
      <c r="A9" s="12"/>
      <c r="B9" s="13" t="s">
        <v>86</v>
      </c>
      <c r="C9" s="13" t="s">
        <v>87</v>
      </c>
      <c r="D9" s="13" t="s">
        <v>88</v>
      </c>
      <c r="E9" s="13" t="s">
        <v>89</v>
      </c>
      <c r="F9" s="13" t="s">
        <v>90</v>
      </c>
      <c r="G9" s="13" t="s">
        <v>91</v>
      </c>
      <c r="H9" s="13" t="str">
        <f>"t("&amp;TEXT((1-I10)/2,"0.00%") &amp; ",228)"</f>
        <v>t(2.50%,228)</v>
      </c>
      <c r="I9" s="13" t="s">
        <v>92</v>
      </c>
    </row>
    <row r="10" spans="1:78" outlineLevel="1" x14ac:dyDescent="0.2">
      <c r="B10" s="14">
        <f xml:space="preserve"> 1 - C36 / C37</f>
        <v>0.97679231460105098</v>
      </c>
      <c r="C10" s="14">
        <f>1-D10^2/E10^2</f>
        <v>0.97506191700551537</v>
      </c>
      <c r="D10" s="14">
        <f xml:space="preserve"> SQRT(D36)</f>
        <v>6.1722554454409731E-2</v>
      </c>
      <c r="E10" s="14">
        <v>0.39085201794520669</v>
      </c>
      <c r="F10" s="15">
        <v>246</v>
      </c>
      <c r="G10" s="15">
        <v>200</v>
      </c>
      <c r="H10" s="6">
        <f>TINV(1 - $I$10, F10 - 17 - 1)</f>
        <v>1.9704231946745263</v>
      </c>
      <c r="I10" s="16">
        <v>0.95</v>
      </c>
    </row>
    <row r="11" spans="1:78" x14ac:dyDescent="0.2">
      <c r="A11" s="24"/>
    </row>
    <row r="12" spans="1:78" x14ac:dyDescent="0.2">
      <c r="A12" s="11" t="s">
        <v>349</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8.6042416452765345</v>
      </c>
      <c r="C14" s="14">
        <v>0.51801703899031903</v>
      </c>
      <c r="D14" s="14">
        <f>IF(C14&lt;&gt;0,(B14 - 0) / C14, 0)</f>
        <v>16.609958741989054</v>
      </c>
      <c r="E14" s="14">
        <f>IF(C14&lt;&gt;0,TDIST(ABS(D14),$F$10 - 18,2),0)</f>
        <v>3.8902348137857024E-41</v>
      </c>
      <c r="F14" s="14">
        <f>B14 - TINV(1 - $I$10, $F$10 - 18) * C14</f>
        <v>7.5835288564133911</v>
      </c>
      <c r="G14" s="14">
        <f>B14 + TINV(1 - $I$10, $F$10 - 18) * C14</f>
        <v>9.6249544341396778</v>
      </c>
      <c r="H14" s="14">
        <v>0</v>
      </c>
      <c r="I14" s="14">
        <v>0</v>
      </c>
    </row>
    <row r="15" spans="1:78" outlineLevel="1" x14ac:dyDescent="0.2">
      <c r="A15" s="120" t="s">
        <v>1</v>
      </c>
      <c r="B15" s="122">
        <v>-0.70886159359103684</v>
      </c>
      <c r="C15" s="122">
        <v>1.0781021517298228</v>
      </c>
      <c r="D15" s="218">
        <f t="shared" ref="D15:D31" si="0">IF(C15&lt;&gt;0,(B15 - 0) / C15, 0)</f>
        <v>-0.65750874576556884</v>
      </c>
      <c r="E15" s="122">
        <f t="shared" ref="E15:E31" si="1">IF(C15&lt;&gt;0,TDIST(ABS(D15),$F$10 - 18,2),0)</f>
        <v>0.51151707824127368</v>
      </c>
      <c r="F15" s="122">
        <f t="shared" ref="F15:F31" si="2">B15 - TINV(1 - $I$10, $F$10 - 18) * C15</f>
        <v>-2.8331790795879952</v>
      </c>
      <c r="G15" s="122">
        <f t="shared" ref="G15:G31" si="3">B15 + TINV(1 - $I$10, $F$10 - 18) * C15</f>
        <v>1.4154558924059213</v>
      </c>
      <c r="H15" s="219">
        <v>5751.8689930288538</v>
      </c>
      <c r="I15" s="220">
        <f>B15*0.277399343819621/$E$10</f>
        <v>-0.50310023203884546</v>
      </c>
    </row>
    <row r="16" spans="1:78" outlineLevel="1" x14ac:dyDescent="0.2">
      <c r="A16" s="17" t="s">
        <v>309</v>
      </c>
      <c r="B16" s="14">
        <v>-0.32942084020195894</v>
      </c>
      <c r="C16" s="14">
        <v>0.16066191097092564</v>
      </c>
      <c r="D16" s="200">
        <f t="shared" si="0"/>
        <v>-2.0503978709774775</v>
      </c>
      <c r="E16" s="14">
        <f t="shared" si="1"/>
        <v>4.1469405953088859E-2</v>
      </c>
      <c r="F16" s="14">
        <f t="shared" si="2"/>
        <v>-0.64599279607980464</v>
      </c>
      <c r="G16" s="14">
        <f t="shared" si="3"/>
        <v>-1.2848884324113297E-2</v>
      </c>
      <c r="H16" s="199">
        <v>5532.3101162556004</v>
      </c>
      <c r="I16" s="44">
        <f>B16*1.82558130378498/$E$10</f>
        <v>-1.5386501779150172</v>
      </c>
    </row>
    <row r="17" spans="1:9" outlineLevel="1" x14ac:dyDescent="0.2">
      <c r="A17" s="17" t="s">
        <v>308</v>
      </c>
      <c r="B17" s="14">
        <v>1.4363421068399556</v>
      </c>
      <c r="C17" s="14">
        <v>0.72965620346265148</v>
      </c>
      <c r="D17" s="201">
        <f t="shared" si="0"/>
        <v>1.9685190093960145</v>
      </c>
      <c r="E17" s="14">
        <f t="shared" si="1"/>
        <v>5.0219948068782251E-2</v>
      </c>
      <c r="F17" s="18">
        <f t="shared" si="2"/>
        <v>-1.3894006010082283E-3</v>
      </c>
      <c r="G17" s="14">
        <f t="shared" si="3"/>
        <v>2.8740736142809196</v>
      </c>
      <c r="H17" s="199">
        <v>22204.696719381074</v>
      </c>
      <c r="I17" s="38">
        <f>B17*0.805313525164852/$E$10</f>
        <v>2.9594467273907048</v>
      </c>
    </row>
    <row r="18" spans="1:9" outlineLevel="1" x14ac:dyDescent="0.2">
      <c r="A18" s="17" t="s">
        <v>59</v>
      </c>
      <c r="B18" s="14">
        <v>-8.5436384723900721E-2</v>
      </c>
      <c r="C18" s="14">
        <v>1.3559577047126646E-2</v>
      </c>
      <c r="D18" s="202">
        <f t="shared" si="0"/>
        <v>-6.3008148725409683</v>
      </c>
      <c r="E18" s="14">
        <f t="shared" si="1"/>
        <v>1.511085850216378E-9</v>
      </c>
      <c r="F18" s="14">
        <f t="shared" si="2"/>
        <v>-0.11215448984753539</v>
      </c>
      <c r="G18" s="14">
        <f t="shared" si="3"/>
        <v>-5.8718279600266057E-2</v>
      </c>
      <c r="H18" s="14">
        <v>2.5529765516926957</v>
      </c>
      <c r="I18" s="162">
        <f>B18*0.464663029028431/$E$10</f>
        <v>-0.10157074159103223</v>
      </c>
    </row>
    <row r="19" spans="1:9" outlineLevel="1" x14ac:dyDescent="0.2">
      <c r="A19" s="17" t="s">
        <v>60</v>
      </c>
      <c r="B19" s="14">
        <v>-0.16816957956505837</v>
      </c>
      <c r="C19" s="14">
        <v>1.340165194569511E-2</v>
      </c>
      <c r="D19" s="44">
        <f t="shared" si="0"/>
        <v>-12.548421660739962</v>
      </c>
      <c r="E19" s="14">
        <f t="shared" si="1"/>
        <v>8.2559218910535806E-28</v>
      </c>
      <c r="F19" s="14">
        <f t="shared" si="2"/>
        <v>-0.19457650540581101</v>
      </c>
      <c r="G19" s="14">
        <f t="shared" si="3"/>
        <v>-0.14176265372430574</v>
      </c>
      <c r="H19" s="14">
        <v>2.5927430335545694</v>
      </c>
      <c r="I19" s="203">
        <f>B19*0.473786031786198/$E$10</f>
        <v>-0.20385310580755933</v>
      </c>
    </row>
    <row r="20" spans="1:9" outlineLevel="1" x14ac:dyDescent="0.2">
      <c r="A20" s="17" t="s">
        <v>61</v>
      </c>
      <c r="B20" s="14">
        <v>9.941190893979325E-2</v>
      </c>
      <c r="C20" s="14">
        <v>1.4911737663369947E-2</v>
      </c>
      <c r="D20" s="135">
        <f t="shared" si="0"/>
        <v>6.6666884292093203</v>
      </c>
      <c r="E20" s="14">
        <f t="shared" si="1"/>
        <v>1.949198392161181E-10</v>
      </c>
      <c r="F20" s="14">
        <f t="shared" si="2"/>
        <v>7.002947517498738E-2</v>
      </c>
      <c r="G20" s="14">
        <f t="shared" si="3"/>
        <v>0.12879434270459911</v>
      </c>
      <c r="H20" s="14">
        <v>1.6677354584865154</v>
      </c>
      <c r="I20" s="136">
        <f>B20*0.341504299621586/$E$10</f>
        <v>8.686048114836227E-2</v>
      </c>
    </row>
    <row r="21" spans="1:9" outlineLevel="1" x14ac:dyDescent="0.2">
      <c r="A21" s="17" t="s">
        <v>63</v>
      </c>
      <c r="B21" s="14">
        <v>0.52340994033877442</v>
      </c>
      <c r="C21" s="14">
        <v>1.41457557193009E-2</v>
      </c>
      <c r="D21" s="38">
        <f t="shared" si="0"/>
        <v>37.001200269888585</v>
      </c>
      <c r="E21" s="14">
        <f t="shared" si="1"/>
        <v>2.4026463766168523E-98</v>
      </c>
      <c r="F21" s="14">
        <f t="shared" si="2"/>
        <v>0.49553681516326409</v>
      </c>
      <c r="G21" s="14">
        <f t="shared" si="3"/>
        <v>0.55128306551428474</v>
      </c>
      <c r="H21" s="14">
        <v>1.4621541783140479</v>
      </c>
      <c r="I21" s="165">
        <f>B21*0.337078676542325/$E$10</f>
        <v>0.45139930684258367</v>
      </c>
    </row>
    <row r="22" spans="1:9" outlineLevel="1" x14ac:dyDescent="0.2">
      <c r="A22" s="17" t="s">
        <v>64</v>
      </c>
      <c r="B22" s="14">
        <v>0.35847901674403104</v>
      </c>
      <c r="C22" s="14">
        <v>1.3417141600646981E-2</v>
      </c>
      <c r="D22" s="38">
        <f t="shared" si="0"/>
        <v>26.717987140177833</v>
      </c>
      <c r="E22" s="14">
        <f t="shared" si="1"/>
        <v>3.57020127889983E-72</v>
      </c>
      <c r="F22" s="14">
        <f t="shared" si="2"/>
        <v>0.33204156972788373</v>
      </c>
      <c r="G22" s="14">
        <f t="shared" si="3"/>
        <v>0.38491646376017835</v>
      </c>
      <c r="H22" s="14">
        <v>1.4185596940891085</v>
      </c>
      <c r="I22" s="166">
        <f>B22*0.350045625033524/$E$10</f>
        <v>0.32105248461364982</v>
      </c>
    </row>
    <row r="23" spans="1:9" outlineLevel="1" x14ac:dyDescent="0.2">
      <c r="A23" s="17" t="s">
        <v>65</v>
      </c>
      <c r="B23" s="14">
        <v>0.25260772991868252</v>
      </c>
      <c r="C23" s="14">
        <v>1.2343948521311045E-2</v>
      </c>
      <c r="D23" s="38">
        <f t="shared" si="0"/>
        <v>20.464094570920423</v>
      </c>
      <c r="E23" s="14">
        <f t="shared" si="1"/>
        <v>1.5640327468986915E-53</v>
      </c>
      <c r="F23" s="14">
        <f t="shared" si="2"/>
        <v>0.22828492743842291</v>
      </c>
      <c r="G23" s="14">
        <f t="shared" si="3"/>
        <v>0.27693053239894211</v>
      </c>
      <c r="H23" s="14">
        <v>1.4450715789629391</v>
      </c>
      <c r="I23" s="167">
        <f>B23*0.384017863640684/$E$10</f>
        <v>0.24819081475509885</v>
      </c>
    </row>
    <row r="24" spans="1:9" outlineLevel="1" x14ac:dyDescent="0.2">
      <c r="A24" s="17" t="s">
        <v>66</v>
      </c>
      <c r="B24" s="14">
        <v>0.1197165847020837</v>
      </c>
      <c r="C24" s="14">
        <v>1.091943380401041E-2</v>
      </c>
      <c r="D24" s="38">
        <f t="shared" si="0"/>
        <v>10.963625665106836</v>
      </c>
      <c r="E24" s="14">
        <f t="shared" si="1"/>
        <v>9.6802028682591611E-23</v>
      </c>
      <c r="F24" s="14">
        <f t="shared" si="2"/>
        <v>9.8200679061948487E-2</v>
      </c>
      <c r="G24" s="14">
        <f t="shared" si="3"/>
        <v>0.14123249034221891</v>
      </c>
      <c r="H24" s="14">
        <v>1.5938927467255422</v>
      </c>
      <c r="I24" s="168">
        <f>B24*0.455921713957931/$E$10</f>
        <v>0.13964720144854301</v>
      </c>
    </row>
    <row r="25" spans="1:9" outlineLevel="1" x14ac:dyDescent="0.2">
      <c r="A25" s="17" t="s">
        <v>317</v>
      </c>
      <c r="B25" s="14">
        <v>0.22780124346593569</v>
      </c>
      <c r="C25" s="14">
        <v>1.9460992304443186E-2</v>
      </c>
      <c r="D25" s="38">
        <f t="shared" si="0"/>
        <v>11.705530730512947</v>
      </c>
      <c r="E25" s="14">
        <f t="shared" si="1"/>
        <v>4.2926309326857495E-25</v>
      </c>
      <c r="F25" s="14">
        <f t="shared" si="2"/>
        <v>0.18945485283787838</v>
      </c>
      <c r="G25" s="14">
        <f t="shared" si="3"/>
        <v>0.266147634093993</v>
      </c>
      <c r="H25" s="14">
        <v>1.4002652483219729</v>
      </c>
      <c r="I25" s="168">
        <f>B25*0.239773412201199/$E$10</f>
        <v>0.13974772789112408</v>
      </c>
    </row>
    <row r="26" spans="1:9" outlineLevel="1" x14ac:dyDescent="0.2">
      <c r="A26" s="120" t="s">
        <v>9</v>
      </c>
      <c r="B26" s="121">
        <v>-2.6928345831036008E-3</v>
      </c>
      <c r="C26" s="122">
        <v>1.4296788755438402E-2</v>
      </c>
      <c r="D26" s="217">
        <f t="shared" si="0"/>
        <v>-0.18835240760476821</v>
      </c>
      <c r="E26" s="122">
        <f t="shared" si="1"/>
        <v>0.85076794088004726</v>
      </c>
      <c r="F26" s="122">
        <f t="shared" si="2"/>
        <v>-3.0863558756181384E-2</v>
      </c>
      <c r="G26" s="122">
        <f t="shared" si="3"/>
        <v>2.5477889589974181E-2</v>
      </c>
      <c r="H26" s="122">
        <v>3.2994049846408928</v>
      </c>
      <c r="I26" s="124">
        <f>B26*0.501002810531648/$E$10</f>
        <v>-3.4517352667751983E-3</v>
      </c>
    </row>
    <row r="27" spans="1:9" outlineLevel="1" x14ac:dyDescent="0.2">
      <c r="A27" s="17" t="s">
        <v>68</v>
      </c>
      <c r="B27" s="14">
        <v>-5.3994574657586857E-2</v>
      </c>
      <c r="C27" s="14">
        <v>1.6854051401659059E-2</v>
      </c>
      <c r="D27" s="204">
        <f t="shared" si="0"/>
        <v>-3.2036555111177485</v>
      </c>
      <c r="E27" s="14">
        <f t="shared" si="1"/>
        <v>1.5508496547180443E-3</v>
      </c>
      <c r="F27" s="14">
        <f t="shared" si="2"/>
        <v>-8.7204188463652577E-2</v>
      </c>
      <c r="G27" s="14">
        <f t="shared" si="3"/>
        <v>-2.0784960851521136E-2</v>
      </c>
      <c r="H27" s="14">
        <v>4.4873934512369429</v>
      </c>
      <c r="I27" s="60">
        <f>B27*0.495625462726781/$E$10</f>
        <v>-6.846858867479054E-2</v>
      </c>
    </row>
    <row r="28" spans="1:9" outlineLevel="1" x14ac:dyDescent="0.2">
      <c r="A28" s="17" t="s">
        <v>69</v>
      </c>
      <c r="B28" s="14">
        <v>6.369885605859156E-2</v>
      </c>
      <c r="C28" s="14">
        <v>1.6246187654868516E-2</v>
      </c>
      <c r="D28" s="170">
        <f t="shared" si="0"/>
        <v>3.9208494578420581</v>
      </c>
      <c r="E28" s="14">
        <f t="shared" si="1"/>
        <v>1.1674444995253358E-4</v>
      </c>
      <c r="F28" s="14">
        <f t="shared" si="2"/>
        <v>3.1686991078403691E-2</v>
      </c>
      <c r="G28" s="14">
        <f t="shared" si="3"/>
        <v>9.5710721038779423E-2</v>
      </c>
      <c r="H28" s="14">
        <v>1.4444840130411711</v>
      </c>
      <c r="I28" s="171">
        <f>B28*0.291719696997068/$E$10</f>
        <v>4.7542829857097499E-2</v>
      </c>
    </row>
    <row r="29" spans="1:9" outlineLevel="1" x14ac:dyDescent="0.2">
      <c r="A29" s="17" t="s">
        <v>70</v>
      </c>
      <c r="B29" s="14">
        <v>0.12906512037414838</v>
      </c>
      <c r="C29" s="14">
        <v>1.3884449458293058E-2</v>
      </c>
      <c r="D29" s="38">
        <f t="shared" si="0"/>
        <v>9.2956599224075784</v>
      </c>
      <c r="E29" s="14">
        <f t="shared" si="1"/>
        <v>1.2252242450847438E-17</v>
      </c>
      <c r="F29" s="14">
        <f t="shared" si="2"/>
        <v>0.10170687911624157</v>
      </c>
      <c r="G29" s="14">
        <f t="shared" si="3"/>
        <v>0.1564233616320552</v>
      </c>
      <c r="H29" s="14">
        <v>1.8282622147534242</v>
      </c>
      <c r="I29" s="205">
        <f>B29*0.384017863640684/$E$10</f>
        <v>0.12680838148712445</v>
      </c>
    </row>
    <row r="30" spans="1:9" outlineLevel="1" x14ac:dyDescent="0.2">
      <c r="A30" s="17" t="s">
        <v>71</v>
      </c>
      <c r="B30" s="14">
        <v>-0.22505769194773095</v>
      </c>
      <c r="C30" s="14">
        <v>2.1989141720355147E-2</v>
      </c>
      <c r="D30" s="44">
        <f t="shared" si="0"/>
        <v>-10.234946630017719</v>
      </c>
      <c r="E30" s="14">
        <f t="shared" si="1"/>
        <v>1.7862952778711255E-20</v>
      </c>
      <c r="F30" s="14">
        <f t="shared" si="2"/>
        <v>-0.26838560682450407</v>
      </c>
      <c r="G30" s="14">
        <f t="shared" si="3"/>
        <v>-0.18172977707095786</v>
      </c>
      <c r="H30" s="14">
        <v>2.1173907847545856</v>
      </c>
      <c r="I30" s="206">
        <f>B30*0.260947463860013/$E$10</f>
        <v>-0.15025695465177702</v>
      </c>
    </row>
    <row r="31" spans="1:9" outlineLevel="1" x14ac:dyDescent="0.2">
      <c r="A31" s="17" t="s">
        <v>72</v>
      </c>
      <c r="B31" s="14">
        <v>-0.11733223683464336</v>
      </c>
      <c r="C31" s="14">
        <v>1.9680745743466319E-2</v>
      </c>
      <c r="D31" s="207">
        <f t="shared" si="0"/>
        <v>-5.9617779917509335</v>
      </c>
      <c r="E31" s="14">
        <f t="shared" si="1"/>
        <v>9.4127305618654003E-9</v>
      </c>
      <c r="F31" s="14">
        <f t="shared" si="2"/>
        <v>-0.15611163473606135</v>
      </c>
      <c r="G31" s="14">
        <f t="shared" si="3"/>
        <v>-7.8552838933225372E-2</v>
      </c>
      <c r="H31" s="14">
        <v>1.2518707280454775</v>
      </c>
      <c r="I31" s="60">
        <f>B31*0.224181123293528/$E$10</f>
        <v>-6.7298290515210038E-2</v>
      </c>
    </row>
    <row r="32" spans="1:9" x14ac:dyDescent="0.2">
      <c r="A32" s="24"/>
    </row>
    <row r="33" spans="1:9" x14ac:dyDescent="0.2">
      <c r="A33" s="11" t="s">
        <v>350</v>
      </c>
    </row>
    <row r="34" spans="1:9" ht="10.8" outlineLevel="1" thickBot="1" x14ac:dyDescent="0.25">
      <c r="A34" s="19" t="s">
        <v>104</v>
      </c>
      <c r="B34" s="13" t="s">
        <v>108</v>
      </c>
      <c r="C34" s="13" t="s">
        <v>109</v>
      </c>
      <c r="D34" s="13" t="s">
        <v>110</v>
      </c>
      <c r="E34" s="13" t="s">
        <v>111</v>
      </c>
      <c r="F34" s="13" t="s">
        <v>98</v>
      </c>
      <c r="G34" s="12"/>
      <c r="H34" s="12"/>
      <c r="I34" s="13" t="s">
        <v>112</v>
      </c>
    </row>
    <row r="35" spans="1:9" outlineLevel="1" x14ac:dyDescent="0.2">
      <c r="A35" s="6" t="s">
        <v>105</v>
      </c>
      <c r="B35" s="15">
        <v>17</v>
      </c>
      <c r="C35" s="14">
        <f>C37 - C36</f>
        <v>36.558892873230761</v>
      </c>
      <c r="D35" s="14">
        <f>C35/B35</f>
        <v>2.1505231101900448</v>
      </c>
      <c r="E35" s="14">
        <f>D35/D36</f>
        <v>564.49010165127402</v>
      </c>
      <c r="F35" s="14">
        <f>FDIST(E35,17,228)</f>
        <v>1.0104077578766801E-175</v>
      </c>
      <c r="I35" s="14">
        <v>9.5373906141054405</v>
      </c>
    </row>
    <row r="36" spans="1:9" outlineLevel="1" x14ac:dyDescent="0.2">
      <c r="A36" s="6" t="s">
        <v>106</v>
      </c>
      <c r="B36" s="15">
        <v>228</v>
      </c>
      <c r="C36" s="14">
        <v>0.86860561007008696</v>
      </c>
      <c r="D36" s="18">
        <f>C36/B36</f>
        <v>3.8096737283775744E-3</v>
      </c>
    </row>
    <row r="37" spans="1:9" outlineLevel="1" x14ac:dyDescent="0.2">
      <c r="A37" s="6" t="s">
        <v>107</v>
      </c>
      <c r="B37" s="15">
        <f>B35 + B36</f>
        <v>245</v>
      </c>
      <c r="C37" s="14">
        <v>37.427498483300845</v>
      </c>
    </row>
    <row r="38" spans="1:9" x14ac:dyDescent="0.2">
      <c r="A38" s="24"/>
    </row>
    <row r="39" spans="1:9" x14ac:dyDescent="0.2">
      <c r="A39" s="11" t="s">
        <v>351</v>
      </c>
    </row>
    <row r="40" spans="1:9" ht="10.8" outlineLevel="1" thickBot="1" x14ac:dyDescent="0.25">
      <c r="A40" s="12"/>
      <c r="B40" s="13" t="s">
        <v>116</v>
      </c>
      <c r="C40" s="13" t="s">
        <v>117</v>
      </c>
      <c r="D40" s="13" t="s">
        <v>118</v>
      </c>
      <c r="E40" s="13" t="s">
        <v>119</v>
      </c>
      <c r="F40" s="13" t="s">
        <v>120</v>
      </c>
      <c r="G40" s="13" t="s">
        <v>114</v>
      </c>
      <c r="H40" s="13" t="s">
        <v>121</v>
      </c>
      <c r="I40" s="12"/>
    </row>
    <row r="41" spans="1:9" outlineLevel="1" x14ac:dyDescent="0.2">
      <c r="A41" s="6" t="s">
        <v>238</v>
      </c>
      <c r="B41" s="14">
        <v>3.7115748595598728E-15</v>
      </c>
      <c r="C41" s="14">
        <v>5.9421520631047844E-2</v>
      </c>
      <c r="D41" s="14">
        <v>4.4204500243440858E-2</v>
      </c>
      <c r="E41" s="14">
        <v>-0.18897317815837056</v>
      </c>
      <c r="F41" s="14">
        <v>0.26191347822627975</v>
      </c>
      <c r="G41" s="16">
        <v>4.6209162964099869E-3</v>
      </c>
      <c r="H41" s="20" t="s">
        <v>122</v>
      </c>
    </row>
    <row r="42" spans="1:9" outlineLevel="1" x14ac:dyDescent="0.2"/>
    <row r="43" spans="1:9" x14ac:dyDescent="0.2">
      <c r="A43" s="24"/>
    </row>
    <row r="44" spans="1:9" x14ac:dyDescent="0.2">
      <c r="A44" s="11" t="s">
        <v>352</v>
      </c>
    </row>
    <row r="45" spans="1:9" ht="10.8" outlineLevel="1" thickBot="1" x14ac:dyDescent="0.25">
      <c r="A45" s="21" t="s">
        <v>94</v>
      </c>
      <c r="B45" s="12" t="s">
        <v>124</v>
      </c>
    </row>
    <row r="46" spans="1:9" ht="10.8" outlineLevel="1" thickBot="1" x14ac:dyDescent="0.25">
      <c r="A46" s="20" t="s">
        <v>101</v>
      </c>
      <c r="B46" s="22">
        <v>1</v>
      </c>
      <c r="C46" s="23" t="s">
        <v>125</v>
      </c>
    </row>
    <row r="47" spans="1:9" ht="10.8" outlineLevel="1" thickBot="1" x14ac:dyDescent="0.25">
      <c r="A47" s="20" t="s">
        <v>1</v>
      </c>
      <c r="B47" s="22">
        <v>-0.99738957447423726</v>
      </c>
      <c r="C47" s="22">
        <v>1</v>
      </c>
      <c r="D47" s="23" t="s">
        <v>321</v>
      </c>
    </row>
    <row r="48" spans="1:9" ht="10.8" outlineLevel="1" thickBot="1" x14ac:dyDescent="0.25">
      <c r="A48" s="20" t="s">
        <v>309</v>
      </c>
      <c r="B48" s="22">
        <v>-0.98122096869403153</v>
      </c>
      <c r="C48" s="208">
        <v>0.99142159786814965</v>
      </c>
      <c r="D48" s="22">
        <v>1</v>
      </c>
      <c r="E48" s="23" t="s">
        <v>322</v>
      </c>
    </row>
    <row r="49" spans="1:19" ht="10.8" outlineLevel="1" thickBot="1" x14ac:dyDescent="0.25">
      <c r="A49" s="20" t="s">
        <v>308</v>
      </c>
      <c r="B49" s="22">
        <v>0.99134883060899526</v>
      </c>
      <c r="C49" s="209">
        <v>-0.99785409644231093</v>
      </c>
      <c r="D49" s="209">
        <v>-0.99779932858269949</v>
      </c>
      <c r="E49" s="22">
        <v>1</v>
      </c>
      <c r="F49" s="23" t="s">
        <v>128</v>
      </c>
    </row>
    <row r="50" spans="1:19" ht="10.8" outlineLevel="1" thickBot="1" x14ac:dyDescent="0.25">
      <c r="A50" s="20" t="s">
        <v>59</v>
      </c>
      <c r="B50" s="22">
        <v>9.2638706546586597E-2</v>
      </c>
      <c r="C50" s="109">
        <v>-9.8601745068108565E-2</v>
      </c>
      <c r="D50" s="62">
        <v>-7.9818309222307648E-2</v>
      </c>
      <c r="E50" s="64">
        <v>8.8043442711044459E-2</v>
      </c>
      <c r="F50" s="22">
        <v>1</v>
      </c>
      <c r="G50" s="23" t="s">
        <v>129</v>
      </c>
    </row>
    <row r="51" spans="1:19" ht="10.8" outlineLevel="1" thickBot="1" x14ac:dyDescent="0.25">
      <c r="A51" s="20" t="s">
        <v>60</v>
      </c>
      <c r="B51" s="22">
        <v>9.2181873398505983E-3</v>
      </c>
      <c r="C51" s="107">
        <v>-1.7618458488666042E-2</v>
      </c>
      <c r="D51" s="88">
        <v>1.8270728484839039E-3</v>
      </c>
      <c r="E51" s="88">
        <v>6.5743176360863213E-3</v>
      </c>
      <c r="F51" s="177">
        <v>0.71883830573031793</v>
      </c>
      <c r="G51" s="22">
        <v>1</v>
      </c>
      <c r="H51" s="23" t="s">
        <v>130</v>
      </c>
    </row>
    <row r="52" spans="1:19" ht="10.8" outlineLevel="1" thickBot="1" x14ac:dyDescent="0.25">
      <c r="A52" s="20" t="s">
        <v>61</v>
      </c>
      <c r="B52" s="22">
        <v>6.0610193590955284E-2</v>
      </c>
      <c r="C52" s="98">
        <v>-7.1229485668264286E-2</v>
      </c>
      <c r="D52" s="98">
        <v>-6.5456039803847524E-2</v>
      </c>
      <c r="E52" s="63">
        <v>6.846901628052425E-2</v>
      </c>
      <c r="F52" s="178">
        <v>0.49976651111976628</v>
      </c>
      <c r="G52" s="179">
        <v>0.50188746709679077</v>
      </c>
      <c r="H52" s="22">
        <v>1</v>
      </c>
      <c r="I52" s="23" t="s">
        <v>131</v>
      </c>
    </row>
    <row r="53" spans="1:19" ht="10.8" outlineLevel="1" thickBot="1" x14ac:dyDescent="0.25">
      <c r="A53" s="20" t="s">
        <v>63</v>
      </c>
      <c r="B53" s="22">
        <v>-5.6447974758577782E-2</v>
      </c>
      <c r="C53" s="104">
        <v>4.6073525850410899E-2</v>
      </c>
      <c r="D53" s="104">
        <v>4.6749745438771272E-2</v>
      </c>
      <c r="E53" s="96">
        <v>-4.5644624778761855E-2</v>
      </c>
      <c r="F53" s="80">
        <v>7.6657157960306144E-2</v>
      </c>
      <c r="G53" s="86">
        <v>0.1017410458957398</v>
      </c>
      <c r="H53" s="79">
        <v>2.1403857560345487E-2</v>
      </c>
      <c r="I53" s="22">
        <v>1</v>
      </c>
      <c r="J53" s="23" t="s">
        <v>132</v>
      </c>
    </row>
    <row r="54" spans="1:19" ht="10.8" outlineLevel="1" thickBot="1" x14ac:dyDescent="0.25">
      <c r="A54" s="20" t="s">
        <v>64</v>
      </c>
      <c r="B54" s="22">
        <v>-0.14415419136900706</v>
      </c>
      <c r="C54" s="85">
        <v>0.13270767563755553</v>
      </c>
      <c r="D54" s="85">
        <v>0.12982226969199359</v>
      </c>
      <c r="E54" s="94">
        <v>-0.13095038345073109</v>
      </c>
      <c r="F54" s="61">
        <v>-0.11413380139501857</v>
      </c>
      <c r="G54" s="69">
        <v>-2.9823359380076374E-2</v>
      </c>
      <c r="H54" s="78">
        <v>-2.3904864558173104E-3</v>
      </c>
      <c r="I54" s="151">
        <v>0.32542669621450176</v>
      </c>
      <c r="J54" s="22">
        <v>1</v>
      </c>
      <c r="K54" s="23" t="s">
        <v>133</v>
      </c>
    </row>
    <row r="55" spans="1:19" ht="10.8" outlineLevel="1" thickBot="1" x14ac:dyDescent="0.25">
      <c r="A55" s="20" t="s">
        <v>65</v>
      </c>
      <c r="B55" s="22">
        <v>-3.2508344562695385E-2</v>
      </c>
      <c r="C55" s="79">
        <v>2.3296445083379219E-2</v>
      </c>
      <c r="D55" s="74">
        <v>3.2419080601533722E-2</v>
      </c>
      <c r="E55" s="114">
        <v>-2.7365266283851934E-2</v>
      </c>
      <c r="F55" s="82">
        <v>4.3347881097538107E-2</v>
      </c>
      <c r="G55" s="76">
        <v>5.7464898677747081E-2</v>
      </c>
      <c r="H55" s="104">
        <v>5.3037308505226081E-2</v>
      </c>
      <c r="I55" s="71">
        <v>0.36927497683546712</v>
      </c>
      <c r="J55" s="180">
        <v>0.38551221398871949</v>
      </c>
      <c r="K55" s="22">
        <v>1</v>
      </c>
      <c r="L55" s="23" t="s">
        <v>134</v>
      </c>
    </row>
    <row r="56" spans="1:19" ht="10.8" outlineLevel="1" thickBot="1" x14ac:dyDescent="0.25">
      <c r="A56" s="20" t="s">
        <v>66</v>
      </c>
      <c r="B56" s="22">
        <v>-3.1317530738758766E-2</v>
      </c>
      <c r="C56" s="79">
        <v>2.1166342815572958E-2</v>
      </c>
      <c r="D56" s="79">
        <v>2.3898136094828087E-2</v>
      </c>
      <c r="E56" s="114">
        <v>-2.2398561743553341E-2</v>
      </c>
      <c r="F56" s="80">
        <v>7.9045440871473333E-2</v>
      </c>
      <c r="G56" s="80">
        <v>8.0037446130241163E-2</v>
      </c>
      <c r="H56" s="96">
        <v>-4.4375576656728352E-2</v>
      </c>
      <c r="I56" s="106">
        <v>0.42634947426157616</v>
      </c>
      <c r="J56" s="210">
        <v>0.4125454616383723</v>
      </c>
      <c r="K56" s="181">
        <v>0.46119205192712626</v>
      </c>
      <c r="L56" s="22">
        <v>1</v>
      </c>
      <c r="M56" s="23" t="s">
        <v>323</v>
      </c>
    </row>
    <row r="57" spans="1:19" ht="10.8" outlineLevel="1" thickBot="1" x14ac:dyDescent="0.25">
      <c r="A57" s="20" t="s">
        <v>317</v>
      </c>
      <c r="B57" s="22">
        <v>2.4570199526383868E-2</v>
      </c>
      <c r="C57" s="69">
        <v>-2.8021592255549049E-2</v>
      </c>
      <c r="D57" s="107">
        <v>-1.6801741287338304E-2</v>
      </c>
      <c r="E57" s="79">
        <v>2.1408153703484339E-2</v>
      </c>
      <c r="F57" s="73">
        <v>0.42003365572627543</v>
      </c>
      <c r="G57" s="73">
        <v>0.41548928567986032</v>
      </c>
      <c r="H57" s="67">
        <v>0.34384383261833296</v>
      </c>
      <c r="I57" s="107">
        <v>-1.232821854733567E-2</v>
      </c>
      <c r="J57" s="88">
        <v>2.6232287221316201E-3</v>
      </c>
      <c r="K57" s="86">
        <v>0.10616206787853774</v>
      </c>
      <c r="L57" s="86">
        <v>0.10481973926001335</v>
      </c>
      <c r="M57" s="22">
        <v>1</v>
      </c>
      <c r="N57" s="23" t="s">
        <v>136</v>
      </c>
    </row>
    <row r="58" spans="1:19" ht="10.8" outlineLevel="1" thickBot="1" x14ac:dyDescent="0.25">
      <c r="A58" s="20" t="s">
        <v>9</v>
      </c>
      <c r="B58" s="22">
        <v>-7.7323243423876961E-2</v>
      </c>
      <c r="C58" s="104">
        <v>5.1972683720482131E-2</v>
      </c>
      <c r="D58" s="104">
        <v>5.0713099201003482E-2</v>
      </c>
      <c r="E58" s="93">
        <v>-5.1683870593624746E-2</v>
      </c>
      <c r="F58" s="114">
        <v>-2.2839311504083734E-2</v>
      </c>
      <c r="G58" s="88">
        <v>1.8831330135031451E-4</v>
      </c>
      <c r="H58" s="75">
        <v>9.4449140622484568E-3</v>
      </c>
      <c r="I58" s="96">
        <v>-4.1159495665179097E-2</v>
      </c>
      <c r="J58" s="70">
        <v>9.6101197429759547E-2</v>
      </c>
      <c r="K58" s="104">
        <v>4.7953192832941069E-2</v>
      </c>
      <c r="L58" s="96">
        <v>-3.8870371308909309E-2</v>
      </c>
      <c r="M58" s="88">
        <v>5.4785446189367978E-3</v>
      </c>
      <c r="N58" s="22">
        <v>1</v>
      </c>
      <c r="O58" s="23" t="s">
        <v>138</v>
      </c>
    </row>
    <row r="59" spans="1:19" ht="10.8" outlineLevel="1" thickBot="1" x14ac:dyDescent="0.25">
      <c r="A59" s="20" t="s">
        <v>68</v>
      </c>
      <c r="B59" s="22">
        <v>-9.0495891505271445E-2</v>
      </c>
      <c r="C59" s="76">
        <v>5.8374053417286173E-2</v>
      </c>
      <c r="D59" s="104">
        <v>5.474949701319972E-2</v>
      </c>
      <c r="E59" s="95">
        <v>-5.6647322812639012E-2</v>
      </c>
      <c r="F59" s="76">
        <v>5.6433389746179244E-2</v>
      </c>
      <c r="G59" s="211">
        <v>0.15055787917959998</v>
      </c>
      <c r="H59" s="96">
        <v>-3.9818944686332118E-2</v>
      </c>
      <c r="I59" s="114">
        <v>-2.7481048569545172E-2</v>
      </c>
      <c r="J59" s="79">
        <v>1.9315123712410415E-2</v>
      </c>
      <c r="K59" s="75">
        <v>1.6931245886846205E-2</v>
      </c>
      <c r="L59" s="107">
        <v>-1.6754167518280676E-2</v>
      </c>
      <c r="M59" s="114">
        <v>-1.9974085173663447E-2</v>
      </c>
      <c r="N59" s="212">
        <v>0.70886822483251732</v>
      </c>
      <c r="O59" s="22">
        <v>1</v>
      </c>
      <c r="P59" s="23" t="s">
        <v>139</v>
      </c>
    </row>
    <row r="60" spans="1:19" ht="10.8" outlineLevel="1" thickBot="1" x14ac:dyDescent="0.25">
      <c r="A60" s="20" t="s">
        <v>69</v>
      </c>
      <c r="B60" s="22">
        <v>-1.744466547879488E-2</v>
      </c>
      <c r="C60" s="88">
        <v>5.1646328418721446E-3</v>
      </c>
      <c r="D60" s="88">
        <v>4.1140723226953902E-3</v>
      </c>
      <c r="E60" s="78">
        <v>-4.3147883413833564E-3</v>
      </c>
      <c r="F60" s="109">
        <v>-9.433414245390237E-2</v>
      </c>
      <c r="G60" s="107">
        <v>-1.7184370504866556E-2</v>
      </c>
      <c r="H60" s="79">
        <v>2.6026960297958361E-2</v>
      </c>
      <c r="I60" s="109">
        <v>-9.6772616959885441E-2</v>
      </c>
      <c r="J60" s="75">
        <v>1.6481465955583179E-2</v>
      </c>
      <c r="K60" s="75">
        <v>1.2407788369547005E-2</v>
      </c>
      <c r="L60" s="98">
        <v>-6.666476777477133E-2</v>
      </c>
      <c r="M60" s="69">
        <v>-3.3435585594472135E-2</v>
      </c>
      <c r="N60" s="63">
        <v>6.7591439517556473E-2</v>
      </c>
      <c r="O60" s="71">
        <v>0.37024382447195653</v>
      </c>
      <c r="P60" s="22">
        <v>1</v>
      </c>
      <c r="Q60" s="23" t="s">
        <v>140</v>
      </c>
    </row>
    <row r="61" spans="1:19" ht="10.8" outlineLevel="1" thickBot="1" x14ac:dyDescent="0.25">
      <c r="A61" s="20" t="s">
        <v>70</v>
      </c>
      <c r="B61" s="22">
        <v>9.5874203427951873E-2</v>
      </c>
      <c r="C61" s="61">
        <v>-0.11518030516773207</v>
      </c>
      <c r="D61" s="94">
        <v>-0.13296738504424607</v>
      </c>
      <c r="E61" s="92">
        <v>0.12380524407544209</v>
      </c>
      <c r="F61" s="94">
        <v>-0.12800531008985083</v>
      </c>
      <c r="G61" s="78">
        <v>-8.7316322024401545E-3</v>
      </c>
      <c r="H61" s="88">
        <v>7.6703207133634044E-3</v>
      </c>
      <c r="I61" s="79">
        <v>2.1290615729382397E-2</v>
      </c>
      <c r="J61" s="114">
        <v>-2.1913878145632039E-2</v>
      </c>
      <c r="K61" s="74">
        <v>3.0920613417054963E-2</v>
      </c>
      <c r="L61" s="98">
        <v>-6.7407668641731172E-2</v>
      </c>
      <c r="M61" s="78">
        <v>-5.3081149518894614E-3</v>
      </c>
      <c r="N61" s="88">
        <v>4.0090975133551627E-3</v>
      </c>
      <c r="O61" s="65">
        <v>0.37761485743913714</v>
      </c>
      <c r="P61" s="73">
        <v>0.41496430869869672</v>
      </c>
      <c r="Q61" s="22">
        <v>1</v>
      </c>
      <c r="R61" s="23" t="s">
        <v>141</v>
      </c>
    </row>
    <row r="62" spans="1:19" ht="10.8" outlineLevel="1" thickBot="1" x14ac:dyDescent="0.25">
      <c r="A62" s="20" t="s">
        <v>71</v>
      </c>
      <c r="B62" s="22">
        <v>1.7081316387392111E-2</v>
      </c>
      <c r="C62" s="96">
        <v>-3.7281563860909965E-2</v>
      </c>
      <c r="D62" s="69">
        <v>-3.3734190482267334E-2</v>
      </c>
      <c r="E62" s="74">
        <v>3.4877519692624544E-2</v>
      </c>
      <c r="F62" s="80">
        <v>7.5175528480066228E-2</v>
      </c>
      <c r="G62" s="118">
        <v>0.14736402725509831</v>
      </c>
      <c r="H62" s="82">
        <v>4.4376534983194139E-2</v>
      </c>
      <c r="I62" s="103">
        <v>-0.17324840482361503</v>
      </c>
      <c r="J62" s="75">
        <v>1.5875644541794992E-2</v>
      </c>
      <c r="K62" s="88">
        <v>1.7690831853117818E-3</v>
      </c>
      <c r="L62" s="83">
        <v>-8.7982961679694272E-2</v>
      </c>
      <c r="M62" s="98">
        <v>-6.6443700327739663E-2</v>
      </c>
      <c r="N62" s="213">
        <v>0.54437941883020369</v>
      </c>
      <c r="O62" s="214">
        <v>0.66065461930054104</v>
      </c>
      <c r="P62" s="215">
        <v>0.30349052660003994</v>
      </c>
      <c r="Q62" s="215">
        <v>0.29817803175060642</v>
      </c>
      <c r="R62" s="22">
        <v>1</v>
      </c>
      <c r="S62" s="23" t="s">
        <v>142</v>
      </c>
    </row>
    <row r="63" spans="1:19" outlineLevel="1" x14ac:dyDescent="0.2">
      <c r="A63" s="20" t="s">
        <v>72</v>
      </c>
      <c r="B63" s="22">
        <v>-5.835126144111686E-2</v>
      </c>
      <c r="C63" s="104">
        <v>4.9306099142849169E-2</v>
      </c>
      <c r="D63" s="82">
        <v>4.5823879040142651E-2</v>
      </c>
      <c r="E63" s="93">
        <v>-4.7685408493912042E-2</v>
      </c>
      <c r="F63" s="62">
        <v>-7.7632115788360323E-2</v>
      </c>
      <c r="G63" s="98">
        <v>-6.9839302178489923E-2</v>
      </c>
      <c r="H63" s="93">
        <v>-5.1015351977463569E-2</v>
      </c>
      <c r="I63" s="114">
        <v>-1.8635611402272247E-2</v>
      </c>
      <c r="J63" s="104">
        <v>4.8225968483801694E-2</v>
      </c>
      <c r="K63" s="75">
        <v>9.8569049042646299E-3</v>
      </c>
      <c r="L63" s="104">
        <v>5.1222265487099856E-2</v>
      </c>
      <c r="M63" s="107">
        <v>-1.0547618446290518E-2</v>
      </c>
      <c r="N63" s="75">
        <v>1.0079599607379289E-2</v>
      </c>
      <c r="O63" s="115">
        <v>0.26466736777628913</v>
      </c>
      <c r="P63" s="185">
        <v>0.28166646674382428</v>
      </c>
      <c r="Q63" s="151">
        <v>0.3223156528679933</v>
      </c>
      <c r="R63" s="155">
        <v>0.19746557448221569</v>
      </c>
      <c r="S63" s="22">
        <v>1</v>
      </c>
    </row>
    <row r="64" spans="1:19" outlineLevel="1" x14ac:dyDescent="0.2">
      <c r="A64" s="6" t="s">
        <v>324</v>
      </c>
      <c r="C64" s="216"/>
    </row>
    <row r="65" spans="1:3" outlineLevel="1" x14ac:dyDescent="0.2">
      <c r="A65" s="6" t="s">
        <v>325</v>
      </c>
      <c r="C65" s="216"/>
    </row>
    <row r="66" spans="1:3" outlineLevel="1" x14ac:dyDescent="0.2">
      <c r="A66" s="6" t="s">
        <v>326</v>
      </c>
      <c r="C66" s="216"/>
    </row>
    <row r="67" spans="1:3" x14ac:dyDescent="0.2">
      <c r="A67" s="24"/>
    </row>
    <row r="68" spans="1:3" x14ac:dyDescent="0.2">
      <c r="A68" s="11" t="s">
        <v>143</v>
      </c>
    </row>
    <row r="69" spans="1:3" outlineLevel="1" x14ac:dyDescent="0.2"/>
    <row r="70" spans="1:3" outlineLevel="1" x14ac:dyDescent="0.2"/>
    <row r="71" spans="1:3" outlineLevel="1" x14ac:dyDescent="0.2"/>
    <row r="72" spans="1:3" outlineLevel="1" x14ac:dyDescent="0.2"/>
    <row r="73" spans="1:3" outlineLevel="1" x14ac:dyDescent="0.2"/>
    <row r="74" spans="1:3" outlineLevel="1" x14ac:dyDescent="0.2"/>
    <row r="75" spans="1:3" outlineLevel="1" x14ac:dyDescent="0.2"/>
    <row r="76" spans="1:3" outlineLevel="1" x14ac:dyDescent="0.2"/>
    <row r="77" spans="1:3" outlineLevel="1" x14ac:dyDescent="0.2"/>
    <row r="78" spans="1:3" outlineLevel="1" x14ac:dyDescent="0.2"/>
    <row r="79" spans="1:3" outlineLevel="1" x14ac:dyDescent="0.2"/>
    <row r="80" spans="1:3"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x14ac:dyDescent="0.2">
      <c r="A89" s="36"/>
    </row>
    <row r="90" spans="1:1" x14ac:dyDescent="0.2">
      <c r="A90" s="11" t="s">
        <v>145</v>
      </c>
    </row>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x14ac:dyDescent="0.2">
      <c r="A111" s="36"/>
    </row>
    <row r="112" spans="1:1" x14ac:dyDescent="0.2">
      <c r="A112" s="11" t="s">
        <v>146</v>
      </c>
    </row>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x14ac:dyDescent="0.2">
      <c r="A133" s="36"/>
    </row>
    <row r="134" spans="1:1" x14ac:dyDescent="0.2">
      <c r="A134" s="11" t="s">
        <v>147</v>
      </c>
    </row>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x14ac:dyDescent="0.2">
      <c r="A155" s="36"/>
    </row>
    <row r="156" spans="1:1" x14ac:dyDescent="0.2">
      <c r="A156" s="11" t="s">
        <v>148</v>
      </c>
    </row>
    <row r="157" spans="1:1" outlineLevel="1" x14ac:dyDescent="0.2"/>
    <row r="158" spans="1:1" outlineLevel="1" x14ac:dyDescent="0.2"/>
    <row r="159" spans="1:1" outlineLevel="1" x14ac:dyDescent="0.2"/>
    <row r="160" spans="1:1" outlineLevel="1" x14ac:dyDescent="0.2"/>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6" outlineLevel="1" x14ac:dyDescent="0.2"/>
    <row r="177" spans="1:1" x14ac:dyDescent="0.2">
      <c r="A177" s="36"/>
    </row>
    <row r="180" spans="1:1" x14ac:dyDescent="0.2">
      <c r="A180"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94BEBD1C-574A-4C19-BDF7-61FD763F126E}">
      <formula1>0</formula1>
      <formula2>1</formula2>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12B4E-C0CA-4F18-9EED-020B8D7D758A}">
  <dimension ref="A1:BZ176"/>
  <sheetViews>
    <sheetView showGridLines="0" showRowColHeaders="0" topLeftCell="A62" zoomScaleNormal="100" workbookViewId="0">
      <selection activeCell="B1" sqref="B1"/>
    </sheetView>
  </sheetViews>
  <sheetFormatPr defaultRowHeight="10.199999999999999" outlineLevelRow="1" x14ac:dyDescent="0.2"/>
  <cols>
    <col min="1" max="1" width="21.6640625" style="6" customWidth="1"/>
    <col min="2" max="9" width="10.77734375" style="6" customWidth="1"/>
    <col min="10" max="77" width="8.88671875" style="6"/>
    <col min="78" max="78" width="94.109375" style="6" bestFit="1" customWidth="1"/>
    <col min="79" max="16384" width="8.88671875" style="6"/>
  </cols>
  <sheetData>
    <row r="1" spans="1:78" x14ac:dyDescent="0.2">
      <c r="A1" s="8" t="s">
        <v>76</v>
      </c>
      <c r="B1" s="6" t="s">
        <v>376</v>
      </c>
      <c r="E1" s="10" t="s">
        <v>377</v>
      </c>
      <c r="M1" s="7" t="s">
        <v>186</v>
      </c>
      <c r="N1" s="7" t="s">
        <v>188</v>
      </c>
      <c r="O1" s="7" t="s">
        <v>194</v>
      </c>
      <c r="R1" s="7" t="s">
        <v>75</v>
      </c>
      <c r="U1" s="7" t="s">
        <v>195</v>
      </c>
      <c r="Y1" s="6" t="s">
        <v>102</v>
      </c>
      <c r="Z1" s="37" t="s">
        <v>378</v>
      </c>
      <c r="BK1" s="24"/>
      <c r="BZ1" s="9" t="s">
        <v>378</v>
      </c>
    </row>
    <row r="2" spans="1:78" x14ac:dyDescent="0.2">
      <c r="A2" s="8" t="s">
        <v>80</v>
      </c>
      <c r="C2" s="6" t="s">
        <v>74</v>
      </c>
      <c r="Q2" s="7" t="s">
        <v>396</v>
      </c>
      <c r="R2" s="7" t="s">
        <v>397</v>
      </c>
      <c r="S2" s="7" t="s">
        <v>190</v>
      </c>
    </row>
    <row r="3" spans="1:78" ht="10.199999999999999" hidden="1" customHeight="1" outlineLevel="1" x14ac:dyDescent="0.2">
      <c r="A3" s="8" t="s">
        <v>81</v>
      </c>
      <c r="AA3" s="25" t="s">
        <v>386</v>
      </c>
    </row>
    <row r="4" spans="1:78" hidden="1" outlineLevel="1" x14ac:dyDescent="0.2">
      <c r="A4" s="6" t="s">
        <v>379</v>
      </c>
    </row>
    <row r="5" spans="1:78" hidden="1" outlineLevel="1" x14ac:dyDescent="0.2">
      <c r="A5" s="8" t="s">
        <v>83</v>
      </c>
    </row>
    <row r="6" spans="1:78" hidden="1" outlineLevel="1" x14ac:dyDescent="0.2">
      <c r="A6" s="6" t="s">
        <v>380</v>
      </c>
    </row>
    <row r="7" spans="1:78" collapsed="1" x14ac:dyDescent="0.2">
      <c r="A7" s="24"/>
      <c r="J7" s="7" t="s">
        <v>192</v>
      </c>
      <c r="K7" s="7" t="s">
        <v>398</v>
      </c>
    </row>
    <row r="8" spans="1:78" x14ac:dyDescent="0.2">
      <c r="A8" s="11" t="s">
        <v>381</v>
      </c>
    </row>
    <row r="9" spans="1:78" ht="10.8" outlineLevel="1" thickBot="1" x14ac:dyDescent="0.25">
      <c r="A9" s="12"/>
      <c r="B9" s="13" t="s">
        <v>86</v>
      </c>
      <c r="C9" s="13" t="s">
        <v>87</v>
      </c>
      <c r="D9" s="13" t="s">
        <v>88</v>
      </c>
      <c r="E9" s="13" t="s">
        <v>89</v>
      </c>
      <c r="F9" s="13" t="s">
        <v>90</v>
      </c>
      <c r="G9" s="13" t="s">
        <v>91</v>
      </c>
      <c r="H9" s="13" t="str">
        <f>"t("&amp;TEXT((1-I10)/2,"0.00%") &amp; ",230)"</f>
        <v>t(2.50%,230)</v>
      </c>
      <c r="I9" s="13" t="s">
        <v>92</v>
      </c>
    </row>
    <row r="10" spans="1:78" outlineLevel="1" x14ac:dyDescent="0.2">
      <c r="B10" s="14">
        <f xml:space="preserve"> 1 - C34 / C35</f>
        <v>0.97674588359749659</v>
      </c>
      <c r="C10" s="14">
        <f>1-D10^2/E10^2</f>
        <v>0.97522931078863762</v>
      </c>
      <c r="D10" s="14">
        <f xml:space="preserve"> SQRT(D34)</f>
        <v>6.1515053173123127E-2</v>
      </c>
      <c r="E10" s="14">
        <v>0.39085201794520669</v>
      </c>
      <c r="F10" s="15">
        <v>246</v>
      </c>
      <c r="G10" s="15">
        <v>200</v>
      </c>
      <c r="H10" s="6">
        <f>TINV(1 - $I$10, F10 - 15 - 1)</f>
        <v>1.9703317732750787</v>
      </c>
      <c r="I10" s="16">
        <v>0.95</v>
      </c>
    </row>
    <row r="11" spans="1:78" x14ac:dyDescent="0.2">
      <c r="A11" s="24"/>
    </row>
    <row r="12" spans="1:78" x14ac:dyDescent="0.2">
      <c r="A12" s="11" t="s">
        <v>382</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8.2624889816208675</v>
      </c>
      <c r="C14" s="14">
        <v>3.4873370076463565E-2</v>
      </c>
      <c r="D14" s="14">
        <f>IF(C14&lt;&gt;0,(B14 - 0) / C14, 0)</f>
        <v>236.92831990439936</v>
      </c>
      <c r="E14" s="14">
        <f>IF(C14&lt;&gt;0,TDIST(ABS(D14),$F$10 - 16,2),0)</f>
        <v>8.9963460231991975E-277</v>
      </c>
      <c r="F14" s="14">
        <f>B14 - TINV(1 - $I$10, $F$10 - 16) * C14</f>
        <v>8.1937768725180309</v>
      </c>
      <c r="G14" s="14">
        <f>B14 + TINV(1 - $I$10, $F$10 - 16) * C14</f>
        <v>8.3312010907237042</v>
      </c>
      <c r="H14" s="14">
        <v>0</v>
      </c>
      <c r="I14" s="14">
        <v>0</v>
      </c>
    </row>
    <row r="15" spans="1:78" outlineLevel="1" x14ac:dyDescent="0.2">
      <c r="A15" s="17" t="s">
        <v>309</v>
      </c>
      <c r="B15" s="14">
        <v>-0.22471063362702801</v>
      </c>
      <c r="C15" s="14">
        <v>2.0927955707741579E-2</v>
      </c>
      <c r="D15" s="44">
        <f t="shared" ref="D15:D29" si="0">IF(C15&lt;&gt;0,(B15 - 0) / C15, 0)</f>
        <v>-10.737342756507461</v>
      </c>
      <c r="E15" s="14">
        <f t="shared" ref="E15:E29" si="1">IF(C15&lt;&gt;0,TDIST(ABS(D15),$F$10 - 16,2),0)</f>
        <v>4.5983911723793713E-22</v>
      </c>
      <c r="F15" s="14">
        <f t="shared" ref="F15:F29" si="2">B15 - TINV(1 - $I$10, $F$10 - 16) * C15</f>
        <v>-0.26594564970768475</v>
      </c>
      <c r="G15" s="14">
        <f t="shared" ref="G15:G29" si="3">B15 + TINV(1 - $I$10, $F$10 - 16) * C15</f>
        <v>-0.18347561754637123</v>
      </c>
      <c r="H15" s="14">
        <v>94.505971439132537</v>
      </c>
      <c r="I15" s="44">
        <f>B15*1.82558130378498/$E$10</f>
        <v>-1.0495725048775066</v>
      </c>
    </row>
    <row r="16" spans="1:78" outlineLevel="1" x14ac:dyDescent="0.2">
      <c r="A16" s="17" t="s">
        <v>308</v>
      </c>
      <c r="B16" s="14">
        <v>0.95763627859971978</v>
      </c>
      <c r="C16" s="14">
        <v>4.7614713912229982E-2</v>
      </c>
      <c r="D16" s="38">
        <f t="shared" si="0"/>
        <v>20.112192217829289</v>
      </c>
      <c r="E16" s="14">
        <f t="shared" si="1"/>
        <v>1.3688156231599038E-52</v>
      </c>
      <c r="F16" s="14">
        <f t="shared" si="2"/>
        <v>0.8638194949030501</v>
      </c>
      <c r="G16" s="14">
        <f t="shared" si="3"/>
        <v>1.0514530622963894</v>
      </c>
      <c r="H16" s="14">
        <v>95.19532514922669</v>
      </c>
      <c r="I16" s="38">
        <f>B16*0.805313525164852/$E$10</f>
        <v>1.973118755787016</v>
      </c>
    </row>
    <row r="17" spans="1:9" outlineLevel="1" x14ac:dyDescent="0.2">
      <c r="A17" s="17" t="s">
        <v>59</v>
      </c>
      <c r="B17" s="14">
        <v>-8.6352607519463151E-2</v>
      </c>
      <c r="C17" s="14">
        <v>1.3446001165529393E-2</v>
      </c>
      <c r="D17" s="221">
        <f t="shared" si="0"/>
        <v>-6.4221776018315033</v>
      </c>
      <c r="E17" s="14">
        <f t="shared" si="1"/>
        <v>7.6197292570165338E-10</v>
      </c>
      <c r="F17" s="14">
        <f t="shared" si="2"/>
        <v>-0.11284569083939945</v>
      </c>
      <c r="G17" s="14">
        <f t="shared" si="3"/>
        <v>-5.9859524199526851E-2</v>
      </c>
      <c r="H17" s="14">
        <v>2.5273524149423969</v>
      </c>
      <c r="I17" s="222">
        <f>B17*0.464663029028431/$E$10</f>
        <v>-0.10265998979726926</v>
      </c>
    </row>
    <row r="18" spans="1:9" outlineLevel="1" x14ac:dyDescent="0.2">
      <c r="A18" s="17" t="s">
        <v>60</v>
      </c>
      <c r="B18" s="14">
        <v>-0.16832254087618301</v>
      </c>
      <c r="C18" s="14">
        <v>1.3354516416579454E-2</v>
      </c>
      <c r="D18" s="44">
        <f t="shared" si="0"/>
        <v>-12.604165933497436</v>
      </c>
      <c r="E18" s="14">
        <f t="shared" si="1"/>
        <v>4.832286954671926E-28</v>
      </c>
      <c r="F18" s="14">
        <f t="shared" si="2"/>
        <v>-0.19463536888849314</v>
      </c>
      <c r="G18" s="14">
        <f t="shared" si="3"/>
        <v>-0.14200971286387287</v>
      </c>
      <c r="H18" s="14">
        <v>2.5919350513943966</v>
      </c>
      <c r="I18" s="223">
        <f>B18*0.473786031786198/$E$10</f>
        <v>-0.20403852363652578</v>
      </c>
    </row>
    <row r="19" spans="1:9" outlineLevel="1" x14ac:dyDescent="0.2">
      <c r="A19" s="17" t="s">
        <v>61</v>
      </c>
      <c r="B19" s="14">
        <v>9.8743840253892531E-2</v>
      </c>
      <c r="C19" s="14">
        <v>1.4822566481536393E-2</v>
      </c>
      <c r="D19" s="135">
        <f t="shared" si="0"/>
        <v>6.6617235535352108</v>
      </c>
      <c r="E19" s="14">
        <f t="shared" si="1"/>
        <v>1.9742757403571152E-10</v>
      </c>
      <c r="F19" s="14">
        <f t="shared" si="2"/>
        <v>6.953846655383919E-2</v>
      </c>
      <c r="G19" s="14">
        <f t="shared" si="3"/>
        <v>0.12794921395394587</v>
      </c>
      <c r="H19" s="14">
        <v>1.658984935948268</v>
      </c>
      <c r="I19" s="136">
        <f>B19*0.341504299621586/$E$10</f>
        <v>8.6276760665410526E-2</v>
      </c>
    </row>
    <row r="20" spans="1:9" outlineLevel="1" x14ac:dyDescent="0.2">
      <c r="A20" s="17" t="s">
        <v>63</v>
      </c>
      <c r="B20" s="14">
        <v>0.52374321996035844</v>
      </c>
      <c r="C20" s="14">
        <v>1.4069799695052978E-2</v>
      </c>
      <c r="D20" s="38">
        <f t="shared" si="0"/>
        <v>37.224639391597705</v>
      </c>
      <c r="E20" s="14">
        <f t="shared" si="1"/>
        <v>2.4641582907138713E-99</v>
      </c>
      <c r="F20" s="14">
        <f t="shared" si="2"/>
        <v>0.49602104657757956</v>
      </c>
      <c r="G20" s="14">
        <f t="shared" si="3"/>
        <v>0.55146539334313738</v>
      </c>
      <c r="H20" s="14">
        <v>1.4562692068538103</v>
      </c>
      <c r="I20" s="165">
        <f>B20*0.337078676542325/$E$10</f>
        <v>0.4516867339213862</v>
      </c>
    </row>
    <row r="21" spans="1:9" outlineLevel="1" x14ac:dyDescent="0.2">
      <c r="A21" s="17" t="s">
        <v>64</v>
      </c>
      <c r="B21" s="14">
        <v>0.35983478102497185</v>
      </c>
      <c r="C21" s="14">
        <v>1.3199829718873976E-2</v>
      </c>
      <c r="D21" s="38">
        <f t="shared" si="0"/>
        <v>27.260562347289728</v>
      </c>
      <c r="E21" s="14">
        <f t="shared" si="1"/>
        <v>5.4601838831365329E-74</v>
      </c>
      <c r="F21" s="14">
        <f t="shared" si="2"/>
        <v>0.33382673712805383</v>
      </c>
      <c r="G21" s="14">
        <f t="shared" si="3"/>
        <v>0.38584282492188987</v>
      </c>
      <c r="H21" s="14">
        <v>1.382258414936534</v>
      </c>
      <c r="I21" s="166">
        <f>B21*0.350045625033524/$E$10</f>
        <v>0.32226670210091013</v>
      </c>
    </row>
    <row r="22" spans="1:9" outlineLevel="1" x14ac:dyDescent="0.2">
      <c r="A22" s="17" t="s">
        <v>65</v>
      </c>
      <c r="B22" s="14">
        <v>0.25288601037621428</v>
      </c>
      <c r="C22" s="14">
        <v>1.2285624304914915E-2</v>
      </c>
      <c r="D22" s="38">
        <f t="shared" si="0"/>
        <v>20.583895787456743</v>
      </c>
      <c r="E22" s="14">
        <f t="shared" si="1"/>
        <v>4.4073424052859677E-54</v>
      </c>
      <c r="F22" s="14">
        <f t="shared" si="2"/>
        <v>0.22867925445371987</v>
      </c>
      <c r="G22" s="14">
        <f t="shared" si="3"/>
        <v>0.27709276629870871</v>
      </c>
      <c r="H22" s="14">
        <v>1.4411214826687275</v>
      </c>
      <c r="I22" s="167">
        <f>B22*0.384017863640684/$E$10</f>
        <v>0.24846422940281157</v>
      </c>
    </row>
    <row r="23" spans="1:9" outlineLevel="1" x14ac:dyDescent="0.2">
      <c r="A23" s="17" t="s">
        <v>66</v>
      </c>
      <c r="B23" s="14">
        <v>0.11980107627495323</v>
      </c>
      <c r="C23" s="14">
        <v>1.087156403438079E-2</v>
      </c>
      <c r="D23" s="38">
        <f t="shared" si="0"/>
        <v>11.019672596885616</v>
      </c>
      <c r="E23" s="14">
        <f t="shared" si="1"/>
        <v>5.9520014989360104E-23</v>
      </c>
      <c r="F23" s="14">
        <f t="shared" si="2"/>
        <v>9.838048823281817E-2</v>
      </c>
      <c r="G23" s="14">
        <f t="shared" si="3"/>
        <v>0.1412216643170883</v>
      </c>
      <c r="H23" s="14">
        <v>1.5906253023981987</v>
      </c>
      <c r="I23" s="168">
        <f>B23*0.455921713957931/$E$10</f>
        <v>0.13974575931942262</v>
      </c>
    </row>
    <row r="24" spans="1:9" outlineLevel="1" x14ac:dyDescent="0.2">
      <c r="A24" s="17" t="s">
        <v>317</v>
      </c>
      <c r="B24" s="14">
        <v>0.22746355003322694</v>
      </c>
      <c r="C24" s="14">
        <v>1.9387483449095091E-2</v>
      </c>
      <c r="D24" s="38">
        <f t="shared" si="0"/>
        <v>11.732494866106192</v>
      </c>
      <c r="E24" s="14">
        <f t="shared" si="1"/>
        <v>3.1943934992418748E-25</v>
      </c>
      <c r="F24" s="14">
        <f t="shared" si="2"/>
        <v>0.18926377538963016</v>
      </c>
      <c r="G24" s="14">
        <f t="shared" si="3"/>
        <v>0.26566332467682369</v>
      </c>
      <c r="H24" s="14">
        <v>1.3990982213966998</v>
      </c>
      <c r="I24" s="168">
        <f>B24*0.239773412201199/$E$10</f>
        <v>0.13954056532595635</v>
      </c>
    </row>
    <row r="25" spans="1:9" outlineLevel="1" x14ac:dyDescent="0.2">
      <c r="A25" s="17" t="s">
        <v>68</v>
      </c>
      <c r="B25" s="14">
        <v>-5.1508573697806259E-2</v>
      </c>
      <c r="C25" s="14">
        <v>1.1842350469082294E-2</v>
      </c>
      <c r="D25" s="224">
        <f t="shared" si="0"/>
        <v>-4.349522827607875</v>
      </c>
      <c r="E25" s="14">
        <f t="shared" si="1"/>
        <v>2.0510728380495833E-5</v>
      </c>
      <c r="F25" s="14">
        <f t="shared" si="2"/>
        <v>-7.4841933097298141E-2</v>
      </c>
      <c r="G25" s="14">
        <f t="shared" si="3"/>
        <v>-2.8175214298314384E-2</v>
      </c>
      <c r="H25" s="14">
        <v>2.2304182835859634</v>
      </c>
      <c r="I25" s="225">
        <f>B25*0.495625462726781/$E$10</f>
        <v>-6.5316179784827455E-2</v>
      </c>
    </row>
    <row r="26" spans="1:9" outlineLevel="1" x14ac:dyDescent="0.2">
      <c r="A26" s="17" t="s">
        <v>69</v>
      </c>
      <c r="B26" s="14">
        <v>6.3923114569778325E-2</v>
      </c>
      <c r="C26" s="14">
        <v>1.6154519625258532E-2</v>
      </c>
      <c r="D26" s="226">
        <f t="shared" si="0"/>
        <v>3.956980216844753</v>
      </c>
      <c r="E26" s="14">
        <f t="shared" si="1"/>
        <v>1.0115458918380161E-4</v>
      </c>
      <c r="F26" s="14">
        <f t="shared" si="2"/>
        <v>3.2093351270135621E-2</v>
      </c>
      <c r="G26" s="14">
        <f t="shared" si="3"/>
        <v>9.5752877869421021E-2</v>
      </c>
      <c r="H26" s="14">
        <v>1.4378807879795787</v>
      </c>
      <c r="I26" s="171">
        <f>B26*0.291719696997068/$E$10</f>
        <v>4.7710209381645809E-2</v>
      </c>
    </row>
    <row r="27" spans="1:9" outlineLevel="1" x14ac:dyDescent="0.2">
      <c r="A27" s="17" t="s">
        <v>70</v>
      </c>
      <c r="B27" s="14">
        <v>0.12803507742482401</v>
      </c>
      <c r="C27" s="14">
        <v>1.3744978512441924E-2</v>
      </c>
      <c r="D27" s="38">
        <f t="shared" si="0"/>
        <v>9.3150438401141873</v>
      </c>
      <c r="E27" s="14">
        <f t="shared" si="1"/>
        <v>1.023509250403169E-17</v>
      </c>
      <c r="F27" s="14">
        <f t="shared" si="2"/>
        <v>0.10095290953877646</v>
      </c>
      <c r="G27" s="14">
        <f t="shared" si="3"/>
        <v>0.15511724531087157</v>
      </c>
      <c r="H27" s="14">
        <v>1.8038244190366248</v>
      </c>
      <c r="I27" s="227">
        <f>B27*0.384017863640684/$E$10</f>
        <v>0.12579634912015034</v>
      </c>
    </row>
    <row r="28" spans="1:9" outlineLevel="1" x14ac:dyDescent="0.2">
      <c r="A28" s="17" t="s">
        <v>71</v>
      </c>
      <c r="B28" s="14">
        <v>-0.22373952430763569</v>
      </c>
      <c r="C28" s="14">
        <v>1.8326932820391842E-2</v>
      </c>
      <c r="D28" s="44">
        <f t="shared" si="0"/>
        <v>-12.208236178979565</v>
      </c>
      <c r="E28" s="14">
        <f t="shared" si="1"/>
        <v>9.3376353312702362E-27</v>
      </c>
      <c r="F28" s="14">
        <f t="shared" si="2"/>
        <v>-0.25984966235033158</v>
      </c>
      <c r="G28" s="14">
        <f t="shared" si="3"/>
        <v>-0.1876293862649398</v>
      </c>
      <c r="H28" s="14">
        <v>1.4807747944410183</v>
      </c>
      <c r="I28" s="173">
        <f>B28*0.260947463860013/$E$10</f>
        <v>-0.14937689650487648</v>
      </c>
    </row>
    <row r="29" spans="1:9" outlineLevel="1" x14ac:dyDescent="0.2">
      <c r="A29" s="17" t="s">
        <v>72</v>
      </c>
      <c r="B29" s="14">
        <v>-0.11667133170151438</v>
      </c>
      <c r="C29" s="14">
        <v>1.9590168964574883E-2</v>
      </c>
      <c r="D29" s="207">
        <f t="shared" si="0"/>
        <v>-5.9556061978072989</v>
      </c>
      <c r="E29" s="14">
        <f t="shared" si="1"/>
        <v>9.6240237443136486E-9</v>
      </c>
      <c r="F29" s="14">
        <f t="shared" si="2"/>
        <v>-0.15527046405624362</v>
      </c>
      <c r="G29" s="14">
        <f t="shared" si="3"/>
        <v>-7.8072199346785137E-2</v>
      </c>
      <c r="H29" s="14">
        <v>1.2487563864083659</v>
      </c>
      <c r="I29" s="60">
        <f>B29*0.224181123293528/$E$10</f>
        <v>-6.6919214935878935E-2</v>
      </c>
    </row>
    <row r="30" spans="1:9" x14ac:dyDescent="0.2">
      <c r="A30" s="24"/>
    </row>
    <row r="31" spans="1:9" x14ac:dyDescent="0.2">
      <c r="A31" s="11" t="s">
        <v>383</v>
      </c>
    </row>
    <row r="32" spans="1:9" ht="10.8" outlineLevel="1" thickBot="1" x14ac:dyDescent="0.25">
      <c r="A32" s="19" t="s">
        <v>104</v>
      </c>
      <c r="B32" s="13" t="s">
        <v>108</v>
      </c>
      <c r="C32" s="13" t="s">
        <v>109</v>
      </c>
      <c r="D32" s="13" t="s">
        <v>110</v>
      </c>
      <c r="E32" s="13" t="s">
        <v>111</v>
      </c>
      <c r="F32" s="13" t="s">
        <v>98</v>
      </c>
      <c r="G32" s="12"/>
      <c r="H32" s="12"/>
      <c r="I32" s="13" t="s">
        <v>112</v>
      </c>
    </row>
    <row r="33" spans="1:9" outlineLevel="1" x14ac:dyDescent="0.2">
      <c r="A33" s="6" t="s">
        <v>105</v>
      </c>
      <c r="B33" s="15">
        <v>15</v>
      </c>
      <c r="C33" s="14">
        <f>C35 - C34</f>
        <v>36.557155076915649</v>
      </c>
      <c r="D33" s="14">
        <f>C33/B33</f>
        <v>2.4371436717943764</v>
      </c>
      <c r="E33" s="14">
        <f>D33/D34</f>
        <v>644.04813134715755</v>
      </c>
      <c r="F33" s="14">
        <f>FDIST(E33,15,230)</f>
        <v>1.9691707281487175E-178</v>
      </c>
      <c r="I33" s="14">
        <v>9.5373906141054405</v>
      </c>
    </row>
    <row r="34" spans="1:9" outlineLevel="1" x14ac:dyDescent="0.2">
      <c r="A34" s="6" t="s">
        <v>106</v>
      </c>
      <c r="B34" s="15">
        <v>230</v>
      </c>
      <c r="C34" s="14">
        <v>0.87034340638519803</v>
      </c>
      <c r="D34" s="18">
        <f>C34/B34</f>
        <v>3.7841017668921654E-3</v>
      </c>
    </row>
    <row r="35" spans="1:9" outlineLevel="1" x14ac:dyDescent="0.2">
      <c r="A35" s="6" t="s">
        <v>107</v>
      </c>
      <c r="B35" s="15">
        <f>B33 + B34</f>
        <v>245</v>
      </c>
      <c r="C35" s="14">
        <v>37.427498483300845</v>
      </c>
    </row>
    <row r="36" spans="1:9" x14ac:dyDescent="0.2">
      <c r="A36" s="24"/>
    </row>
    <row r="37" spans="1:9" x14ac:dyDescent="0.2">
      <c r="A37" s="11" t="s">
        <v>384</v>
      </c>
    </row>
    <row r="38" spans="1:9" ht="10.8" outlineLevel="1" thickBot="1" x14ac:dyDescent="0.25">
      <c r="A38" s="12"/>
      <c r="B38" s="13" t="s">
        <v>116</v>
      </c>
      <c r="C38" s="13" t="s">
        <v>117</v>
      </c>
      <c r="D38" s="13" t="s">
        <v>118</v>
      </c>
      <c r="E38" s="13" t="s">
        <v>119</v>
      </c>
      <c r="F38" s="13" t="s">
        <v>120</v>
      </c>
      <c r="G38" s="13" t="s">
        <v>114</v>
      </c>
      <c r="H38" s="13" t="s">
        <v>121</v>
      </c>
      <c r="I38" s="12"/>
    </row>
    <row r="39" spans="1:9" outlineLevel="1" x14ac:dyDescent="0.2">
      <c r="A39" s="6" t="s">
        <v>238</v>
      </c>
      <c r="B39" s="14">
        <v>-5.4157220713422269E-16</v>
      </c>
      <c r="C39" s="14">
        <v>5.9480932463850111E-2</v>
      </c>
      <c r="D39" s="14">
        <v>4.4377095487326032E-2</v>
      </c>
      <c r="E39" s="14">
        <v>-0.18456904913038308</v>
      </c>
      <c r="F39" s="14">
        <v>0.26109473537928096</v>
      </c>
      <c r="G39" s="16">
        <v>4.6379050609710488E-3</v>
      </c>
      <c r="H39" s="20" t="s">
        <v>122</v>
      </c>
    </row>
    <row r="40" spans="1:9" outlineLevel="1" x14ac:dyDescent="0.2"/>
    <row r="41" spans="1:9" x14ac:dyDescent="0.2">
      <c r="A41" s="24"/>
    </row>
    <row r="42" spans="1:9" x14ac:dyDescent="0.2">
      <c r="A42" s="11" t="s">
        <v>385</v>
      </c>
    </row>
    <row r="43" spans="1:9" ht="10.8" outlineLevel="1" thickBot="1" x14ac:dyDescent="0.25">
      <c r="A43" s="21" t="s">
        <v>94</v>
      </c>
      <c r="B43" s="12" t="s">
        <v>124</v>
      </c>
    </row>
    <row r="44" spans="1:9" ht="10.8" outlineLevel="1" thickBot="1" x14ac:dyDescent="0.25">
      <c r="A44" s="20" t="s">
        <v>101</v>
      </c>
      <c r="B44" s="22">
        <v>1</v>
      </c>
      <c r="C44" s="23" t="s">
        <v>321</v>
      </c>
    </row>
    <row r="45" spans="1:9" ht="10.8" outlineLevel="1" thickBot="1" x14ac:dyDescent="0.25">
      <c r="A45" s="20" t="s">
        <v>309</v>
      </c>
      <c r="B45" s="22">
        <v>0.85991617575897283</v>
      </c>
      <c r="C45" s="22">
        <v>1</v>
      </c>
      <c r="D45" s="23" t="s">
        <v>322</v>
      </c>
    </row>
    <row r="46" spans="1:9" ht="10.8" outlineLevel="1" thickBot="1" x14ac:dyDescent="0.25">
      <c r="A46" s="20" t="s">
        <v>308</v>
      </c>
      <c r="B46" s="22">
        <v>-0.88086900845924843</v>
      </c>
      <c r="C46" s="228">
        <v>-0.99384054218088136</v>
      </c>
      <c r="D46" s="22">
        <v>1</v>
      </c>
      <c r="E46" s="23" t="s">
        <v>128</v>
      </c>
    </row>
    <row r="47" spans="1:9" ht="10.8" outlineLevel="1" thickBot="1" x14ac:dyDescent="0.25">
      <c r="A47" s="20" t="s">
        <v>59</v>
      </c>
      <c r="B47" s="22">
        <v>-9.1631021086630751E-2</v>
      </c>
      <c r="C47" s="84">
        <v>0.13782504671771789</v>
      </c>
      <c r="D47" s="113">
        <v>-0.15877250853652941</v>
      </c>
      <c r="E47" s="22">
        <v>1</v>
      </c>
      <c r="F47" s="23" t="s">
        <v>129</v>
      </c>
    </row>
    <row r="48" spans="1:9" ht="10.8" outlineLevel="1" thickBot="1" x14ac:dyDescent="0.25">
      <c r="A48" s="20" t="s">
        <v>60</v>
      </c>
      <c r="B48" s="22">
        <v>-0.12328073184498561</v>
      </c>
      <c r="C48" s="118">
        <v>0.14765314844060842</v>
      </c>
      <c r="D48" s="103">
        <v>-0.16812515520037113</v>
      </c>
      <c r="E48" s="229">
        <v>0.72085921264568198</v>
      </c>
      <c r="F48" s="22">
        <v>1</v>
      </c>
      <c r="G48" s="23" t="s">
        <v>130</v>
      </c>
    </row>
    <row r="49" spans="1:17" ht="10.8" outlineLevel="1" thickBot="1" x14ac:dyDescent="0.25">
      <c r="A49" s="20" t="s">
        <v>61</v>
      </c>
      <c r="B49" s="22">
        <v>-0.14987828452386229</v>
      </c>
      <c r="C49" s="82">
        <v>3.9684420674164125E-2</v>
      </c>
      <c r="D49" s="96">
        <v>-3.9965933813417023E-2</v>
      </c>
      <c r="E49" s="178">
        <v>0.49677444862895981</v>
      </c>
      <c r="F49" s="230">
        <v>0.50201473748952696</v>
      </c>
      <c r="G49" s="22">
        <v>1</v>
      </c>
      <c r="H49" s="23" t="s">
        <v>131</v>
      </c>
    </row>
    <row r="50" spans="1:17" ht="10.8" outlineLevel="1" thickBot="1" x14ac:dyDescent="0.25">
      <c r="A50" s="20" t="s">
        <v>63</v>
      </c>
      <c r="B50" s="22">
        <v>-0.17219147677469795</v>
      </c>
      <c r="C50" s="88">
        <v>7.9419145371228319E-3</v>
      </c>
      <c r="D50" s="88">
        <v>5.1691213313932787E-3</v>
      </c>
      <c r="E50" s="80">
        <v>8.0996297146707516E-2</v>
      </c>
      <c r="F50" s="86">
        <v>0.10282412977739955</v>
      </c>
      <c r="G50" s="79">
        <v>2.5377455196428755E-2</v>
      </c>
      <c r="H50" s="22">
        <v>1</v>
      </c>
      <c r="I50" s="23" t="s">
        <v>132</v>
      </c>
    </row>
    <row r="51" spans="1:17" ht="10.8" outlineLevel="1" thickBot="1" x14ac:dyDescent="0.25">
      <c r="A51" s="20" t="s">
        <v>64</v>
      </c>
      <c r="B51" s="22">
        <v>-0.14267515409669748</v>
      </c>
      <c r="C51" s="107">
        <v>-1.2976580977104083E-2</v>
      </c>
      <c r="D51" s="79">
        <v>2.2537258655525798E-2</v>
      </c>
      <c r="E51" s="146">
        <v>-0.10127121203311655</v>
      </c>
      <c r="F51" s="69">
        <v>-2.7948219293495329E-2</v>
      </c>
      <c r="G51" s="88">
        <v>5.9787786197963216E-3</v>
      </c>
      <c r="H51" s="154">
        <v>0.32808561023790028</v>
      </c>
      <c r="I51" s="22">
        <v>1</v>
      </c>
      <c r="J51" s="23" t="s">
        <v>133</v>
      </c>
    </row>
    <row r="52" spans="1:17" ht="10.8" outlineLevel="1" thickBot="1" x14ac:dyDescent="0.25">
      <c r="A52" s="20" t="s">
        <v>65</v>
      </c>
      <c r="B52" s="22">
        <v>-0.11975579782843801</v>
      </c>
      <c r="C52" s="63">
        <v>7.1717093718692268E-2</v>
      </c>
      <c r="D52" s="95">
        <v>-6.3118451118468227E-2</v>
      </c>
      <c r="E52" s="104">
        <v>4.6774200351116721E-2</v>
      </c>
      <c r="F52" s="76">
        <v>5.7911820077271935E-2</v>
      </c>
      <c r="G52" s="104">
        <v>5.4297220997570089E-2</v>
      </c>
      <c r="H52" s="71">
        <v>0.37149840087022296</v>
      </c>
      <c r="I52" s="180">
        <v>0.38369900402255941</v>
      </c>
      <c r="J52" s="22">
        <v>1</v>
      </c>
      <c r="K52" s="23" t="s">
        <v>134</v>
      </c>
    </row>
    <row r="53" spans="1:17" ht="10.8" outlineLevel="1" thickBot="1" x14ac:dyDescent="0.25">
      <c r="A53" s="20" t="s">
        <v>66</v>
      </c>
      <c r="B53" s="22">
        <v>-0.16639168839876453</v>
      </c>
      <c r="C53" s="79">
        <v>2.2063543006754196E-2</v>
      </c>
      <c r="D53" s="114">
        <v>-1.9424358439843217E-2</v>
      </c>
      <c r="E53" s="80">
        <v>8.0912135753437309E-2</v>
      </c>
      <c r="F53" s="80">
        <v>8.0549755027787759E-2</v>
      </c>
      <c r="G53" s="96">
        <v>-4.249609813374499E-2</v>
      </c>
      <c r="H53" s="106">
        <v>0.42491954320940734</v>
      </c>
      <c r="I53" s="73">
        <v>0.41913361901961105</v>
      </c>
      <c r="J53" s="181">
        <v>0.46368135738551364</v>
      </c>
      <c r="K53" s="22">
        <v>1</v>
      </c>
      <c r="L53" s="23" t="s">
        <v>323</v>
      </c>
    </row>
    <row r="54" spans="1:17" ht="10.8" outlineLevel="1" thickBot="1" x14ac:dyDescent="0.25">
      <c r="A54" s="20" t="s">
        <v>317</v>
      </c>
      <c r="B54" s="22">
        <v>-4.7408612655969261E-2</v>
      </c>
      <c r="C54" s="64">
        <v>8.4083319138879259E-2</v>
      </c>
      <c r="D54" s="146">
        <v>-0.10014698140415358</v>
      </c>
      <c r="E54" s="73">
        <v>0.41967936917244653</v>
      </c>
      <c r="F54" s="73">
        <v>0.41522565591763166</v>
      </c>
      <c r="G54" s="67">
        <v>0.34279946259012484</v>
      </c>
      <c r="H54" s="107">
        <v>-1.0760456252970946E-2</v>
      </c>
      <c r="I54" s="88">
        <v>5.7986737571216326E-3</v>
      </c>
      <c r="J54" s="86">
        <v>0.10668014777274759</v>
      </c>
      <c r="K54" s="86">
        <v>0.10584341035543704</v>
      </c>
      <c r="L54" s="22">
        <v>1</v>
      </c>
      <c r="M54" s="23" t="s">
        <v>138</v>
      </c>
    </row>
    <row r="55" spans="1:17" ht="10.8" outlineLevel="1" thickBot="1" x14ac:dyDescent="0.25">
      <c r="A55" s="20" t="s">
        <v>68</v>
      </c>
      <c r="B55" s="22">
        <v>-0.29894612090676664</v>
      </c>
      <c r="C55" s="114">
        <v>-2.7650698873012733E-2</v>
      </c>
      <c r="D55" s="74">
        <v>3.1974429350702722E-2</v>
      </c>
      <c r="E55" s="86">
        <v>0.10652957440454221</v>
      </c>
      <c r="F55" s="108">
        <v>0.21393769935228488</v>
      </c>
      <c r="G55" s="98">
        <v>-6.3948040584426463E-2</v>
      </c>
      <c r="H55" s="88">
        <v>9.3046881513315894E-4</v>
      </c>
      <c r="I55" s="62">
        <v>-7.409538652202112E-2</v>
      </c>
      <c r="J55" s="114">
        <v>-2.4871097489716384E-2</v>
      </c>
      <c r="K55" s="75">
        <v>1.4623546054747758E-2</v>
      </c>
      <c r="L55" s="69">
        <v>-3.2986980592619009E-2</v>
      </c>
      <c r="M55" s="22">
        <v>1</v>
      </c>
      <c r="N55" s="23" t="s">
        <v>139</v>
      </c>
    </row>
    <row r="56" spans="1:17" ht="10.8" outlineLevel="1" thickBot="1" x14ac:dyDescent="0.25">
      <c r="A56" s="20" t="s">
        <v>69</v>
      </c>
      <c r="B56" s="22">
        <v>-0.15688562558786745</v>
      </c>
      <c r="C56" s="78">
        <v>-7.2953669639703187E-3</v>
      </c>
      <c r="D56" s="75">
        <v>1.2656303205750669E-2</v>
      </c>
      <c r="E56" s="109">
        <v>-9.3310970930297152E-2</v>
      </c>
      <c r="F56" s="107">
        <v>-1.7209960000263362E-2</v>
      </c>
      <c r="G56" s="79">
        <v>2.5633186543358038E-2</v>
      </c>
      <c r="H56" s="109">
        <v>-9.447651029736788E-2</v>
      </c>
      <c r="I56" s="75">
        <v>9.924556214567044E-3</v>
      </c>
      <c r="J56" s="88">
        <v>9.1655876103951418E-3</v>
      </c>
      <c r="K56" s="98">
        <v>-6.4288754254806832E-2</v>
      </c>
      <c r="L56" s="69">
        <v>-3.3850543929631258E-2</v>
      </c>
      <c r="M56" s="182">
        <v>0.45819681111613925</v>
      </c>
      <c r="N56" s="22">
        <v>1</v>
      </c>
      <c r="O56" s="23" t="s">
        <v>140</v>
      </c>
    </row>
    <row r="57" spans="1:17" ht="10.8" outlineLevel="1" thickBot="1" x14ac:dyDescent="0.25">
      <c r="A57" s="20" t="s">
        <v>70</v>
      </c>
      <c r="B57" s="22">
        <v>-0.27945442934661324</v>
      </c>
      <c r="C57" s="147">
        <v>-0.14455739116131552</v>
      </c>
      <c r="D57" s="84">
        <v>0.1363880744669056</v>
      </c>
      <c r="E57" s="175">
        <v>-0.14083294485304154</v>
      </c>
      <c r="F57" s="107">
        <v>-1.0846409228667343E-2</v>
      </c>
      <c r="G57" s="78">
        <v>-6.7193585051081805E-4</v>
      </c>
      <c r="H57" s="79">
        <v>2.7271340134598594E-2</v>
      </c>
      <c r="I57" s="78">
        <v>-7.6721945638164183E-3</v>
      </c>
      <c r="J57" s="74">
        <v>3.3404821624878775E-2</v>
      </c>
      <c r="K57" s="98">
        <v>-6.5071767454487589E-2</v>
      </c>
      <c r="L57" s="78">
        <v>-8.6668614542719027E-3</v>
      </c>
      <c r="M57" s="183">
        <v>0.53873063766601081</v>
      </c>
      <c r="N57" s="73">
        <v>0.4186433352123089</v>
      </c>
      <c r="O57" s="22">
        <v>1</v>
      </c>
      <c r="P57" s="23" t="s">
        <v>141</v>
      </c>
    </row>
    <row r="58" spans="1:17" ht="10.8" outlineLevel="1" thickBot="1" x14ac:dyDescent="0.25">
      <c r="A58" s="20" t="s">
        <v>71</v>
      </c>
      <c r="B58" s="22">
        <v>-0.10872487549273931</v>
      </c>
      <c r="C58" s="74">
        <v>3.3607690686245591E-2</v>
      </c>
      <c r="D58" s="96">
        <v>-4.4217446976170471E-2</v>
      </c>
      <c r="E58" s="70">
        <v>9.7593659369127339E-2</v>
      </c>
      <c r="F58" s="231">
        <v>0.17473547869599965</v>
      </c>
      <c r="G58" s="82">
        <v>4.1386487116279007E-2</v>
      </c>
      <c r="H58" s="110">
        <v>-0.17694151212251968</v>
      </c>
      <c r="I58" s="69">
        <v>-3.3970471604555477E-2</v>
      </c>
      <c r="J58" s="114">
        <v>-2.7502265360115512E-2</v>
      </c>
      <c r="K58" s="62">
        <v>-7.8163250744281501E-2</v>
      </c>
      <c r="L58" s="83">
        <v>-8.5280405506130086E-2</v>
      </c>
      <c r="M58" s="72">
        <v>0.46843317333957957</v>
      </c>
      <c r="N58" s="151">
        <v>0.31977377860470141</v>
      </c>
      <c r="O58" s="87">
        <v>0.34720518576711445</v>
      </c>
      <c r="P58" s="22">
        <v>1</v>
      </c>
      <c r="Q58" s="23" t="s">
        <v>142</v>
      </c>
    </row>
    <row r="59" spans="1:17" outlineLevel="1" x14ac:dyDescent="0.2">
      <c r="A59" s="20" t="s">
        <v>72</v>
      </c>
      <c r="B59" s="22">
        <v>-0.13313448837094344</v>
      </c>
      <c r="C59" s="114">
        <v>-2.3388816990207277E-2</v>
      </c>
      <c r="D59" s="79">
        <v>2.3144711086218964E-2</v>
      </c>
      <c r="E59" s="62">
        <v>-7.3095197954095956E-2</v>
      </c>
      <c r="F59" s="98">
        <v>-6.9075651459690468E-2</v>
      </c>
      <c r="G59" s="93">
        <v>-4.7787252867715589E-2</v>
      </c>
      <c r="H59" s="114">
        <v>-2.0646270050808171E-2</v>
      </c>
      <c r="I59" s="82">
        <v>4.1597101481945287E-2</v>
      </c>
      <c r="J59" s="88">
        <v>8.3778036635318784E-3</v>
      </c>
      <c r="K59" s="104">
        <v>5.0594702173054201E-2</v>
      </c>
      <c r="L59" s="78">
        <v>-9.2335904798820038E-3</v>
      </c>
      <c r="M59" s="101">
        <v>0.36423335542316126</v>
      </c>
      <c r="N59" s="185">
        <v>0.28189950936362917</v>
      </c>
      <c r="O59" s="154">
        <v>0.33054463327946015</v>
      </c>
      <c r="P59" s="116">
        <v>0.23369289082837674</v>
      </c>
      <c r="Q59" s="22">
        <v>1</v>
      </c>
    </row>
    <row r="60" spans="1:17" outlineLevel="1" x14ac:dyDescent="0.2">
      <c r="A60" s="6" t="s">
        <v>324</v>
      </c>
      <c r="C60" s="216"/>
    </row>
    <row r="61" spans="1:17" outlineLevel="1" x14ac:dyDescent="0.2">
      <c r="A61" s="6" t="s">
        <v>325</v>
      </c>
      <c r="C61" s="216"/>
    </row>
    <row r="62" spans="1:17" outlineLevel="1" x14ac:dyDescent="0.2">
      <c r="A62" s="6" t="s">
        <v>326</v>
      </c>
      <c r="C62" s="216"/>
    </row>
    <row r="63" spans="1:17" x14ac:dyDescent="0.2">
      <c r="A63" s="24"/>
    </row>
    <row r="64" spans="1:17" x14ac:dyDescent="0.2">
      <c r="A64" s="11" t="s">
        <v>143</v>
      </c>
    </row>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outlineLevel="1" x14ac:dyDescent="0.2"/>
    <row r="82" spans="1:1" outlineLevel="1" x14ac:dyDescent="0.2"/>
    <row r="83" spans="1:1" outlineLevel="1" x14ac:dyDescent="0.2"/>
    <row r="84" spans="1:1" outlineLevel="1" x14ac:dyDescent="0.2"/>
    <row r="85" spans="1:1" x14ac:dyDescent="0.2">
      <c r="A85" s="36"/>
    </row>
    <row r="86" spans="1:1" x14ac:dyDescent="0.2">
      <c r="A86" s="11" t="s">
        <v>145</v>
      </c>
    </row>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x14ac:dyDescent="0.2">
      <c r="A107" s="36"/>
    </row>
    <row r="108" spans="1:1" x14ac:dyDescent="0.2">
      <c r="A108" s="11" t="s">
        <v>146</v>
      </c>
    </row>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x14ac:dyDescent="0.2">
      <c r="A129" s="36"/>
    </row>
    <row r="130" spans="1:1" x14ac:dyDescent="0.2">
      <c r="A130" s="11" t="s">
        <v>147</v>
      </c>
    </row>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x14ac:dyDescent="0.2">
      <c r="A151" s="36"/>
    </row>
    <row r="152" spans="1:1" x14ac:dyDescent="0.2">
      <c r="A152" s="11" t="s">
        <v>148</v>
      </c>
    </row>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x14ac:dyDescent="0.2">
      <c r="A173" s="36"/>
    </row>
    <row r="176" spans="1:1" x14ac:dyDescent="0.2">
      <c r="A176"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0F5BA651-2916-40C9-9DE0-43F1FEECF196}">
      <formula1>0</formula1>
      <formula2>1</formula2>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89246-8B7E-46B2-B125-E8485BCBB2BB}">
  <dimension ref="A1:B247"/>
  <sheetViews>
    <sheetView workbookViewId="0">
      <selection activeCell="H19" sqref="H19"/>
    </sheetView>
  </sheetViews>
  <sheetFormatPr defaultRowHeight="14.4" x14ac:dyDescent="0.3"/>
  <sheetData>
    <row r="1" spans="1:2" x14ac:dyDescent="0.3">
      <c r="A1" t="s">
        <v>74</v>
      </c>
      <c r="B1" t="s">
        <v>1</v>
      </c>
    </row>
    <row r="2" spans="1:2" x14ac:dyDescent="0.3">
      <c r="A2">
        <v>9.5728979790730708</v>
      </c>
      <c r="B2">
        <v>1.55</v>
      </c>
    </row>
    <row r="3" spans="1:2" x14ac:dyDescent="0.3">
      <c r="A3">
        <v>9.3022858064595422</v>
      </c>
      <c r="B3">
        <v>1.25</v>
      </c>
    </row>
    <row r="4" spans="1:2" x14ac:dyDescent="0.3">
      <c r="A4">
        <v>9.2301429992723616</v>
      </c>
      <c r="B4">
        <v>1.1319999999999999</v>
      </c>
    </row>
    <row r="5" spans="1:2" x14ac:dyDescent="0.3">
      <c r="A5">
        <v>9.4757768354806444</v>
      </c>
      <c r="B5">
        <v>1.31</v>
      </c>
    </row>
    <row r="6" spans="1:2" x14ac:dyDescent="0.3">
      <c r="A6">
        <v>9.6293796001114647</v>
      </c>
      <c r="B6">
        <v>1.302</v>
      </c>
    </row>
    <row r="7" spans="1:2" x14ac:dyDescent="0.3">
      <c r="A7">
        <v>9.3585017229567029</v>
      </c>
      <c r="B7">
        <v>1.3169999999999999</v>
      </c>
    </row>
    <row r="8" spans="1:2" x14ac:dyDescent="0.3">
      <c r="A8">
        <v>9.2417285678175549</v>
      </c>
      <c r="B8">
        <v>1.07</v>
      </c>
    </row>
    <row r="9" spans="1:2" x14ac:dyDescent="0.3">
      <c r="A9">
        <v>9.1310081618394836</v>
      </c>
      <c r="B9">
        <v>1.04</v>
      </c>
    </row>
    <row r="10" spans="1:2" x14ac:dyDescent="0.3">
      <c r="A10">
        <v>9.0391961157723539</v>
      </c>
      <c r="B10">
        <v>1.024</v>
      </c>
    </row>
    <row r="11" spans="1:2" x14ac:dyDescent="0.3">
      <c r="A11">
        <v>10.106987219953758</v>
      </c>
      <c r="B11">
        <v>1.58</v>
      </c>
    </row>
    <row r="12" spans="1:2" x14ac:dyDescent="0.3">
      <c r="A12">
        <v>9.0893020435991261</v>
      </c>
      <c r="B12">
        <v>1.1080000000000001</v>
      </c>
    </row>
    <row r="13" spans="1:2" x14ac:dyDescent="0.3">
      <c r="A13">
        <v>10.232247266827603</v>
      </c>
      <c r="B13">
        <v>1.74</v>
      </c>
    </row>
    <row r="14" spans="1:2" x14ac:dyDescent="0.3">
      <c r="A14">
        <v>9.883386880829125</v>
      </c>
      <c r="B14">
        <v>1.5</v>
      </c>
    </row>
    <row r="15" spans="1:2" x14ac:dyDescent="0.3">
      <c r="A15">
        <v>9.5353182291716614</v>
      </c>
      <c r="B15">
        <v>1.1399999999999999</v>
      </c>
    </row>
    <row r="16" spans="1:2" x14ac:dyDescent="0.3">
      <c r="A16">
        <v>8.896998552743824</v>
      </c>
      <c r="B16">
        <v>1.02</v>
      </c>
    </row>
    <row r="17" spans="1:2" x14ac:dyDescent="0.3">
      <c r="A17">
        <v>9.2921719402226142</v>
      </c>
      <c r="B17">
        <v>1.26</v>
      </c>
    </row>
    <row r="18" spans="1:2" x14ac:dyDescent="0.3">
      <c r="A18">
        <v>9.6709247793054267</v>
      </c>
      <c r="B18">
        <v>1.73</v>
      </c>
    </row>
    <row r="19" spans="1:2" x14ac:dyDescent="0.3">
      <c r="A19">
        <v>9.635479667759963</v>
      </c>
      <c r="B19">
        <v>1.61</v>
      </c>
    </row>
    <row r="20" spans="1:2" x14ac:dyDescent="0.3">
      <c r="A20">
        <v>9.5836954261661127</v>
      </c>
      <c r="B20">
        <v>1.014</v>
      </c>
    </row>
    <row r="21" spans="1:2" x14ac:dyDescent="0.3">
      <c r="A21">
        <v>8.9895546637639292</v>
      </c>
      <c r="B21">
        <v>1.1100000000000001</v>
      </c>
    </row>
    <row r="22" spans="1:2" x14ac:dyDescent="0.3">
      <c r="A22">
        <v>10.031000872835088</v>
      </c>
      <c r="B22">
        <v>1.8029999999999999</v>
      </c>
    </row>
    <row r="23" spans="1:2" x14ac:dyDescent="0.3">
      <c r="A23">
        <v>8.9895546637639292</v>
      </c>
      <c r="B23">
        <v>1.1100000000000001</v>
      </c>
    </row>
    <row r="24" spans="1:2" x14ac:dyDescent="0.3">
      <c r="A24">
        <v>10.460700455855241</v>
      </c>
      <c r="B24">
        <v>2.13</v>
      </c>
    </row>
    <row r="25" spans="1:2" x14ac:dyDescent="0.3">
      <c r="A25">
        <v>10.044900305486452</v>
      </c>
      <c r="B25">
        <v>1.762</v>
      </c>
    </row>
    <row r="26" spans="1:2" x14ac:dyDescent="0.3">
      <c r="A26">
        <v>9.3444341064568821</v>
      </c>
      <c r="B26">
        <v>1.1599999999999999</v>
      </c>
    </row>
    <row r="27" spans="1:2" x14ac:dyDescent="0.3">
      <c r="A27">
        <v>9.1577831212375074</v>
      </c>
      <c r="B27">
        <v>1.133</v>
      </c>
    </row>
    <row r="28" spans="1:2" x14ac:dyDescent="0.3">
      <c r="A28">
        <v>9.301277366968284</v>
      </c>
      <c r="B28">
        <v>1.1040000000000001</v>
      </c>
    </row>
    <row r="29" spans="1:2" x14ac:dyDescent="0.3">
      <c r="A29">
        <v>9.0994864618852986</v>
      </c>
      <c r="B29">
        <v>1.07</v>
      </c>
    </row>
    <row r="30" spans="1:2" x14ac:dyDescent="0.3">
      <c r="A30">
        <v>9.7246189275059631</v>
      </c>
      <c r="B30">
        <v>1.53</v>
      </c>
    </row>
    <row r="31" spans="1:2" x14ac:dyDescent="0.3">
      <c r="A31">
        <v>10.494602007530922</v>
      </c>
      <c r="B31">
        <v>1.71</v>
      </c>
    </row>
    <row r="32" spans="1:2" x14ac:dyDescent="0.3">
      <c r="A32">
        <v>9.751675801946746</v>
      </c>
      <c r="B32">
        <v>1.522</v>
      </c>
    </row>
    <row r="33" spans="1:2" x14ac:dyDescent="0.3">
      <c r="A33">
        <v>8.9987251137983453</v>
      </c>
      <c r="B33">
        <v>1.02</v>
      </c>
    </row>
    <row r="34" spans="1:2" x14ac:dyDescent="0.3">
      <c r="A34">
        <v>9.9353737413984504</v>
      </c>
      <c r="B34">
        <v>1.58</v>
      </c>
    </row>
    <row r="35" spans="1:2" x14ac:dyDescent="0.3">
      <c r="A35">
        <v>9.7270307643173162</v>
      </c>
      <c r="B35">
        <v>1.52</v>
      </c>
    </row>
    <row r="36" spans="1:2" x14ac:dyDescent="0.3">
      <c r="A36">
        <v>9.5084303438479925</v>
      </c>
      <c r="B36">
        <v>1.24</v>
      </c>
    </row>
    <row r="37" spans="1:2" x14ac:dyDescent="0.3">
      <c r="A37">
        <v>9.4414520929395689</v>
      </c>
      <c r="B37">
        <v>1.51</v>
      </c>
    </row>
    <row r="38" spans="1:2" x14ac:dyDescent="0.3">
      <c r="A38">
        <v>9.282229777787709</v>
      </c>
      <c r="B38">
        <v>1.21</v>
      </c>
    </row>
    <row r="39" spans="1:2" x14ac:dyDescent="0.3">
      <c r="A39">
        <v>9.8309566438561298</v>
      </c>
      <c r="B39">
        <v>1.6</v>
      </c>
    </row>
    <row r="40" spans="1:2" x14ac:dyDescent="0.3">
      <c r="A40">
        <v>9.4157272017011326</v>
      </c>
      <c r="B40">
        <v>1.06</v>
      </c>
    </row>
    <row r="41" spans="1:2" x14ac:dyDescent="0.3">
      <c r="A41">
        <v>9.2315146072075898</v>
      </c>
      <c r="B41">
        <v>1.145</v>
      </c>
    </row>
    <row r="42" spans="1:2" x14ac:dyDescent="0.3">
      <c r="A42">
        <v>9.5460980676595266</v>
      </c>
      <c r="B42">
        <v>1.3</v>
      </c>
    </row>
    <row r="43" spans="1:2" x14ac:dyDescent="0.3">
      <c r="A43">
        <v>9.3250261717009781</v>
      </c>
      <c r="B43">
        <v>1.03</v>
      </c>
    </row>
    <row r="44" spans="1:2" x14ac:dyDescent="0.3">
      <c r="A44">
        <v>9.664542626975372</v>
      </c>
      <c r="B44">
        <v>1.03</v>
      </c>
    </row>
    <row r="45" spans="1:2" x14ac:dyDescent="0.3">
      <c r="A45">
        <v>9.2826610335558097</v>
      </c>
      <c r="B45">
        <v>1.1499999999999999</v>
      </c>
    </row>
    <row r="46" spans="1:2" x14ac:dyDescent="0.3">
      <c r="A46">
        <v>9.1667243736934232</v>
      </c>
      <c r="B46">
        <v>1.06</v>
      </c>
    </row>
    <row r="47" spans="1:2" x14ac:dyDescent="0.3">
      <c r="A47">
        <v>9.2614136421601838</v>
      </c>
      <c r="B47">
        <v>1.3029999999999999</v>
      </c>
    </row>
    <row r="48" spans="1:2" x14ac:dyDescent="0.3">
      <c r="A48">
        <v>9.1936254527991608</v>
      </c>
      <c r="B48">
        <v>1.02</v>
      </c>
    </row>
    <row r="49" spans="1:2" x14ac:dyDescent="0.3">
      <c r="A49">
        <v>9.8346732365357674</v>
      </c>
      <c r="B49">
        <v>1.33</v>
      </c>
    </row>
    <row r="50" spans="1:2" x14ac:dyDescent="0.3">
      <c r="A50">
        <v>10.240923610246821</v>
      </c>
      <c r="B50">
        <v>1.63</v>
      </c>
    </row>
    <row r="51" spans="1:2" x14ac:dyDescent="0.3">
      <c r="A51">
        <v>8.8113542299657279</v>
      </c>
      <c r="B51">
        <v>1.05</v>
      </c>
    </row>
    <row r="52" spans="1:2" x14ac:dyDescent="0.3">
      <c r="A52">
        <v>9.6064283182717496</v>
      </c>
      <c r="B52">
        <v>1.33</v>
      </c>
    </row>
    <row r="53" spans="1:2" x14ac:dyDescent="0.3">
      <c r="A53">
        <v>9.1896273303786415</v>
      </c>
      <c r="B53">
        <v>1.0980000000000001</v>
      </c>
    </row>
    <row r="54" spans="1:2" x14ac:dyDescent="0.3">
      <c r="A54">
        <v>10.050832842423782</v>
      </c>
      <c r="B54">
        <v>1.6</v>
      </c>
    </row>
    <row r="55" spans="1:2" x14ac:dyDescent="0.3">
      <c r="A55">
        <v>9.2157154005934494</v>
      </c>
      <c r="B55">
        <v>1.01</v>
      </c>
    </row>
    <row r="56" spans="1:2" x14ac:dyDescent="0.3">
      <c r="A56">
        <v>9.4850891690160637</v>
      </c>
      <c r="B56">
        <v>1.1100000000000001</v>
      </c>
    </row>
    <row r="57" spans="1:2" x14ac:dyDescent="0.3">
      <c r="A57">
        <v>9.233581688042598</v>
      </c>
      <c r="B57">
        <v>1.25</v>
      </c>
    </row>
    <row r="58" spans="1:2" x14ac:dyDescent="0.3">
      <c r="A58">
        <v>9.1033117992176589</v>
      </c>
      <c r="B58">
        <v>1.095</v>
      </c>
    </row>
    <row r="59" spans="1:2" x14ac:dyDescent="0.3">
      <c r="A59">
        <v>9.1794687083090949</v>
      </c>
      <c r="B59">
        <v>1.1579999999999999</v>
      </c>
    </row>
    <row r="60" spans="1:2" x14ac:dyDescent="0.3">
      <c r="A60">
        <v>9.3564948817622575</v>
      </c>
      <c r="B60">
        <v>1.05</v>
      </c>
    </row>
    <row r="61" spans="1:2" x14ac:dyDescent="0.3">
      <c r="A61">
        <v>10.008554074982184</v>
      </c>
      <c r="B61">
        <v>1.54</v>
      </c>
    </row>
    <row r="62" spans="1:2" x14ac:dyDescent="0.3">
      <c r="A62">
        <v>9.2064327471451648</v>
      </c>
      <c r="B62">
        <v>1.1000000000000001</v>
      </c>
    </row>
    <row r="63" spans="1:2" x14ac:dyDescent="0.3">
      <c r="A63">
        <v>9.0613524256098064</v>
      </c>
      <c r="B63">
        <v>1.03</v>
      </c>
    </row>
    <row r="64" spans="1:2" x14ac:dyDescent="0.3">
      <c r="A64">
        <v>9.7641703112667741</v>
      </c>
      <c r="B64">
        <v>1.62</v>
      </c>
    </row>
    <row r="65" spans="1:2" x14ac:dyDescent="0.3">
      <c r="A65">
        <v>10.403049984023408</v>
      </c>
      <c r="B65">
        <v>2</v>
      </c>
    </row>
    <row r="66" spans="1:2" x14ac:dyDescent="0.3">
      <c r="A66">
        <v>9.544826709432904</v>
      </c>
      <c r="B66">
        <v>1.25</v>
      </c>
    </row>
    <row r="67" spans="1:2" x14ac:dyDescent="0.3">
      <c r="A67">
        <v>9.060094060174638</v>
      </c>
      <c r="B67">
        <v>1.03</v>
      </c>
    </row>
    <row r="68" spans="1:2" x14ac:dyDescent="0.3">
      <c r="A68">
        <v>9.8195079387408537</v>
      </c>
      <c r="B68">
        <v>1.31</v>
      </c>
    </row>
    <row r="69" spans="1:2" x14ac:dyDescent="0.3">
      <c r="A69">
        <v>9.5286944617670493</v>
      </c>
      <c r="B69">
        <v>1.32</v>
      </c>
    </row>
    <row r="70" spans="1:2" x14ac:dyDescent="0.3">
      <c r="A70">
        <v>10.277668370604527</v>
      </c>
      <c r="B70">
        <v>1.262</v>
      </c>
    </row>
    <row r="71" spans="1:2" x14ac:dyDescent="0.3">
      <c r="A71">
        <v>9.0893020435991261</v>
      </c>
      <c r="B71">
        <v>1.0900000000000001</v>
      </c>
    </row>
    <row r="72" spans="1:2" x14ac:dyDescent="0.3">
      <c r="A72">
        <v>9.4858046097299411</v>
      </c>
      <c r="B72">
        <v>1.21</v>
      </c>
    </row>
    <row r="73" spans="1:2" x14ac:dyDescent="0.3">
      <c r="A73">
        <v>9.2059306634874822</v>
      </c>
      <c r="B73">
        <v>1.01</v>
      </c>
    </row>
    <row r="74" spans="1:2" x14ac:dyDescent="0.3">
      <c r="A74">
        <v>9.3196431068666321</v>
      </c>
      <c r="B74">
        <v>1.133</v>
      </c>
    </row>
    <row r="75" spans="1:2" x14ac:dyDescent="0.3">
      <c r="A75">
        <v>9.8602146403026616</v>
      </c>
      <c r="B75">
        <v>1.6659999999999999</v>
      </c>
    </row>
    <row r="76" spans="1:2" x14ac:dyDescent="0.3">
      <c r="A76">
        <v>9.6542566664586005</v>
      </c>
      <c r="B76">
        <v>1.621</v>
      </c>
    </row>
    <row r="77" spans="1:2" x14ac:dyDescent="0.3">
      <c r="A77">
        <v>9.1228197744466879</v>
      </c>
      <c r="B77">
        <v>1.1100000000000001</v>
      </c>
    </row>
    <row r="78" spans="1:2" x14ac:dyDescent="0.3">
      <c r="A78">
        <v>9.5556247389049904</v>
      </c>
      <c r="B78">
        <v>1.33</v>
      </c>
    </row>
    <row r="79" spans="1:2" x14ac:dyDescent="0.3">
      <c r="A79">
        <v>9.7907059575479209</v>
      </c>
      <c r="B79">
        <v>1.59</v>
      </c>
    </row>
    <row r="80" spans="1:2" x14ac:dyDescent="0.3">
      <c r="A80">
        <v>9.7277355687632667</v>
      </c>
      <c r="B80">
        <v>1.4</v>
      </c>
    </row>
    <row r="81" spans="1:2" x14ac:dyDescent="0.3">
      <c r="A81">
        <v>9.2893363782026803</v>
      </c>
      <c r="B81">
        <v>1.04</v>
      </c>
    </row>
    <row r="82" spans="1:2" x14ac:dyDescent="0.3">
      <c r="A82">
        <v>10.459697547336718</v>
      </c>
      <c r="B82">
        <v>2.0699999999999998</v>
      </c>
    </row>
    <row r="83" spans="1:2" x14ac:dyDescent="0.3">
      <c r="A83">
        <v>9.5122248609519691</v>
      </c>
      <c r="B83">
        <v>1.23</v>
      </c>
    </row>
    <row r="84" spans="1:2" x14ac:dyDescent="0.3">
      <c r="A84">
        <v>9.1401324769326866</v>
      </c>
      <c r="B84">
        <v>1.07</v>
      </c>
    </row>
    <row r="85" spans="1:2" x14ac:dyDescent="0.3">
      <c r="A85">
        <v>9.4637259872011423</v>
      </c>
      <c r="B85">
        <v>1.29</v>
      </c>
    </row>
    <row r="86" spans="1:2" x14ac:dyDescent="0.3">
      <c r="A86">
        <v>9.112279813345209</v>
      </c>
      <c r="B86">
        <v>1.1000000000000001</v>
      </c>
    </row>
    <row r="87" spans="1:2" x14ac:dyDescent="0.3">
      <c r="A87">
        <v>9.7803988730607809</v>
      </c>
      <c r="B87">
        <v>1.44</v>
      </c>
    </row>
    <row r="88" spans="1:2" x14ac:dyDescent="0.3">
      <c r="A88">
        <v>9.3411931803949457</v>
      </c>
      <c r="B88">
        <v>1.0740000000000001</v>
      </c>
    </row>
    <row r="89" spans="1:2" x14ac:dyDescent="0.3">
      <c r="A89">
        <v>9.977391611043732</v>
      </c>
      <c r="B89">
        <v>1.71</v>
      </c>
    </row>
    <row r="90" spans="1:2" x14ac:dyDescent="0.3">
      <c r="A90">
        <v>9.233861567017529</v>
      </c>
      <c r="B90">
        <v>1.22</v>
      </c>
    </row>
    <row r="91" spans="1:2" x14ac:dyDescent="0.3">
      <c r="A91">
        <v>9.3859729406193413</v>
      </c>
      <c r="B91">
        <v>1.31</v>
      </c>
    </row>
    <row r="92" spans="1:2" x14ac:dyDescent="0.3">
      <c r="A92">
        <v>9.9659927578875251</v>
      </c>
      <c r="B92">
        <v>1.54</v>
      </c>
    </row>
    <row r="93" spans="1:2" x14ac:dyDescent="0.3">
      <c r="A93">
        <v>9.8766300983662454</v>
      </c>
      <c r="B93">
        <v>1.54</v>
      </c>
    </row>
    <row r="94" spans="1:2" x14ac:dyDescent="0.3">
      <c r="A94">
        <v>10.601249070646819</v>
      </c>
      <c r="B94">
        <v>2.0499999999999998</v>
      </c>
    </row>
    <row r="95" spans="1:2" x14ac:dyDescent="0.3">
      <c r="A95">
        <v>9.5170895071451902</v>
      </c>
      <c r="B95">
        <v>1.6</v>
      </c>
    </row>
    <row r="96" spans="1:2" x14ac:dyDescent="0.3">
      <c r="A96">
        <v>10.011175357953045</v>
      </c>
      <c r="B96">
        <v>1.56</v>
      </c>
    </row>
    <row r="97" spans="1:2" x14ac:dyDescent="0.3">
      <c r="A97">
        <v>9.6223881003560585</v>
      </c>
      <c r="B97">
        <v>1.38</v>
      </c>
    </row>
    <row r="98" spans="1:2" x14ac:dyDescent="0.3">
      <c r="A98">
        <v>9.6504001248488454</v>
      </c>
      <c r="B98">
        <v>1.3380000000000001</v>
      </c>
    </row>
    <row r="99" spans="1:2" x14ac:dyDescent="0.3">
      <c r="A99">
        <v>9.9290090897662058</v>
      </c>
      <c r="B99">
        <v>1.57</v>
      </c>
    </row>
    <row r="100" spans="1:2" x14ac:dyDescent="0.3">
      <c r="A100">
        <v>9.0653145999259248</v>
      </c>
      <c r="B100">
        <v>1.06</v>
      </c>
    </row>
    <row r="101" spans="1:2" x14ac:dyDescent="0.3">
      <c r="A101">
        <v>9.3083741122475487</v>
      </c>
      <c r="B101">
        <v>1.181</v>
      </c>
    </row>
    <row r="102" spans="1:2" x14ac:dyDescent="0.3">
      <c r="A102">
        <v>10.34586301466439</v>
      </c>
      <c r="B102">
        <v>1.76</v>
      </c>
    </row>
    <row r="103" spans="1:2" x14ac:dyDescent="0.3">
      <c r="A103">
        <v>9.5122248609519691</v>
      </c>
      <c r="B103">
        <v>1.23</v>
      </c>
    </row>
    <row r="104" spans="1:2" x14ac:dyDescent="0.3">
      <c r="A104">
        <v>9.7950668035817081</v>
      </c>
      <c r="B104">
        <v>1.702</v>
      </c>
    </row>
    <row r="105" spans="1:2" x14ac:dyDescent="0.3">
      <c r="A105">
        <v>9.7452538401312623</v>
      </c>
      <c r="B105">
        <v>1.27</v>
      </c>
    </row>
    <row r="106" spans="1:2" x14ac:dyDescent="0.3">
      <c r="A106">
        <v>9.6986135912716627</v>
      </c>
      <c r="B106">
        <v>1.208</v>
      </c>
    </row>
    <row r="107" spans="1:2" x14ac:dyDescent="0.3">
      <c r="A107">
        <v>9.0355273554084601</v>
      </c>
      <c r="B107">
        <v>1.08</v>
      </c>
    </row>
    <row r="108" spans="1:2" x14ac:dyDescent="0.3">
      <c r="A108">
        <v>9.0861367685168766</v>
      </c>
      <c r="B108">
        <v>1.07</v>
      </c>
    </row>
    <row r="109" spans="1:2" x14ac:dyDescent="0.3">
      <c r="A109">
        <v>10.330170952081634</v>
      </c>
      <c r="B109">
        <v>1.77</v>
      </c>
    </row>
    <row r="110" spans="1:2" x14ac:dyDescent="0.3">
      <c r="A110">
        <v>9.6040027679651949</v>
      </c>
      <c r="B110">
        <v>1.5680000000000001</v>
      </c>
    </row>
    <row r="111" spans="1:2" x14ac:dyDescent="0.3">
      <c r="A111">
        <v>9.1497407498472523</v>
      </c>
      <c r="B111">
        <v>1.0680000000000001</v>
      </c>
    </row>
    <row r="112" spans="1:2" x14ac:dyDescent="0.3">
      <c r="A112">
        <v>9.6483372050868326</v>
      </c>
      <c r="B112">
        <v>1.4</v>
      </c>
    </row>
    <row r="113" spans="1:2" x14ac:dyDescent="0.3">
      <c r="A113">
        <v>9.5625052608890577</v>
      </c>
      <c r="B113">
        <v>1.04</v>
      </c>
    </row>
    <row r="114" spans="1:2" x14ac:dyDescent="0.3">
      <c r="A114">
        <v>9.3369866792039655</v>
      </c>
      <c r="B114">
        <v>1.07</v>
      </c>
    </row>
    <row r="115" spans="1:2" x14ac:dyDescent="0.3">
      <c r="A115">
        <v>10.249202656238518</v>
      </c>
      <c r="B115">
        <v>1.95</v>
      </c>
    </row>
    <row r="116" spans="1:2" x14ac:dyDescent="0.3">
      <c r="A116">
        <v>9.8717904657928734</v>
      </c>
      <c r="B116">
        <v>1.2110000000000001</v>
      </c>
    </row>
    <row r="117" spans="1:2" x14ac:dyDescent="0.3">
      <c r="A117">
        <v>9.3515464884210875</v>
      </c>
      <c r="B117">
        <v>1.1299999999999999</v>
      </c>
    </row>
    <row r="118" spans="1:2" x14ac:dyDescent="0.3">
      <c r="A118">
        <v>9.6008251667195328</v>
      </c>
      <c r="B118">
        <v>1.53</v>
      </c>
    </row>
    <row r="119" spans="1:2" x14ac:dyDescent="0.3">
      <c r="A119">
        <v>9.2977833224912274</v>
      </c>
      <c r="B119">
        <v>1.24</v>
      </c>
    </row>
    <row r="120" spans="1:2" x14ac:dyDescent="0.3">
      <c r="A120">
        <v>9.1962414475966803</v>
      </c>
      <c r="B120">
        <v>1.1200000000000001</v>
      </c>
    </row>
    <row r="121" spans="1:2" x14ac:dyDescent="0.3">
      <c r="A121">
        <v>9.9169127795325007</v>
      </c>
      <c r="B121">
        <v>1.73</v>
      </c>
    </row>
    <row r="122" spans="1:2" x14ac:dyDescent="0.3">
      <c r="A122">
        <v>10.463216048405487</v>
      </c>
      <c r="B122">
        <v>1.71</v>
      </c>
    </row>
    <row r="123" spans="1:2" x14ac:dyDescent="0.3">
      <c r="A123">
        <v>9.4669318520947741</v>
      </c>
      <c r="B123">
        <v>1.26</v>
      </c>
    </row>
    <row r="124" spans="1:2" x14ac:dyDescent="0.3">
      <c r="A124">
        <v>9.7087686654263532</v>
      </c>
      <c r="B124">
        <v>1.41</v>
      </c>
    </row>
    <row r="125" spans="1:2" x14ac:dyDescent="0.3">
      <c r="A125">
        <v>9.3272341234476812</v>
      </c>
      <c r="B125">
        <v>1.35</v>
      </c>
    </row>
    <row r="126" spans="1:2" x14ac:dyDescent="0.3">
      <c r="A126">
        <v>9.2750976191914614</v>
      </c>
      <c r="B126">
        <v>1.0449999999999999</v>
      </c>
    </row>
    <row r="127" spans="1:2" x14ac:dyDescent="0.3">
      <c r="A127">
        <v>10.147217737458726</v>
      </c>
      <c r="B127">
        <v>1.61</v>
      </c>
    </row>
    <row r="128" spans="1:2" x14ac:dyDescent="0.3">
      <c r="A128">
        <v>9.8422502430649388</v>
      </c>
      <c r="B128">
        <v>1.7549999999999999</v>
      </c>
    </row>
    <row r="129" spans="1:2" x14ac:dyDescent="0.3">
      <c r="A129">
        <v>9.441690159837492</v>
      </c>
      <c r="B129">
        <v>1.321</v>
      </c>
    </row>
    <row r="130" spans="1:2" x14ac:dyDescent="0.3">
      <c r="A130">
        <v>9.5422149125153233</v>
      </c>
      <c r="B130">
        <v>1.31</v>
      </c>
    </row>
    <row r="131" spans="1:2" x14ac:dyDescent="0.3">
      <c r="A131">
        <v>9.538204234060796</v>
      </c>
      <c r="B131">
        <v>1.22</v>
      </c>
    </row>
    <row r="132" spans="1:2" x14ac:dyDescent="0.3">
      <c r="A132">
        <v>9.7241216235678056</v>
      </c>
      <c r="B132">
        <v>1.1180000000000001</v>
      </c>
    </row>
    <row r="133" spans="1:2" x14ac:dyDescent="0.3">
      <c r="A133">
        <v>9.1767835884473392</v>
      </c>
      <c r="B133">
        <v>1.05</v>
      </c>
    </row>
    <row r="134" spans="1:2" x14ac:dyDescent="0.3">
      <c r="A134">
        <v>9.0725714422312862</v>
      </c>
      <c r="B134">
        <v>1.1379999999999999</v>
      </c>
    </row>
    <row r="135" spans="1:2" x14ac:dyDescent="0.3">
      <c r="A135">
        <v>9.130581540672603</v>
      </c>
      <c r="B135">
        <v>1.01</v>
      </c>
    </row>
    <row r="136" spans="1:2" x14ac:dyDescent="0.3">
      <c r="A136">
        <v>9.3214344194817702</v>
      </c>
      <c r="B136">
        <v>1.337</v>
      </c>
    </row>
    <row r="137" spans="1:2" x14ac:dyDescent="0.3">
      <c r="A137">
        <v>9.3783094225457369</v>
      </c>
      <c r="B137">
        <v>1.3</v>
      </c>
    </row>
    <row r="138" spans="1:2" x14ac:dyDescent="0.3">
      <c r="A138">
        <v>9.5878092164432847</v>
      </c>
      <c r="B138">
        <v>1.56</v>
      </c>
    </row>
    <row r="139" spans="1:2" x14ac:dyDescent="0.3">
      <c r="A139">
        <v>10.304810761476958</v>
      </c>
      <c r="B139">
        <v>1.532</v>
      </c>
    </row>
    <row r="140" spans="1:2" x14ac:dyDescent="0.3">
      <c r="A140">
        <v>9.7584617804858702</v>
      </c>
      <c r="B140">
        <v>1.54</v>
      </c>
    </row>
    <row r="141" spans="1:2" x14ac:dyDescent="0.3">
      <c r="A141">
        <v>9.6331590324118004</v>
      </c>
      <c r="B141">
        <v>1.1399999999999999</v>
      </c>
    </row>
    <row r="142" spans="1:2" x14ac:dyDescent="0.3">
      <c r="A142">
        <v>9.5163534011126867</v>
      </c>
      <c r="B142">
        <v>1.367</v>
      </c>
    </row>
    <row r="143" spans="1:2" x14ac:dyDescent="0.3">
      <c r="A143">
        <v>9.8694135722023759</v>
      </c>
      <c r="B143">
        <v>1.56</v>
      </c>
    </row>
    <row r="144" spans="1:2" x14ac:dyDescent="0.3">
      <c r="A144">
        <v>9.527619231384973</v>
      </c>
      <c r="B144">
        <v>1.05</v>
      </c>
    </row>
    <row r="145" spans="1:2" x14ac:dyDescent="0.3">
      <c r="A145">
        <v>9.2308834113741689</v>
      </c>
      <c r="B145">
        <v>1.07</v>
      </c>
    </row>
    <row r="146" spans="1:2" x14ac:dyDescent="0.3">
      <c r="A146">
        <v>9.7303741700771909</v>
      </c>
      <c r="B146">
        <v>1.32</v>
      </c>
    </row>
    <row r="147" spans="1:2" x14ac:dyDescent="0.3">
      <c r="A147">
        <v>10.189255982641804</v>
      </c>
      <c r="B147">
        <v>2</v>
      </c>
    </row>
    <row r="148" spans="1:2" x14ac:dyDescent="0.3">
      <c r="A148">
        <v>9.2231336874191427</v>
      </c>
      <c r="B148">
        <v>1.03</v>
      </c>
    </row>
    <row r="149" spans="1:2" x14ac:dyDescent="0.3">
      <c r="A149">
        <v>9.995747630961425</v>
      </c>
      <c r="B149">
        <v>1.8480000000000001</v>
      </c>
    </row>
    <row r="150" spans="1:2" x14ac:dyDescent="0.3">
      <c r="A150">
        <v>9.3872510664214737</v>
      </c>
      <c r="B150">
        <v>1.1599999999999999</v>
      </c>
    </row>
    <row r="151" spans="1:2" x14ac:dyDescent="0.3">
      <c r="A151">
        <v>9.6316788292406379</v>
      </c>
      <c r="B151">
        <v>1.6120000000000001</v>
      </c>
    </row>
    <row r="152" spans="1:2" x14ac:dyDescent="0.3">
      <c r="A152">
        <v>9.698552220870587</v>
      </c>
      <c r="B152">
        <v>1.22</v>
      </c>
    </row>
    <row r="153" spans="1:2" x14ac:dyDescent="0.3">
      <c r="A153">
        <v>9.1522148435728443</v>
      </c>
      <c r="B153">
        <v>1.1299999999999999</v>
      </c>
    </row>
    <row r="154" spans="1:2" x14ac:dyDescent="0.3">
      <c r="A154">
        <v>10.394090060613085</v>
      </c>
      <c r="B154">
        <v>2.11</v>
      </c>
    </row>
    <row r="155" spans="1:2" x14ac:dyDescent="0.3">
      <c r="A155">
        <v>9.7965146265320229</v>
      </c>
      <c r="B155">
        <v>1.3009999999999999</v>
      </c>
    </row>
    <row r="156" spans="1:2" x14ac:dyDescent="0.3">
      <c r="A156">
        <v>9.4768655830706301</v>
      </c>
      <c r="B156">
        <v>1.28</v>
      </c>
    </row>
    <row r="157" spans="1:2" x14ac:dyDescent="0.3">
      <c r="A157">
        <v>9.5451791323440407</v>
      </c>
      <c r="B157">
        <v>1.04</v>
      </c>
    </row>
    <row r="158" spans="1:2" x14ac:dyDescent="0.3">
      <c r="A158">
        <v>9.588686735146867</v>
      </c>
      <c r="B158">
        <v>1.0900000000000001</v>
      </c>
    </row>
    <row r="159" spans="1:2" x14ac:dyDescent="0.3">
      <c r="A159">
        <v>9.5106941926258521</v>
      </c>
      <c r="B159">
        <v>1.24</v>
      </c>
    </row>
    <row r="160" spans="1:2" x14ac:dyDescent="0.3">
      <c r="A160">
        <v>9.9574073945255588</v>
      </c>
      <c r="B160">
        <v>1.7</v>
      </c>
    </row>
    <row r="161" spans="1:2" x14ac:dyDescent="0.3">
      <c r="A161">
        <v>8.9253214169438859</v>
      </c>
      <c r="B161">
        <v>1.01</v>
      </c>
    </row>
    <row r="162" spans="1:2" x14ac:dyDescent="0.3">
      <c r="A162">
        <v>9.7731313992138027</v>
      </c>
      <c r="B162">
        <v>1.52</v>
      </c>
    </row>
    <row r="163" spans="1:2" x14ac:dyDescent="0.3">
      <c r="A163">
        <v>9.2992665811705848</v>
      </c>
      <c r="B163">
        <v>1.232</v>
      </c>
    </row>
    <row r="164" spans="1:2" x14ac:dyDescent="0.3">
      <c r="A164">
        <v>9.4303590459428683</v>
      </c>
      <c r="B164">
        <v>1.46</v>
      </c>
    </row>
    <row r="165" spans="1:2" x14ac:dyDescent="0.3">
      <c r="A165">
        <v>9.4856967947373274</v>
      </c>
      <c r="B165">
        <v>1.62</v>
      </c>
    </row>
    <row r="166" spans="1:2" x14ac:dyDescent="0.3">
      <c r="A166">
        <v>9.1196407472095391</v>
      </c>
      <c r="B166">
        <v>1.0900000000000001</v>
      </c>
    </row>
    <row r="167" spans="1:2" x14ac:dyDescent="0.3">
      <c r="A167">
        <v>9.8488729592629056</v>
      </c>
      <c r="B167">
        <v>1.41</v>
      </c>
    </row>
    <row r="168" spans="1:2" x14ac:dyDescent="0.3">
      <c r="A168">
        <v>9.3067408662624977</v>
      </c>
      <c r="B168">
        <v>1.01</v>
      </c>
    </row>
    <row r="169" spans="1:2" x14ac:dyDescent="0.3">
      <c r="A169">
        <v>9.3954912557802963</v>
      </c>
      <c r="B169">
        <v>1.17</v>
      </c>
    </row>
    <row r="170" spans="1:2" x14ac:dyDescent="0.3">
      <c r="A170">
        <v>9.0949295204648557</v>
      </c>
      <c r="B170">
        <v>1.2</v>
      </c>
    </row>
    <row r="171" spans="1:2" x14ac:dyDescent="0.3">
      <c r="A171">
        <v>9.1493921978223351</v>
      </c>
      <c r="B171">
        <v>1.08</v>
      </c>
    </row>
    <row r="172" spans="1:2" x14ac:dyDescent="0.3">
      <c r="A172">
        <v>9.7739165927482556</v>
      </c>
      <c r="B172">
        <v>1.24</v>
      </c>
    </row>
    <row r="173" spans="1:2" x14ac:dyDescent="0.3">
      <c r="A173">
        <v>9.7883011427270112</v>
      </c>
      <c r="B173">
        <v>1.5449999999999999</v>
      </c>
    </row>
    <row r="174" spans="1:2" x14ac:dyDescent="0.3">
      <c r="A174">
        <v>9.1197485929901774</v>
      </c>
      <c r="B174">
        <v>1.21</v>
      </c>
    </row>
    <row r="175" spans="1:2" x14ac:dyDescent="0.3">
      <c r="A175">
        <v>10.13444053074182</v>
      </c>
      <c r="B175">
        <v>1.1000000000000001</v>
      </c>
    </row>
    <row r="176" spans="1:2" x14ac:dyDescent="0.3">
      <c r="A176">
        <v>9.1912187127685954</v>
      </c>
      <c r="B176">
        <v>1.02</v>
      </c>
    </row>
    <row r="177" spans="1:2" x14ac:dyDescent="0.3">
      <c r="A177">
        <v>9.213236175088209</v>
      </c>
      <c r="B177">
        <v>1.1379999999999999</v>
      </c>
    </row>
    <row r="178" spans="1:2" x14ac:dyDescent="0.3">
      <c r="A178">
        <v>9.6429665881467201</v>
      </c>
      <c r="B178">
        <v>1.26</v>
      </c>
    </row>
    <row r="179" spans="1:2" x14ac:dyDescent="0.3">
      <c r="A179">
        <v>9.0715890937079564</v>
      </c>
      <c r="B179">
        <v>1.08</v>
      </c>
    </row>
    <row r="180" spans="1:2" x14ac:dyDescent="0.3">
      <c r="A180">
        <v>9.3451972607424292</v>
      </c>
      <c r="B180">
        <v>1.06</v>
      </c>
    </row>
    <row r="181" spans="1:2" x14ac:dyDescent="0.3">
      <c r="A181">
        <v>9.2196266209896702</v>
      </c>
      <c r="B181">
        <v>1.01</v>
      </c>
    </row>
    <row r="182" spans="1:2" x14ac:dyDescent="0.3">
      <c r="A182">
        <v>9.4474657208108113</v>
      </c>
      <c r="B182">
        <v>1.407</v>
      </c>
    </row>
    <row r="183" spans="1:2" x14ac:dyDescent="0.3">
      <c r="A183">
        <v>9.0298970501940001</v>
      </c>
      <c r="B183">
        <v>1.1180000000000001</v>
      </c>
    </row>
    <row r="184" spans="1:2" x14ac:dyDescent="0.3">
      <c r="A184">
        <v>10.19820730233956</v>
      </c>
      <c r="B184">
        <v>1.82</v>
      </c>
    </row>
    <row r="185" spans="1:2" x14ac:dyDescent="0.3">
      <c r="A185">
        <v>9.2591400599097877</v>
      </c>
      <c r="B185">
        <v>1.1499999999999999</v>
      </c>
    </row>
    <row r="186" spans="1:2" x14ac:dyDescent="0.3">
      <c r="A186">
        <v>9.2495610851294643</v>
      </c>
      <c r="B186">
        <v>1.03</v>
      </c>
    </row>
    <row r="187" spans="1:2" x14ac:dyDescent="0.3">
      <c r="A187">
        <v>9.2582015333275223</v>
      </c>
      <c r="B187">
        <v>1.06</v>
      </c>
    </row>
    <row r="188" spans="1:2" x14ac:dyDescent="0.3">
      <c r="A188">
        <v>10.221447525412486</v>
      </c>
      <c r="B188">
        <v>1.72</v>
      </c>
    </row>
    <row r="189" spans="1:2" x14ac:dyDescent="0.3">
      <c r="A189">
        <v>9.2547399592728663</v>
      </c>
      <c r="B189">
        <v>1.2</v>
      </c>
    </row>
    <row r="190" spans="1:2" x14ac:dyDescent="0.3">
      <c r="A190">
        <v>8.8470866926772391</v>
      </c>
      <c r="B190">
        <v>1.04</v>
      </c>
    </row>
    <row r="191" spans="1:2" x14ac:dyDescent="0.3">
      <c r="A191">
        <v>9.6858292422430914</v>
      </c>
      <c r="B191">
        <v>1.03</v>
      </c>
    </row>
    <row r="192" spans="1:2" x14ac:dyDescent="0.3">
      <c r="A192">
        <v>10.478836072317618</v>
      </c>
      <c r="B192">
        <v>2.11</v>
      </c>
    </row>
    <row r="193" spans="1:2" x14ac:dyDescent="0.3">
      <c r="A193">
        <v>9.2050780502165086</v>
      </c>
      <c r="B193">
        <v>1.21</v>
      </c>
    </row>
    <row r="194" spans="1:2" x14ac:dyDescent="0.3">
      <c r="A194">
        <v>10.436964682861856</v>
      </c>
      <c r="B194">
        <v>2.08</v>
      </c>
    </row>
    <row r="195" spans="1:2" x14ac:dyDescent="0.3">
      <c r="A195">
        <v>9.0499697215089956</v>
      </c>
      <c r="B195">
        <v>1.08</v>
      </c>
    </row>
    <row r="196" spans="1:2" x14ac:dyDescent="0.3">
      <c r="A196">
        <v>9.360569085222874</v>
      </c>
      <c r="B196">
        <v>1.32</v>
      </c>
    </row>
    <row r="197" spans="1:2" x14ac:dyDescent="0.3">
      <c r="A197">
        <v>10.095181715576748</v>
      </c>
      <c r="B197">
        <v>1.8120000000000001</v>
      </c>
    </row>
    <row r="198" spans="1:2" x14ac:dyDescent="0.3">
      <c r="A198">
        <v>9.5035199305220246</v>
      </c>
      <c r="B198">
        <v>1.01</v>
      </c>
    </row>
    <row r="199" spans="1:2" x14ac:dyDescent="0.3">
      <c r="A199">
        <v>9.7971354342918087</v>
      </c>
      <c r="B199">
        <v>1.61</v>
      </c>
    </row>
    <row r="200" spans="1:2" x14ac:dyDescent="0.3">
      <c r="A200">
        <v>9.4657117817893948</v>
      </c>
      <c r="B200">
        <v>1.27</v>
      </c>
    </row>
    <row r="201" spans="1:2" x14ac:dyDescent="0.3">
      <c r="A201">
        <v>9.2729395137327035</v>
      </c>
      <c r="B201">
        <v>1.282</v>
      </c>
    </row>
    <row r="202" spans="1:2" x14ac:dyDescent="0.3">
      <c r="A202">
        <v>9.7639438363479023</v>
      </c>
      <c r="B202">
        <v>1.51</v>
      </c>
    </row>
    <row r="203" spans="1:2" x14ac:dyDescent="0.3">
      <c r="A203">
        <v>9.0214774671388067</v>
      </c>
      <c r="B203">
        <v>1.1359999999999999</v>
      </c>
    </row>
    <row r="204" spans="1:2" x14ac:dyDescent="0.3">
      <c r="A204">
        <v>9.0407375875900033</v>
      </c>
      <c r="B204">
        <v>1.1399999999999999</v>
      </c>
    </row>
    <row r="205" spans="1:2" x14ac:dyDescent="0.3">
      <c r="A205">
        <v>9.1897115534780252</v>
      </c>
      <c r="B205">
        <v>1.1499999999999999</v>
      </c>
    </row>
    <row r="206" spans="1:2" x14ac:dyDescent="0.3">
      <c r="A206">
        <v>9.5302475917227003</v>
      </c>
      <c r="B206">
        <v>1.22</v>
      </c>
    </row>
    <row r="207" spans="1:2" x14ac:dyDescent="0.3">
      <c r="A207">
        <v>9.83037908071549</v>
      </c>
      <c r="B207">
        <v>1.51</v>
      </c>
    </row>
    <row r="208" spans="1:2" x14ac:dyDescent="0.3">
      <c r="A208">
        <v>9.0761053032582719</v>
      </c>
      <c r="B208">
        <v>1.04</v>
      </c>
    </row>
    <row r="209" spans="1:2" x14ac:dyDescent="0.3">
      <c r="A209">
        <v>9.6640875787023948</v>
      </c>
      <c r="B209">
        <v>1.508</v>
      </c>
    </row>
    <row r="210" spans="1:2" x14ac:dyDescent="0.3">
      <c r="A210">
        <v>9.1507522440643054</v>
      </c>
      <c r="B210">
        <v>1.03</v>
      </c>
    </row>
    <row r="211" spans="1:2" x14ac:dyDescent="0.3">
      <c r="A211">
        <v>9.4977724131727541</v>
      </c>
      <c r="B211">
        <v>1.4</v>
      </c>
    </row>
    <row r="212" spans="1:2" x14ac:dyDescent="0.3">
      <c r="A212">
        <v>9.4162156817238731</v>
      </c>
      <c r="B212">
        <v>1.0069999999999999</v>
      </c>
    </row>
    <row r="213" spans="1:2" x14ac:dyDescent="0.3">
      <c r="A213">
        <v>9.8463879604955551</v>
      </c>
      <c r="B213">
        <v>1.21</v>
      </c>
    </row>
    <row r="214" spans="1:2" x14ac:dyDescent="0.3">
      <c r="A214">
        <v>9.9870471456350582</v>
      </c>
      <c r="B214">
        <v>1.554</v>
      </c>
    </row>
    <row r="215" spans="1:2" x14ac:dyDescent="0.3">
      <c r="A215">
        <v>9.0546994990291569</v>
      </c>
      <c r="B215">
        <v>1.01</v>
      </c>
    </row>
    <row r="216" spans="1:2" x14ac:dyDescent="0.3">
      <c r="A216">
        <v>9.6181360954226296</v>
      </c>
      <c r="B216">
        <v>1.411</v>
      </c>
    </row>
    <row r="217" spans="1:2" x14ac:dyDescent="0.3">
      <c r="A217">
        <v>10.039546996943224</v>
      </c>
      <c r="B217">
        <v>1.718</v>
      </c>
    </row>
    <row r="218" spans="1:2" x14ac:dyDescent="0.3">
      <c r="A218">
        <v>9.1863877854989298</v>
      </c>
      <c r="B218">
        <v>1.03</v>
      </c>
    </row>
    <row r="219" spans="1:2" x14ac:dyDescent="0.3">
      <c r="A219">
        <v>9.972593750934676</v>
      </c>
      <c r="B219">
        <v>1.792</v>
      </c>
    </row>
    <row r="220" spans="1:2" x14ac:dyDescent="0.3">
      <c r="A220">
        <v>9.1374916835148969</v>
      </c>
      <c r="B220">
        <v>1.05</v>
      </c>
    </row>
    <row r="221" spans="1:2" x14ac:dyDescent="0.3">
      <c r="A221">
        <v>9.5091849116340743</v>
      </c>
      <c r="B221">
        <v>1.34</v>
      </c>
    </row>
    <row r="222" spans="1:2" x14ac:dyDescent="0.3">
      <c r="A222">
        <v>9.2159247502700836</v>
      </c>
      <c r="B222">
        <v>1.02</v>
      </c>
    </row>
    <row r="223" spans="1:2" x14ac:dyDescent="0.3">
      <c r="A223">
        <v>9.1628068429100225</v>
      </c>
      <c r="B223">
        <v>1.1000000000000001</v>
      </c>
    </row>
    <row r="224" spans="1:2" x14ac:dyDescent="0.3">
      <c r="A224">
        <v>9.527619231384973</v>
      </c>
      <c r="B224">
        <v>1.05</v>
      </c>
    </row>
    <row r="225" spans="1:2" x14ac:dyDescent="0.3">
      <c r="A225">
        <v>9.384797753713336</v>
      </c>
      <c r="B225">
        <v>1.2030000000000001</v>
      </c>
    </row>
    <row r="226" spans="1:2" x14ac:dyDescent="0.3">
      <c r="A226">
        <v>9.624170396415975</v>
      </c>
      <c r="B226">
        <v>1.3</v>
      </c>
    </row>
    <row r="227" spans="1:2" x14ac:dyDescent="0.3">
      <c r="A227">
        <v>9.2906292032049862</v>
      </c>
      <c r="B227">
        <v>1.0129999999999999</v>
      </c>
    </row>
    <row r="228" spans="1:2" x14ac:dyDescent="0.3">
      <c r="A228">
        <v>9.340624936855491</v>
      </c>
      <c r="B228">
        <v>1.03</v>
      </c>
    </row>
    <row r="229" spans="1:2" x14ac:dyDescent="0.3">
      <c r="A229">
        <v>10.894541913002909</v>
      </c>
      <c r="B229">
        <v>1.74</v>
      </c>
    </row>
    <row r="230" spans="1:2" x14ac:dyDescent="0.3">
      <c r="A230">
        <v>9.6302342167364685</v>
      </c>
      <c r="B230">
        <v>1.59</v>
      </c>
    </row>
    <row r="231" spans="1:2" x14ac:dyDescent="0.3">
      <c r="A231">
        <v>10.234265033343494</v>
      </c>
      <c r="B231">
        <v>1.84</v>
      </c>
    </row>
    <row r="232" spans="1:2" x14ac:dyDescent="0.3">
      <c r="A232">
        <v>9.8994795311385886</v>
      </c>
      <c r="B232">
        <v>1.9</v>
      </c>
    </row>
    <row r="233" spans="1:2" x14ac:dyDescent="0.3">
      <c r="A233">
        <v>9.1215801939978363</v>
      </c>
      <c r="B233">
        <v>1.03</v>
      </c>
    </row>
    <row r="234" spans="1:2" x14ac:dyDescent="0.3">
      <c r="A234">
        <v>9.0595174822415991</v>
      </c>
      <c r="B234">
        <v>1.1599999999999999</v>
      </c>
    </row>
    <row r="235" spans="1:2" x14ac:dyDescent="0.3">
      <c r="A235">
        <v>8.9856161971345099</v>
      </c>
      <c r="B235">
        <v>1</v>
      </c>
    </row>
    <row r="236" spans="1:2" x14ac:dyDescent="0.3">
      <c r="A236">
        <v>9.4050823911534085</v>
      </c>
      <c r="B236">
        <v>1.0900000000000001</v>
      </c>
    </row>
    <row r="237" spans="1:2" x14ac:dyDescent="0.3">
      <c r="A237">
        <v>9.7584617804858702</v>
      </c>
      <c r="B237">
        <v>1.54</v>
      </c>
    </row>
    <row r="238" spans="1:2" x14ac:dyDescent="0.3">
      <c r="A238">
        <v>9.7396736672979127</v>
      </c>
      <c r="B238">
        <v>1.006</v>
      </c>
    </row>
    <row r="239" spans="1:2" x14ac:dyDescent="0.3">
      <c r="A239">
        <v>9.7506623688505947</v>
      </c>
      <c r="B239">
        <v>1.7</v>
      </c>
    </row>
    <row r="240" spans="1:2" x14ac:dyDescent="0.3">
      <c r="A240">
        <v>9.0298970501940001</v>
      </c>
      <c r="B240">
        <v>1.1180000000000001</v>
      </c>
    </row>
    <row r="241" spans="1:2" x14ac:dyDescent="0.3">
      <c r="A241">
        <v>9.1401324769326866</v>
      </c>
      <c r="B241">
        <v>1.08</v>
      </c>
    </row>
    <row r="242" spans="1:2" x14ac:dyDescent="0.3">
      <c r="A242">
        <v>9.5664454035457069</v>
      </c>
      <c r="B242">
        <v>1.3</v>
      </c>
    </row>
    <row r="243" spans="1:2" x14ac:dyDescent="0.3">
      <c r="A243">
        <v>9.6938785570004171</v>
      </c>
      <c r="B243">
        <v>1.08</v>
      </c>
    </row>
    <row r="244" spans="1:2" x14ac:dyDescent="0.3">
      <c r="A244">
        <v>9.3601387370645774</v>
      </c>
      <c r="B244">
        <v>1.0960000000000001</v>
      </c>
    </row>
    <row r="245" spans="1:2" x14ac:dyDescent="0.3">
      <c r="A245">
        <v>9.2596066132791002</v>
      </c>
      <c r="B245">
        <v>1.046</v>
      </c>
    </row>
    <row r="246" spans="1:2" x14ac:dyDescent="0.3">
      <c r="A246">
        <v>9.9031875075271252</v>
      </c>
      <c r="B246">
        <v>1.53</v>
      </c>
    </row>
    <row r="247" spans="1:2" x14ac:dyDescent="0.3">
      <c r="A247">
        <v>9.4958497107507167</v>
      </c>
      <c r="B247">
        <v>1.32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770D-5FA7-4828-A8DF-192947CEE6BE}">
  <dimension ref="A1:KO160"/>
  <sheetViews>
    <sheetView showGridLines="0" showRowColHeaders="0" zoomScaleNormal="100" workbookViewId="0">
      <pane xSplit="1" topLeftCell="B1" activePane="topRight" state="frozenSplit"/>
      <selection pane="topRight" activeCell="F41" sqref="F41"/>
    </sheetView>
  </sheetViews>
  <sheetFormatPr defaultRowHeight="12" customHeight="1" outlineLevelRow="1" x14ac:dyDescent="0.2"/>
  <cols>
    <col min="1" max="1" width="21.6640625" style="186" bestFit="1" customWidth="1"/>
    <col min="2" max="10" width="9.77734375" style="186" customWidth="1"/>
    <col min="11" max="300" width="8.88671875" style="186"/>
    <col min="301" max="301" width="102.44140625" style="186" bestFit="1" customWidth="1"/>
    <col min="302" max="16384" width="8.88671875" style="186"/>
  </cols>
  <sheetData>
    <row r="1" spans="1:301" ht="12" customHeight="1" x14ac:dyDescent="0.3">
      <c r="A1" s="187" t="s">
        <v>261</v>
      </c>
      <c r="B1" s="186" t="s">
        <v>273</v>
      </c>
      <c r="W1" s="192" t="s">
        <v>274</v>
      </c>
      <c r="X1" s="192">
        <v>21</v>
      </c>
      <c r="Z1" s="196" t="s">
        <v>272</v>
      </c>
      <c r="JV1"/>
      <c r="KO1" s="195" t="s">
        <v>272</v>
      </c>
    </row>
    <row r="2" spans="1:301" ht="12" customHeight="1" outlineLevel="1" thickBot="1" x14ac:dyDescent="0.25">
      <c r="A2" s="189" t="s">
        <v>262</v>
      </c>
      <c r="B2" s="189" t="s">
        <v>90</v>
      </c>
      <c r="C2" s="189" t="s">
        <v>112</v>
      </c>
      <c r="D2" s="189" t="s">
        <v>263</v>
      </c>
      <c r="E2" s="189" t="s">
        <v>264</v>
      </c>
      <c r="F2" s="189" t="s">
        <v>265</v>
      </c>
      <c r="G2" s="189" t="s">
        <v>266</v>
      </c>
      <c r="H2" s="189" t="s">
        <v>119</v>
      </c>
      <c r="I2" s="189" t="s">
        <v>120</v>
      </c>
      <c r="J2" s="188"/>
    </row>
    <row r="3" spans="1:301" ht="12" customHeight="1" outlineLevel="1" x14ac:dyDescent="0.2">
      <c r="A3" s="188" t="s">
        <v>74</v>
      </c>
      <c r="B3" s="190">
        <v>246</v>
      </c>
      <c r="C3" s="186">
        <v>9.5373906141054352</v>
      </c>
      <c r="D3" s="186">
        <v>9.5006461718473894</v>
      </c>
      <c r="E3" s="186">
        <v>0.39085201794520669</v>
      </c>
      <c r="F3" s="186">
        <v>9.5453634833255094</v>
      </c>
      <c r="G3" s="186">
        <v>2.4919814489567777E-2</v>
      </c>
      <c r="H3" s="186">
        <v>8.8113542299657279</v>
      </c>
      <c r="I3" s="186">
        <v>10.894541913002909</v>
      </c>
    </row>
    <row r="4" spans="1:301" ht="12" customHeight="1" outlineLevel="1" x14ac:dyDescent="0.2">
      <c r="A4" s="188" t="s">
        <v>1</v>
      </c>
      <c r="B4" s="190">
        <v>246</v>
      </c>
      <c r="C4" s="186">
        <v>1.3162113821138195</v>
      </c>
      <c r="D4" s="186">
        <v>1.24</v>
      </c>
      <c r="E4" s="186">
        <v>0.27739934381962128</v>
      </c>
      <c r="F4" s="186">
        <v>1.345009290625875</v>
      </c>
      <c r="G4" s="186">
        <v>1.76863361838441E-2</v>
      </c>
      <c r="H4" s="186">
        <v>1</v>
      </c>
      <c r="I4" s="186">
        <v>2.13</v>
      </c>
    </row>
    <row r="5" spans="1:301" ht="12" customHeight="1" outlineLevel="1" x14ac:dyDescent="0.2">
      <c r="A5" s="188" t="s">
        <v>57</v>
      </c>
      <c r="B5" s="190">
        <v>246</v>
      </c>
      <c r="C5" s="191">
        <v>4.0650406504065045E-3</v>
      </c>
      <c r="D5" s="186">
        <v>0</v>
      </c>
      <c r="E5" s="186">
        <v>6.3757671306333835E-2</v>
      </c>
      <c r="F5" s="186">
        <v>6.3757671306333835E-2</v>
      </c>
      <c r="G5" s="191">
        <v>4.0650406504065045E-3</v>
      </c>
      <c r="H5" s="186">
        <v>0</v>
      </c>
      <c r="I5" s="186">
        <v>1</v>
      </c>
    </row>
    <row r="6" spans="1:301" ht="12" customHeight="1" outlineLevel="1" x14ac:dyDescent="0.2">
      <c r="A6" s="188" t="s">
        <v>58</v>
      </c>
      <c r="B6" s="190">
        <v>246</v>
      </c>
      <c r="C6" s="186">
        <v>5.6910569105691054E-2</v>
      </c>
      <c r="D6" s="186">
        <v>0</v>
      </c>
      <c r="E6" s="186">
        <v>0.23214397390958039</v>
      </c>
      <c r="F6" s="186">
        <v>0.23855936180684895</v>
      </c>
      <c r="G6" s="186">
        <v>1.4800959184273162E-2</v>
      </c>
      <c r="H6" s="186">
        <v>0</v>
      </c>
      <c r="I6" s="186">
        <v>1</v>
      </c>
    </row>
    <row r="7" spans="1:301" ht="12" customHeight="1" outlineLevel="1" x14ac:dyDescent="0.2">
      <c r="A7" s="188" t="s">
        <v>59</v>
      </c>
      <c r="B7" s="190">
        <v>246</v>
      </c>
      <c r="C7" s="186">
        <v>0.31300813008130079</v>
      </c>
      <c r="D7" s="186">
        <v>0</v>
      </c>
      <c r="E7" s="186">
        <v>0.46466302902843143</v>
      </c>
      <c r="F7" s="186">
        <v>0.55947129513613192</v>
      </c>
      <c r="G7" s="186">
        <v>2.9625832673000185E-2</v>
      </c>
      <c r="H7" s="186">
        <v>0</v>
      </c>
      <c r="I7" s="186">
        <v>1</v>
      </c>
    </row>
    <row r="8" spans="1:301" ht="12" customHeight="1" outlineLevel="1" x14ac:dyDescent="0.2">
      <c r="A8" s="188" t="s">
        <v>60</v>
      </c>
      <c r="B8" s="190">
        <v>246</v>
      </c>
      <c r="C8" s="186">
        <v>0.33739837398373984</v>
      </c>
      <c r="D8" s="186">
        <v>0</v>
      </c>
      <c r="E8" s="186">
        <v>0.47378603178619844</v>
      </c>
      <c r="F8" s="186">
        <v>0.58086002959726868</v>
      </c>
      <c r="G8" s="186">
        <v>3.0207494084156669E-2</v>
      </c>
      <c r="H8" s="186">
        <v>0</v>
      </c>
      <c r="I8" s="186">
        <v>1</v>
      </c>
    </row>
    <row r="9" spans="1:301" ht="12" customHeight="1" outlineLevel="1" x14ac:dyDescent="0.2">
      <c r="A9" s="188" t="s">
        <v>61</v>
      </c>
      <c r="B9" s="190">
        <v>246</v>
      </c>
      <c r="C9" s="186">
        <v>0.13414634146341464</v>
      </c>
      <c r="D9" s="186">
        <v>0</v>
      </c>
      <c r="E9" s="186">
        <v>0.34150429962158585</v>
      </c>
      <c r="F9" s="186">
        <v>0.36625993701661486</v>
      </c>
      <c r="G9" s="186">
        <v>2.1773518884972812E-2</v>
      </c>
      <c r="H9" s="186">
        <v>0</v>
      </c>
      <c r="I9" s="186">
        <v>1</v>
      </c>
    </row>
    <row r="10" spans="1:301" ht="12" customHeight="1" outlineLevel="1" x14ac:dyDescent="0.2">
      <c r="A10" s="188" t="s">
        <v>62</v>
      </c>
      <c r="B10" s="190">
        <v>246</v>
      </c>
      <c r="C10" s="186">
        <v>0.15447154471544716</v>
      </c>
      <c r="D10" s="186">
        <v>0</v>
      </c>
      <c r="E10" s="186">
        <v>0.3621369754428706</v>
      </c>
      <c r="F10" s="186">
        <v>0.39302868179745759</v>
      </c>
      <c r="G10" s="186">
        <v>2.308901024815643E-2</v>
      </c>
      <c r="H10" s="186">
        <v>0</v>
      </c>
      <c r="I10" s="186">
        <v>1</v>
      </c>
    </row>
    <row r="11" spans="1:301" ht="12" customHeight="1" outlineLevel="1" x14ac:dyDescent="0.2">
      <c r="A11" s="188" t="s">
        <v>63</v>
      </c>
      <c r="B11" s="190">
        <v>246</v>
      </c>
      <c r="C11" s="186">
        <v>0.13008130081300814</v>
      </c>
      <c r="D11" s="186">
        <v>0</v>
      </c>
      <c r="E11" s="186">
        <v>0.33707867654232515</v>
      </c>
      <c r="F11" s="186">
        <v>0.36066785386697292</v>
      </c>
      <c r="G11" s="186">
        <v>2.1491351463359586E-2</v>
      </c>
      <c r="H11" s="186">
        <v>0</v>
      </c>
      <c r="I11" s="186">
        <v>1</v>
      </c>
    </row>
    <row r="12" spans="1:301" ht="12" customHeight="1" outlineLevel="1" x14ac:dyDescent="0.2">
      <c r="A12" s="188" t="s">
        <v>64</v>
      </c>
      <c r="B12" s="190">
        <v>246</v>
      </c>
      <c r="C12" s="186">
        <v>0.14227642276422764</v>
      </c>
      <c r="D12" s="186">
        <v>0</v>
      </c>
      <c r="E12" s="186">
        <v>0.35004562503352377</v>
      </c>
      <c r="F12" s="186">
        <v>0.37719547023291206</v>
      </c>
      <c r="G12" s="186">
        <v>2.2318093903107589E-2</v>
      </c>
      <c r="H12" s="186">
        <v>0</v>
      </c>
      <c r="I12" s="186">
        <v>1</v>
      </c>
    </row>
    <row r="13" spans="1:301" ht="12" customHeight="1" outlineLevel="1" x14ac:dyDescent="0.2">
      <c r="A13" s="188" t="s">
        <v>65</v>
      </c>
      <c r="B13" s="190">
        <v>246</v>
      </c>
      <c r="C13" s="186">
        <v>0.17886178861788618</v>
      </c>
      <c r="D13" s="186">
        <v>0</v>
      </c>
      <c r="E13" s="186">
        <v>0.38401786364068424</v>
      </c>
      <c r="F13" s="186">
        <v>0.42292054645983584</v>
      </c>
      <c r="G13" s="186">
        <v>2.4484084725763269E-2</v>
      </c>
      <c r="H13" s="186">
        <v>0</v>
      </c>
      <c r="I13" s="186">
        <v>1</v>
      </c>
    </row>
    <row r="14" spans="1:301" ht="12" customHeight="1" outlineLevel="1" x14ac:dyDescent="0.2">
      <c r="A14" s="188" t="s">
        <v>66</v>
      </c>
      <c r="B14" s="190">
        <v>246</v>
      </c>
      <c r="C14" s="186">
        <v>0.29268292682926828</v>
      </c>
      <c r="D14" s="186">
        <v>0</v>
      </c>
      <c r="E14" s="186">
        <v>0.45592171395793102</v>
      </c>
      <c r="F14" s="186">
        <v>0.54100178080045935</v>
      </c>
      <c r="G14" s="186">
        <v>2.9068506779950116E-2</v>
      </c>
      <c r="H14" s="186">
        <v>0</v>
      </c>
      <c r="I14" s="186">
        <v>1</v>
      </c>
    </row>
    <row r="15" spans="1:301" ht="12" customHeight="1" outlineLevel="1" x14ac:dyDescent="0.2">
      <c r="A15" s="188" t="s">
        <v>67</v>
      </c>
      <c r="B15" s="190">
        <v>246</v>
      </c>
      <c r="C15" s="186">
        <v>0.25609756097560976</v>
      </c>
      <c r="D15" s="186">
        <v>0</v>
      </c>
      <c r="E15" s="186">
        <v>0.43736620652065905</v>
      </c>
      <c r="F15" s="186">
        <v>0.50606082734747393</v>
      </c>
      <c r="G15" s="186">
        <v>2.7885450835842297E-2</v>
      </c>
      <c r="H15" s="186">
        <v>0</v>
      </c>
      <c r="I15" s="186">
        <v>1</v>
      </c>
    </row>
    <row r="16" spans="1:301" ht="12" customHeight="1" outlineLevel="1" x14ac:dyDescent="0.2">
      <c r="A16" s="188" t="s">
        <v>68</v>
      </c>
      <c r="B16" s="190">
        <v>246</v>
      </c>
      <c r="C16" s="186">
        <v>0.42682926829268292</v>
      </c>
      <c r="D16" s="186">
        <v>0</v>
      </c>
      <c r="E16" s="186">
        <v>0.4956254627267811</v>
      </c>
      <c r="F16" s="186">
        <v>0.65332171882823775</v>
      </c>
      <c r="G16" s="186">
        <v>3.1599925343583718E-2</v>
      </c>
      <c r="H16" s="186">
        <v>0</v>
      </c>
      <c r="I16" s="186">
        <v>1</v>
      </c>
    </row>
    <row r="17" spans="1:9" ht="12" customHeight="1" outlineLevel="1" x14ac:dyDescent="0.2">
      <c r="A17" s="188" t="s">
        <v>69</v>
      </c>
      <c r="B17" s="190">
        <v>246</v>
      </c>
      <c r="C17" s="186">
        <v>9.3495934959349589E-2</v>
      </c>
      <c r="D17" s="186">
        <v>0</v>
      </c>
      <c r="E17" s="186">
        <v>0.29171969699706785</v>
      </c>
      <c r="F17" s="186">
        <v>0.30577104990392667</v>
      </c>
      <c r="G17" s="186">
        <v>1.8599368554722349E-2</v>
      </c>
      <c r="H17" s="186">
        <v>0</v>
      </c>
      <c r="I17" s="186">
        <v>1</v>
      </c>
    </row>
    <row r="18" spans="1:9" ht="12" customHeight="1" outlineLevel="1" x14ac:dyDescent="0.2">
      <c r="A18" s="188" t="s">
        <v>70</v>
      </c>
      <c r="B18" s="190">
        <v>246</v>
      </c>
      <c r="C18" s="186">
        <v>0.17886178861788618</v>
      </c>
      <c r="D18" s="186">
        <v>0</v>
      </c>
      <c r="E18" s="186">
        <v>0.38401786364068424</v>
      </c>
      <c r="F18" s="186">
        <v>0.42292054645983584</v>
      </c>
      <c r="G18" s="186">
        <v>2.4484084725763269E-2</v>
      </c>
      <c r="H18" s="186">
        <v>0</v>
      </c>
      <c r="I18" s="186">
        <v>1</v>
      </c>
    </row>
    <row r="19" spans="1:9" ht="12" customHeight="1" outlineLevel="1" x14ac:dyDescent="0.2">
      <c r="A19" s="188" t="s">
        <v>71</v>
      </c>
      <c r="B19" s="190">
        <v>246</v>
      </c>
      <c r="C19" s="186">
        <v>7.3170731707317069E-2</v>
      </c>
      <c r="D19" s="186">
        <v>0</v>
      </c>
      <c r="E19" s="186">
        <v>0.26094746386001266</v>
      </c>
      <c r="F19" s="186">
        <v>0.27050089040022968</v>
      </c>
      <c r="G19" s="186">
        <v>1.6637402629008112E-2</v>
      </c>
      <c r="H19" s="186">
        <v>0</v>
      </c>
      <c r="I19" s="186">
        <v>1</v>
      </c>
    </row>
    <row r="20" spans="1:9" ht="12" customHeight="1" outlineLevel="1" x14ac:dyDescent="0.2">
      <c r="A20" s="188" t="s">
        <v>72</v>
      </c>
      <c r="B20" s="190">
        <v>246</v>
      </c>
      <c r="C20" s="186">
        <v>5.2845528455284556E-2</v>
      </c>
      <c r="D20" s="186">
        <v>0</v>
      </c>
      <c r="E20" s="186">
        <v>0.22418112329352835</v>
      </c>
      <c r="F20" s="186">
        <v>0.22988155309916572</v>
      </c>
      <c r="G20" s="186">
        <v>1.4293266372033478E-2</v>
      </c>
      <c r="H20" s="186">
        <v>0</v>
      </c>
      <c r="I20" s="186">
        <v>1</v>
      </c>
    </row>
    <row r="21" spans="1:9" ht="12" customHeight="1" outlineLevel="1" x14ac:dyDescent="0.2">
      <c r="A21" s="188" t="s">
        <v>73</v>
      </c>
      <c r="B21" s="190">
        <v>246</v>
      </c>
      <c r="C21" s="186">
        <v>0.17479674796747968</v>
      </c>
      <c r="D21" s="186">
        <v>0</v>
      </c>
      <c r="E21" s="186">
        <v>0.38056745942481024</v>
      </c>
      <c r="F21" s="186">
        <v>0.41808701004393772</v>
      </c>
      <c r="G21" s="186">
        <v>2.4264094987893586E-2</v>
      </c>
      <c r="H21" s="186">
        <v>0</v>
      </c>
      <c r="I21" s="186">
        <v>1</v>
      </c>
    </row>
    <row r="22" spans="1:9" ht="12" customHeight="1" x14ac:dyDescent="0.2">
      <c r="A22" s="194"/>
    </row>
    <row r="23" spans="1:9" ht="12" customHeight="1" x14ac:dyDescent="0.2">
      <c r="A23" s="187" t="s">
        <v>270</v>
      </c>
    </row>
    <row r="24" spans="1:9" ht="12" customHeight="1" outlineLevel="1" thickBot="1" x14ac:dyDescent="0.25">
      <c r="A24" s="189" t="s">
        <v>262</v>
      </c>
      <c r="B24" s="189" t="s">
        <v>268</v>
      </c>
      <c r="C24" s="189" t="s">
        <v>269</v>
      </c>
    </row>
    <row r="25" spans="1:9" ht="12" customHeight="1" outlineLevel="1" x14ac:dyDescent="0.2">
      <c r="A25" s="188" t="s">
        <v>74</v>
      </c>
      <c r="B25" s="193">
        <v>1</v>
      </c>
      <c r="C25" s="193">
        <v>1</v>
      </c>
    </row>
    <row r="26" spans="1:9" ht="12" customHeight="1" outlineLevel="1" x14ac:dyDescent="0.2">
      <c r="A26" s="188" t="s">
        <v>1</v>
      </c>
      <c r="B26" s="186">
        <v>0.83408085727078407</v>
      </c>
      <c r="C26" s="186">
        <v>0.69569087646556604</v>
      </c>
    </row>
    <row r="27" spans="1:9" ht="12" customHeight="1" outlineLevel="1" x14ac:dyDescent="0.2">
      <c r="A27" s="188" t="s">
        <v>57</v>
      </c>
      <c r="B27" s="186">
        <v>0.15164155115422784</v>
      </c>
      <c r="C27" s="186">
        <v>2.2995160036460297E-2</v>
      </c>
    </row>
    <row r="28" spans="1:9" ht="12" customHeight="1" outlineLevel="1" x14ac:dyDescent="0.2">
      <c r="A28" s="188" t="s">
        <v>58</v>
      </c>
      <c r="B28" s="186">
        <v>0.19873552151853247</v>
      </c>
      <c r="C28" s="186">
        <v>3.9495807513243081E-2</v>
      </c>
    </row>
    <row r="29" spans="1:9" ht="12" customHeight="1" outlineLevel="1" x14ac:dyDescent="0.2">
      <c r="A29" s="188" t="s">
        <v>59</v>
      </c>
      <c r="B29" s="186">
        <v>0.13067287085369161</v>
      </c>
      <c r="C29" s="186">
        <v>1.7075399177145567E-2</v>
      </c>
    </row>
    <row r="30" spans="1:9" ht="12" customHeight="1" outlineLevel="1" x14ac:dyDescent="0.2">
      <c r="A30" s="188" t="s">
        <v>60</v>
      </c>
      <c r="B30" s="186">
        <v>-8.9991649822500672E-2</v>
      </c>
      <c r="C30" s="186">
        <v>8.0984970377755844E-3</v>
      </c>
    </row>
    <row r="31" spans="1:9" ht="12" customHeight="1" outlineLevel="1" x14ac:dyDescent="0.2">
      <c r="A31" s="188" t="s">
        <v>61</v>
      </c>
      <c r="B31" s="186">
        <v>-6.3394084042224005E-2</v>
      </c>
      <c r="C31" s="186">
        <v>4.01880989155256E-3</v>
      </c>
    </row>
    <row r="32" spans="1:9" ht="12" customHeight="1" outlineLevel="1" x14ac:dyDescent="0.2">
      <c r="A32" s="188" t="s">
        <v>62</v>
      </c>
      <c r="B32" s="186">
        <v>-0.14424453311271862</v>
      </c>
      <c r="C32" s="186">
        <v>2.0806485332906178E-2</v>
      </c>
    </row>
    <row r="33" spans="1:3" ht="12" customHeight="1" outlineLevel="1" x14ac:dyDescent="0.2">
      <c r="A33" s="188" t="s">
        <v>63</v>
      </c>
      <c r="B33" s="186">
        <v>0.22176002319675142</v>
      </c>
      <c r="C33" s="186">
        <v>4.9177507888223726E-2</v>
      </c>
    </row>
    <row r="34" spans="1:3" ht="12" customHeight="1" outlineLevel="1" x14ac:dyDescent="0.2">
      <c r="A34" s="188" t="s">
        <v>64</v>
      </c>
      <c r="B34" s="186">
        <v>0.13109460986520904</v>
      </c>
      <c r="C34" s="186">
        <v>1.7185796735711363E-2</v>
      </c>
    </row>
    <row r="35" spans="1:3" ht="12" customHeight="1" outlineLevel="1" x14ac:dyDescent="0.2">
      <c r="A35" s="188" t="s">
        <v>65</v>
      </c>
      <c r="B35" s="186">
        <v>-6.4295133985000042E-3</v>
      </c>
      <c r="C35" s="186">
        <v>4.1338642541491073E-5</v>
      </c>
    </row>
    <row r="36" spans="1:3" ht="12" customHeight="1" outlineLevel="1" x14ac:dyDescent="0.2">
      <c r="A36" s="188" t="s">
        <v>66</v>
      </c>
      <c r="B36" s="186">
        <v>-6.9589714619472012E-2</v>
      </c>
      <c r="C36" s="186">
        <v>4.8427283808195566E-3</v>
      </c>
    </row>
    <row r="37" spans="1:3" ht="12" customHeight="1" outlineLevel="1" x14ac:dyDescent="0.2">
      <c r="A37" s="188" t="s">
        <v>67</v>
      </c>
      <c r="B37" s="186">
        <v>-0.19764480777545318</v>
      </c>
      <c r="C37" s="186">
        <v>3.9063470040595835E-2</v>
      </c>
    </row>
    <row r="38" spans="1:3" ht="12" customHeight="1" outlineLevel="1" x14ac:dyDescent="0.2">
      <c r="A38" s="188" t="s">
        <v>68</v>
      </c>
      <c r="B38" s="186">
        <v>-0.14298311309554465</v>
      </c>
      <c r="C38" s="186">
        <v>2.0444170630493311E-2</v>
      </c>
    </row>
    <row r="39" spans="1:3" ht="12" customHeight="1" outlineLevel="1" x14ac:dyDescent="0.2">
      <c r="A39" s="188" t="s">
        <v>69</v>
      </c>
      <c r="B39" s="186">
        <v>2.7779404991163176E-2</v>
      </c>
      <c r="C39" s="186">
        <v>7.7169534166306164E-4</v>
      </c>
    </row>
    <row r="40" spans="1:3" ht="12" customHeight="1" outlineLevel="1" x14ac:dyDescent="0.2">
      <c r="A40" s="188" t="s">
        <v>70</v>
      </c>
      <c r="B40" s="186">
        <v>0.19649194214165333</v>
      </c>
      <c r="C40" s="186">
        <v>3.8609083326598841E-2</v>
      </c>
    </row>
    <row r="41" spans="1:3" ht="12" customHeight="1" outlineLevel="1" x14ac:dyDescent="0.2">
      <c r="A41" s="188" t="s">
        <v>71</v>
      </c>
      <c r="B41" s="186">
        <v>5.2726471716184567E-2</v>
      </c>
      <c r="C41" s="186">
        <v>2.7800808196376111E-3</v>
      </c>
    </row>
    <row r="42" spans="1:3" ht="12" customHeight="1" outlineLevel="1" x14ac:dyDescent="0.2">
      <c r="A42" s="188" t="s">
        <v>72</v>
      </c>
      <c r="B42" s="186">
        <v>-7.8675361208530137E-2</v>
      </c>
      <c r="C42" s="186">
        <v>6.1898124612926883E-3</v>
      </c>
    </row>
    <row r="43" spans="1:3" ht="12" customHeight="1" outlineLevel="1" x14ac:dyDescent="0.2">
      <c r="A43" s="188" t="s">
        <v>73</v>
      </c>
      <c r="B43" s="186">
        <v>-2.3163967027629892E-2</v>
      </c>
      <c r="C43" s="186">
        <v>5.3656936845712482E-4</v>
      </c>
    </row>
    <row r="44" spans="1:3" ht="12" customHeight="1" x14ac:dyDescent="0.2">
      <c r="A44" s="194"/>
    </row>
    <row r="45" spans="1:3" ht="12" customHeight="1" x14ac:dyDescent="0.2">
      <c r="A45" s="187" t="s">
        <v>267</v>
      </c>
      <c r="C45" s="192" t="s">
        <v>75</v>
      </c>
    </row>
    <row r="46" spans="1:3" ht="12" customHeight="1" outlineLevel="1" x14ac:dyDescent="0.2">
      <c r="A46" s="186" t="s">
        <v>271</v>
      </c>
    </row>
    <row r="47" spans="1:3" ht="12" customHeight="1" outlineLevel="1" x14ac:dyDescent="0.2"/>
    <row r="48" spans="1:3"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row r="53" spans="1:1" ht="12" customHeight="1" outlineLevel="1" x14ac:dyDescent="0.2"/>
    <row r="54" spans="1:1" ht="12" customHeight="1" outlineLevel="1" x14ac:dyDescent="0.2"/>
    <row r="55" spans="1:1" ht="12" customHeight="1" outlineLevel="1" x14ac:dyDescent="0.2"/>
    <row r="56" spans="1:1" ht="12" customHeight="1" outlineLevel="1" x14ac:dyDescent="0.2"/>
    <row r="57" spans="1:1" ht="12" customHeight="1" outlineLevel="1" x14ac:dyDescent="0.2"/>
    <row r="58" spans="1:1" ht="12" customHeight="1" outlineLevel="1" x14ac:dyDescent="0.2"/>
    <row r="59" spans="1:1" ht="12" customHeight="1" outlineLevel="1" x14ac:dyDescent="0.2"/>
    <row r="60" spans="1:1" ht="12" customHeight="1" outlineLevel="1" x14ac:dyDescent="0.2"/>
    <row r="61" spans="1:1" ht="12" customHeight="1" outlineLevel="1" x14ac:dyDescent="0.2"/>
    <row r="62" spans="1:1" ht="12" customHeight="1" outlineLevel="1" x14ac:dyDescent="0.2">
      <c r="A62" s="186" t="s">
        <v>271</v>
      </c>
    </row>
    <row r="63" spans="1:1" ht="12" customHeight="1" outlineLevel="1" x14ac:dyDescent="0.2"/>
    <row r="64" spans="1:1"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row r="73" spans="1:1" ht="12" customHeight="1" outlineLevel="1" x14ac:dyDescent="0.2"/>
    <row r="74" spans="1:1" ht="12" customHeight="1" outlineLevel="1" x14ac:dyDescent="0.2"/>
    <row r="75" spans="1:1" ht="12" customHeight="1" outlineLevel="1" x14ac:dyDescent="0.2"/>
    <row r="76" spans="1:1" ht="12" customHeight="1" outlineLevel="1" x14ac:dyDescent="0.2"/>
    <row r="77" spans="1:1" ht="12" customHeight="1" outlineLevel="1" x14ac:dyDescent="0.2"/>
    <row r="78" spans="1:1" ht="12" customHeight="1" outlineLevel="1" x14ac:dyDescent="0.2">
      <c r="A78" s="186" t="s">
        <v>271</v>
      </c>
    </row>
    <row r="79" spans="1:1" ht="12" customHeight="1" outlineLevel="1" x14ac:dyDescent="0.2"/>
    <row r="80" spans="1:1" ht="12" customHeight="1" outlineLevel="1" x14ac:dyDescent="0.2"/>
    <row r="81" spans="1:1" ht="12" customHeight="1" outlineLevel="1" x14ac:dyDescent="0.2"/>
    <row r="82" spans="1:1" ht="12" customHeight="1" outlineLevel="1" x14ac:dyDescent="0.2"/>
    <row r="83" spans="1:1" ht="12" customHeight="1" outlineLevel="1" x14ac:dyDescent="0.2"/>
    <row r="84" spans="1:1" ht="12" customHeight="1" outlineLevel="1" x14ac:dyDescent="0.2"/>
    <row r="85" spans="1:1" ht="12" customHeight="1" outlineLevel="1" x14ac:dyDescent="0.2"/>
    <row r="86" spans="1:1" ht="12" customHeight="1" outlineLevel="1" x14ac:dyDescent="0.2"/>
    <row r="87" spans="1:1" ht="12" customHeight="1" outlineLevel="1" x14ac:dyDescent="0.2"/>
    <row r="88" spans="1:1" ht="12" customHeight="1" outlineLevel="1" x14ac:dyDescent="0.2"/>
    <row r="89" spans="1:1" ht="12" customHeight="1" outlineLevel="1" x14ac:dyDescent="0.2"/>
    <row r="90" spans="1:1" ht="12" customHeight="1" outlineLevel="1" x14ac:dyDescent="0.2"/>
    <row r="91" spans="1:1" ht="12" customHeight="1" outlineLevel="1" x14ac:dyDescent="0.2"/>
    <row r="92" spans="1:1" ht="12" customHeight="1" outlineLevel="1" x14ac:dyDescent="0.2"/>
    <row r="93" spans="1:1" ht="12" customHeight="1" outlineLevel="1" x14ac:dyDescent="0.2"/>
    <row r="94" spans="1:1" ht="12" customHeight="1" outlineLevel="1" x14ac:dyDescent="0.2">
      <c r="A94" s="186" t="s">
        <v>271</v>
      </c>
    </row>
    <row r="95" spans="1:1" ht="12" customHeight="1" outlineLevel="1" x14ac:dyDescent="0.2"/>
    <row r="96" spans="1:1" ht="12" customHeight="1" outlineLevel="1" x14ac:dyDescent="0.2"/>
    <row r="97" spans="1:1" ht="12" customHeight="1" outlineLevel="1" x14ac:dyDescent="0.2"/>
    <row r="98" spans="1:1" ht="12" customHeight="1" outlineLevel="1" x14ac:dyDescent="0.2"/>
    <row r="99" spans="1:1" ht="12" customHeight="1" outlineLevel="1" x14ac:dyDescent="0.2"/>
    <row r="100" spans="1:1" ht="12" customHeight="1" outlineLevel="1" x14ac:dyDescent="0.2"/>
    <row r="101" spans="1:1" ht="12" customHeight="1" outlineLevel="1" x14ac:dyDescent="0.2"/>
    <row r="102" spans="1:1" ht="12" customHeight="1" outlineLevel="1" x14ac:dyDescent="0.2"/>
    <row r="103" spans="1:1" ht="12" customHeight="1" outlineLevel="1" x14ac:dyDescent="0.2"/>
    <row r="104" spans="1:1" ht="12" customHeight="1" outlineLevel="1" x14ac:dyDescent="0.2"/>
    <row r="105" spans="1:1" ht="12" customHeight="1" outlineLevel="1" x14ac:dyDescent="0.2"/>
    <row r="106" spans="1:1" ht="12" customHeight="1" outlineLevel="1" x14ac:dyDescent="0.2"/>
    <row r="107" spans="1:1" ht="12" customHeight="1" outlineLevel="1" x14ac:dyDescent="0.2"/>
    <row r="108" spans="1:1" ht="12" customHeight="1" outlineLevel="1" x14ac:dyDescent="0.2"/>
    <row r="109" spans="1:1" ht="12" customHeight="1" outlineLevel="1" x14ac:dyDescent="0.2"/>
    <row r="110" spans="1:1" ht="12" customHeight="1" outlineLevel="1" x14ac:dyDescent="0.2">
      <c r="A110" s="186" t="s">
        <v>271</v>
      </c>
    </row>
    <row r="111" spans="1:1" ht="12" customHeight="1" outlineLevel="1" x14ac:dyDescent="0.2"/>
    <row r="112" spans="1:1" ht="12" customHeight="1" outlineLevel="1" x14ac:dyDescent="0.2"/>
    <row r="113" spans="1:1" ht="12" customHeight="1" outlineLevel="1" x14ac:dyDescent="0.2"/>
    <row r="114" spans="1:1" ht="12" customHeight="1" outlineLevel="1" x14ac:dyDescent="0.2"/>
    <row r="115" spans="1:1" ht="12" customHeight="1" outlineLevel="1" x14ac:dyDescent="0.2"/>
    <row r="116" spans="1:1" ht="12" customHeight="1" outlineLevel="1" x14ac:dyDescent="0.2"/>
    <row r="117" spans="1:1" ht="12" customHeight="1" outlineLevel="1" x14ac:dyDescent="0.2"/>
    <row r="118" spans="1:1" ht="12" customHeight="1" outlineLevel="1" x14ac:dyDescent="0.2"/>
    <row r="119" spans="1:1" ht="12" customHeight="1" outlineLevel="1" x14ac:dyDescent="0.2"/>
    <row r="120" spans="1:1" ht="12" customHeight="1" outlineLevel="1" x14ac:dyDescent="0.2"/>
    <row r="121" spans="1:1" ht="12" customHeight="1" outlineLevel="1" x14ac:dyDescent="0.2"/>
    <row r="122" spans="1:1" ht="12" customHeight="1" outlineLevel="1" x14ac:dyDescent="0.2"/>
    <row r="123" spans="1:1" ht="12" customHeight="1" outlineLevel="1" x14ac:dyDescent="0.2"/>
    <row r="124" spans="1:1" ht="12" customHeight="1" outlineLevel="1" x14ac:dyDescent="0.2"/>
    <row r="125" spans="1:1" ht="12" customHeight="1" outlineLevel="1" x14ac:dyDescent="0.2"/>
    <row r="126" spans="1:1" ht="12" customHeight="1" outlineLevel="1" x14ac:dyDescent="0.2">
      <c r="A126" s="186" t="s">
        <v>271</v>
      </c>
    </row>
    <row r="127" spans="1:1" ht="12" customHeight="1" outlineLevel="1" x14ac:dyDescent="0.2"/>
    <row r="128" spans="1:1" ht="12" customHeight="1" outlineLevel="1" x14ac:dyDescent="0.2"/>
    <row r="129" ht="12" customHeight="1" outlineLevel="1" x14ac:dyDescent="0.2"/>
    <row r="130" ht="12" customHeight="1" outlineLevel="1" x14ac:dyDescent="0.2"/>
    <row r="131" ht="12" customHeight="1" outlineLevel="1" x14ac:dyDescent="0.2"/>
    <row r="132" ht="12" customHeight="1" outlineLevel="1" x14ac:dyDescent="0.2"/>
    <row r="133" ht="12" customHeight="1" outlineLevel="1" x14ac:dyDescent="0.2"/>
    <row r="134" ht="12" customHeight="1" outlineLevel="1" x14ac:dyDescent="0.2"/>
    <row r="135" ht="12" customHeight="1" outlineLevel="1" x14ac:dyDescent="0.2"/>
    <row r="136" ht="12" customHeight="1" outlineLevel="1" x14ac:dyDescent="0.2"/>
    <row r="137" ht="12" customHeight="1" outlineLevel="1" x14ac:dyDescent="0.2"/>
    <row r="138" ht="12" customHeight="1" outlineLevel="1" x14ac:dyDescent="0.2"/>
    <row r="139" ht="12" customHeight="1" outlineLevel="1" x14ac:dyDescent="0.2"/>
    <row r="140" ht="12" customHeight="1" outlineLevel="1" x14ac:dyDescent="0.2"/>
    <row r="141" ht="12" customHeight="1" outlineLevel="1" x14ac:dyDescent="0.2"/>
    <row r="142" ht="12" customHeight="1" outlineLevel="1" x14ac:dyDescent="0.2"/>
    <row r="143" ht="12" customHeight="1" outlineLevel="1" x14ac:dyDescent="0.2"/>
    <row r="144" ht="12" customHeight="1" outlineLevel="1" x14ac:dyDescent="0.2"/>
    <row r="145" spans="1:1" ht="12" customHeight="1" outlineLevel="1" x14ac:dyDescent="0.2"/>
    <row r="146" spans="1:1" ht="12" customHeight="1" outlineLevel="1" x14ac:dyDescent="0.2"/>
    <row r="147" spans="1:1" ht="12" customHeight="1" outlineLevel="1" x14ac:dyDescent="0.2"/>
    <row r="148" spans="1:1" ht="12" customHeight="1" outlineLevel="1" x14ac:dyDescent="0.2"/>
    <row r="149" spans="1:1" ht="12" customHeight="1" outlineLevel="1" x14ac:dyDescent="0.2"/>
    <row r="150" spans="1:1" ht="12" customHeight="1" outlineLevel="1" x14ac:dyDescent="0.2"/>
    <row r="151" spans="1:1" ht="12" customHeight="1" outlineLevel="1" x14ac:dyDescent="0.2"/>
    <row r="152" spans="1:1" ht="12" customHeight="1" outlineLevel="1" x14ac:dyDescent="0.2"/>
    <row r="153" spans="1:1" ht="12" customHeight="1" outlineLevel="1" x14ac:dyDescent="0.2"/>
    <row r="154" spans="1:1" ht="12" customHeight="1" outlineLevel="1" x14ac:dyDescent="0.2"/>
    <row r="155" spans="1:1" ht="12" customHeight="1" outlineLevel="1" x14ac:dyDescent="0.2"/>
    <row r="156" spans="1:1" ht="12" customHeight="1" outlineLevel="1" x14ac:dyDescent="0.2"/>
    <row r="157" spans="1:1" ht="12" customHeight="1" outlineLevel="1" x14ac:dyDescent="0.2"/>
    <row r="158" spans="1:1" ht="12" customHeight="1" outlineLevel="1" x14ac:dyDescent="0.2"/>
    <row r="159" spans="1:1" ht="12" customHeight="1" x14ac:dyDescent="0.2">
      <c r="A159" s="197"/>
    </row>
    <row r="160" spans="1:1" ht="12" customHeight="1" x14ac:dyDescent="0.2">
      <c r="A160" s="192" t="s">
        <v>149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7A1D9-3917-4BD5-BBA8-78A3D5A1DAB7}">
  <dimension ref="A1:KO160"/>
  <sheetViews>
    <sheetView showGridLines="0" showRowColHeaders="0" topLeftCell="A80" zoomScaleNormal="100" workbookViewId="0">
      <pane xSplit="1" topLeftCell="B1" activePane="topRight" state="frozenSplit"/>
      <selection pane="topRight" activeCell="O63" sqref="O63"/>
    </sheetView>
  </sheetViews>
  <sheetFormatPr defaultRowHeight="12" customHeight="1" outlineLevelRow="1" x14ac:dyDescent="0.2"/>
  <cols>
    <col min="1" max="1" width="21.6640625" style="186" bestFit="1" customWidth="1"/>
    <col min="2" max="10" width="9.77734375" style="186" customWidth="1"/>
    <col min="11" max="300" width="8.88671875" style="186"/>
    <col min="301" max="301" width="93.77734375" style="186" bestFit="1" customWidth="1"/>
    <col min="302" max="16384" width="8.88671875" style="186"/>
  </cols>
  <sheetData>
    <row r="1" spans="1:301" ht="12" customHeight="1" x14ac:dyDescent="0.2">
      <c r="A1" s="187" t="s">
        <v>261</v>
      </c>
      <c r="B1" s="186" t="s">
        <v>276</v>
      </c>
      <c r="W1" s="192" t="s">
        <v>274</v>
      </c>
      <c r="X1" s="192">
        <v>21</v>
      </c>
      <c r="Z1" s="196" t="s">
        <v>275</v>
      </c>
      <c r="KO1" s="195" t="s">
        <v>275</v>
      </c>
    </row>
    <row r="2" spans="1:301" ht="12" customHeight="1" outlineLevel="1" thickBot="1" x14ac:dyDescent="0.25">
      <c r="A2" s="189" t="s">
        <v>262</v>
      </c>
      <c r="B2" s="189" t="s">
        <v>90</v>
      </c>
      <c r="C2" s="189" t="s">
        <v>112</v>
      </c>
      <c r="D2" s="189" t="s">
        <v>263</v>
      </c>
      <c r="E2" s="189" t="s">
        <v>264</v>
      </c>
      <c r="F2" s="189" t="s">
        <v>265</v>
      </c>
      <c r="G2" s="189" t="s">
        <v>266</v>
      </c>
      <c r="H2" s="189" t="s">
        <v>119</v>
      </c>
      <c r="I2" s="189" t="s">
        <v>120</v>
      </c>
      <c r="J2" s="188"/>
    </row>
    <row r="3" spans="1:301" ht="12" customHeight="1" outlineLevel="1" x14ac:dyDescent="0.2">
      <c r="A3" s="188" t="s">
        <v>74</v>
      </c>
      <c r="B3" s="190">
        <v>246</v>
      </c>
      <c r="C3" s="186">
        <v>9.5373906141054352</v>
      </c>
      <c r="D3" s="186">
        <v>9.5006461718473894</v>
      </c>
      <c r="E3" s="186">
        <v>0.39085201794520669</v>
      </c>
      <c r="F3" s="186">
        <v>9.5453634833255094</v>
      </c>
      <c r="G3" s="186">
        <v>2.4919814489567777E-2</v>
      </c>
      <c r="H3" s="186">
        <v>8.8113542299657279</v>
      </c>
      <c r="I3" s="186">
        <v>10.894541913002909</v>
      </c>
    </row>
    <row r="4" spans="1:301" ht="12" customHeight="1" outlineLevel="1" x14ac:dyDescent="0.2">
      <c r="A4" s="188" t="s">
        <v>1</v>
      </c>
      <c r="B4" s="190">
        <v>246</v>
      </c>
      <c r="C4" s="186">
        <v>1.3162113821138195</v>
      </c>
      <c r="D4" s="186">
        <v>1.24</v>
      </c>
      <c r="E4" s="186">
        <v>0.27739934381962128</v>
      </c>
      <c r="F4" s="186">
        <v>1.345009290625875</v>
      </c>
      <c r="G4" s="186">
        <v>1.76863361838441E-2</v>
      </c>
      <c r="H4" s="186">
        <v>1</v>
      </c>
      <c r="I4" s="186">
        <v>2.13</v>
      </c>
    </row>
    <row r="5" spans="1:301" ht="12" customHeight="1" outlineLevel="1" x14ac:dyDescent="0.2">
      <c r="A5" s="188" t="s">
        <v>57</v>
      </c>
      <c r="B5" s="190">
        <v>246</v>
      </c>
      <c r="C5" s="191">
        <v>4.0650406504065045E-3</v>
      </c>
      <c r="D5" s="186">
        <v>0</v>
      </c>
      <c r="E5" s="186">
        <v>6.3757671306333835E-2</v>
      </c>
      <c r="F5" s="186">
        <v>6.3757671306333835E-2</v>
      </c>
      <c r="G5" s="191">
        <v>4.0650406504065045E-3</v>
      </c>
      <c r="H5" s="186">
        <v>0</v>
      </c>
      <c r="I5" s="186">
        <v>1</v>
      </c>
    </row>
    <row r="6" spans="1:301" ht="12" customHeight="1" outlineLevel="1" x14ac:dyDescent="0.2">
      <c r="A6" s="188" t="s">
        <v>58</v>
      </c>
      <c r="B6" s="190">
        <v>246</v>
      </c>
      <c r="C6" s="186">
        <v>5.6910569105691054E-2</v>
      </c>
      <c r="D6" s="186">
        <v>0</v>
      </c>
      <c r="E6" s="186">
        <v>0.23214397390958039</v>
      </c>
      <c r="F6" s="186">
        <v>0.23855936180684895</v>
      </c>
      <c r="G6" s="186">
        <v>1.4800959184273162E-2</v>
      </c>
      <c r="H6" s="186">
        <v>0</v>
      </c>
      <c r="I6" s="186">
        <v>1</v>
      </c>
    </row>
    <row r="7" spans="1:301" ht="12" customHeight="1" outlineLevel="1" x14ac:dyDescent="0.2">
      <c r="A7" s="188" t="s">
        <v>59</v>
      </c>
      <c r="B7" s="190">
        <v>246</v>
      </c>
      <c r="C7" s="186">
        <v>0.31300813008130079</v>
      </c>
      <c r="D7" s="186">
        <v>0</v>
      </c>
      <c r="E7" s="186">
        <v>0.46466302902843143</v>
      </c>
      <c r="F7" s="186">
        <v>0.55947129513613192</v>
      </c>
      <c r="G7" s="186">
        <v>2.9625832673000185E-2</v>
      </c>
      <c r="H7" s="186">
        <v>0</v>
      </c>
      <c r="I7" s="186">
        <v>1</v>
      </c>
    </row>
    <row r="8" spans="1:301" ht="12" customHeight="1" outlineLevel="1" x14ac:dyDescent="0.2">
      <c r="A8" s="188" t="s">
        <v>60</v>
      </c>
      <c r="B8" s="190">
        <v>246</v>
      </c>
      <c r="C8" s="186">
        <v>0.33739837398373984</v>
      </c>
      <c r="D8" s="186">
        <v>0</v>
      </c>
      <c r="E8" s="186">
        <v>0.47378603178619844</v>
      </c>
      <c r="F8" s="186">
        <v>0.58086002959726868</v>
      </c>
      <c r="G8" s="186">
        <v>3.0207494084156669E-2</v>
      </c>
      <c r="H8" s="186">
        <v>0</v>
      </c>
      <c r="I8" s="186">
        <v>1</v>
      </c>
    </row>
    <row r="9" spans="1:301" ht="12" customHeight="1" outlineLevel="1" x14ac:dyDescent="0.2">
      <c r="A9" s="188" t="s">
        <v>61</v>
      </c>
      <c r="B9" s="190">
        <v>246</v>
      </c>
      <c r="C9" s="186">
        <v>0.13414634146341464</v>
      </c>
      <c r="D9" s="186">
        <v>0</v>
      </c>
      <c r="E9" s="186">
        <v>0.34150429962158585</v>
      </c>
      <c r="F9" s="186">
        <v>0.36625993701661486</v>
      </c>
      <c r="G9" s="186">
        <v>2.1773518884972812E-2</v>
      </c>
      <c r="H9" s="186">
        <v>0</v>
      </c>
      <c r="I9" s="186">
        <v>1</v>
      </c>
    </row>
    <row r="10" spans="1:301" ht="12" customHeight="1" outlineLevel="1" x14ac:dyDescent="0.2">
      <c r="A10" s="188" t="s">
        <v>62</v>
      </c>
      <c r="B10" s="190">
        <v>246</v>
      </c>
      <c r="C10" s="186">
        <v>0.15447154471544716</v>
      </c>
      <c r="D10" s="186">
        <v>0</v>
      </c>
      <c r="E10" s="186">
        <v>0.3621369754428706</v>
      </c>
      <c r="F10" s="186">
        <v>0.39302868179745759</v>
      </c>
      <c r="G10" s="186">
        <v>2.308901024815643E-2</v>
      </c>
      <c r="H10" s="186">
        <v>0</v>
      </c>
      <c r="I10" s="186">
        <v>1</v>
      </c>
    </row>
    <row r="11" spans="1:301" ht="12" customHeight="1" outlineLevel="1" x14ac:dyDescent="0.2">
      <c r="A11" s="188" t="s">
        <v>63</v>
      </c>
      <c r="B11" s="190">
        <v>246</v>
      </c>
      <c r="C11" s="186">
        <v>0.13008130081300814</v>
      </c>
      <c r="D11" s="186">
        <v>0</v>
      </c>
      <c r="E11" s="186">
        <v>0.33707867654232515</v>
      </c>
      <c r="F11" s="186">
        <v>0.36066785386697292</v>
      </c>
      <c r="G11" s="186">
        <v>2.1491351463359586E-2</v>
      </c>
      <c r="H11" s="186">
        <v>0</v>
      </c>
      <c r="I11" s="186">
        <v>1</v>
      </c>
    </row>
    <row r="12" spans="1:301" ht="12" customHeight="1" outlineLevel="1" x14ac:dyDescent="0.2">
      <c r="A12" s="188" t="s">
        <v>64</v>
      </c>
      <c r="B12" s="190">
        <v>246</v>
      </c>
      <c r="C12" s="186">
        <v>0.14227642276422764</v>
      </c>
      <c r="D12" s="186">
        <v>0</v>
      </c>
      <c r="E12" s="186">
        <v>0.35004562503352377</v>
      </c>
      <c r="F12" s="186">
        <v>0.37719547023291206</v>
      </c>
      <c r="G12" s="186">
        <v>2.2318093903107589E-2</v>
      </c>
      <c r="H12" s="186">
        <v>0</v>
      </c>
      <c r="I12" s="186">
        <v>1</v>
      </c>
    </row>
    <row r="13" spans="1:301" ht="12" customHeight="1" outlineLevel="1" x14ac:dyDescent="0.2">
      <c r="A13" s="188" t="s">
        <v>65</v>
      </c>
      <c r="B13" s="190">
        <v>246</v>
      </c>
      <c r="C13" s="186">
        <v>0.17886178861788618</v>
      </c>
      <c r="D13" s="186">
        <v>0</v>
      </c>
      <c r="E13" s="186">
        <v>0.38401786364068424</v>
      </c>
      <c r="F13" s="186">
        <v>0.42292054645983584</v>
      </c>
      <c r="G13" s="186">
        <v>2.4484084725763269E-2</v>
      </c>
      <c r="H13" s="186">
        <v>0</v>
      </c>
      <c r="I13" s="186">
        <v>1</v>
      </c>
    </row>
    <row r="14" spans="1:301" ht="12" customHeight="1" outlineLevel="1" x14ac:dyDescent="0.2">
      <c r="A14" s="188" t="s">
        <v>66</v>
      </c>
      <c r="B14" s="190">
        <v>246</v>
      </c>
      <c r="C14" s="186">
        <v>0.29268292682926828</v>
      </c>
      <c r="D14" s="186">
        <v>0</v>
      </c>
      <c r="E14" s="186">
        <v>0.45592171395793102</v>
      </c>
      <c r="F14" s="186">
        <v>0.54100178080045935</v>
      </c>
      <c r="G14" s="186">
        <v>2.9068506779950116E-2</v>
      </c>
      <c r="H14" s="186">
        <v>0</v>
      </c>
      <c r="I14" s="186">
        <v>1</v>
      </c>
    </row>
    <row r="15" spans="1:301" ht="12" customHeight="1" outlineLevel="1" x14ac:dyDescent="0.2">
      <c r="A15" s="188" t="s">
        <v>67</v>
      </c>
      <c r="B15" s="190">
        <v>246</v>
      </c>
      <c r="C15" s="186">
        <v>0.25609756097560976</v>
      </c>
      <c r="D15" s="186">
        <v>0</v>
      </c>
      <c r="E15" s="186">
        <v>0.43736620652065905</v>
      </c>
      <c r="F15" s="186">
        <v>0.50606082734747393</v>
      </c>
      <c r="G15" s="186">
        <v>2.7885450835842297E-2</v>
      </c>
      <c r="H15" s="186">
        <v>0</v>
      </c>
      <c r="I15" s="186">
        <v>1</v>
      </c>
    </row>
    <row r="16" spans="1:301" ht="12" customHeight="1" outlineLevel="1" x14ac:dyDescent="0.2">
      <c r="A16" s="188" t="s">
        <v>68</v>
      </c>
      <c r="B16" s="190">
        <v>246</v>
      </c>
      <c r="C16" s="186">
        <v>0.42682926829268292</v>
      </c>
      <c r="D16" s="186">
        <v>0</v>
      </c>
      <c r="E16" s="186">
        <v>0.4956254627267811</v>
      </c>
      <c r="F16" s="186">
        <v>0.65332171882823775</v>
      </c>
      <c r="G16" s="186">
        <v>3.1599925343583718E-2</v>
      </c>
      <c r="H16" s="186">
        <v>0</v>
      </c>
      <c r="I16" s="186">
        <v>1</v>
      </c>
    </row>
    <row r="17" spans="1:9" ht="12" customHeight="1" outlineLevel="1" x14ac:dyDescent="0.2">
      <c r="A17" s="188" t="s">
        <v>69</v>
      </c>
      <c r="B17" s="190">
        <v>246</v>
      </c>
      <c r="C17" s="186">
        <v>9.3495934959349589E-2</v>
      </c>
      <c r="D17" s="186">
        <v>0</v>
      </c>
      <c r="E17" s="186">
        <v>0.29171969699706785</v>
      </c>
      <c r="F17" s="186">
        <v>0.30577104990392667</v>
      </c>
      <c r="G17" s="186">
        <v>1.8599368554722349E-2</v>
      </c>
      <c r="H17" s="186">
        <v>0</v>
      </c>
      <c r="I17" s="186">
        <v>1</v>
      </c>
    </row>
    <row r="18" spans="1:9" ht="12" customHeight="1" outlineLevel="1" x14ac:dyDescent="0.2">
      <c r="A18" s="188" t="s">
        <v>70</v>
      </c>
      <c r="B18" s="190">
        <v>246</v>
      </c>
      <c r="C18" s="186">
        <v>0.17886178861788618</v>
      </c>
      <c r="D18" s="186">
        <v>0</v>
      </c>
      <c r="E18" s="186">
        <v>0.38401786364068424</v>
      </c>
      <c r="F18" s="186">
        <v>0.42292054645983584</v>
      </c>
      <c r="G18" s="186">
        <v>2.4484084725763269E-2</v>
      </c>
      <c r="H18" s="186">
        <v>0</v>
      </c>
      <c r="I18" s="186">
        <v>1</v>
      </c>
    </row>
    <row r="19" spans="1:9" ht="12" customHeight="1" outlineLevel="1" x14ac:dyDescent="0.2">
      <c r="A19" s="188" t="s">
        <v>71</v>
      </c>
      <c r="B19" s="190">
        <v>246</v>
      </c>
      <c r="C19" s="186">
        <v>7.3170731707317069E-2</v>
      </c>
      <c r="D19" s="186">
        <v>0</v>
      </c>
      <c r="E19" s="186">
        <v>0.26094746386001266</v>
      </c>
      <c r="F19" s="186">
        <v>0.27050089040022968</v>
      </c>
      <c r="G19" s="186">
        <v>1.6637402629008112E-2</v>
      </c>
      <c r="H19" s="186">
        <v>0</v>
      </c>
      <c r="I19" s="186">
        <v>1</v>
      </c>
    </row>
    <row r="20" spans="1:9" ht="12" customHeight="1" outlineLevel="1" x14ac:dyDescent="0.2">
      <c r="A20" s="188" t="s">
        <v>72</v>
      </c>
      <c r="B20" s="190">
        <v>246</v>
      </c>
      <c r="C20" s="186">
        <v>5.2845528455284556E-2</v>
      </c>
      <c r="D20" s="186">
        <v>0</v>
      </c>
      <c r="E20" s="186">
        <v>0.22418112329352835</v>
      </c>
      <c r="F20" s="186">
        <v>0.22988155309916572</v>
      </c>
      <c r="G20" s="186">
        <v>1.4293266372033478E-2</v>
      </c>
      <c r="H20" s="186">
        <v>0</v>
      </c>
      <c r="I20" s="186">
        <v>1</v>
      </c>
    </row>
    <row r="21" spans="1:9" ht="12" customHeight="1" outlineLevel="1" x14ac:dyDescent="0.2">
      <c r="A21" s="188" t="s">
        <v>73</v>
      </c>
      <c r="B21" s="190">
        <v>246</v>
      </c>
      <c r="C21" s="186">
        <v>0.17479674796747968</v>
      </c>
      <c r="D21" s="186">
        <v>0</v>
      </c>
      <c r="E21" s="186">
        <v>0.38056745942481024</v>
      </c>
      <c r="F21" s="186">
        <v>0.41808701004393772</v>
      </c>
      <c r="G21" s="186">
        <v>2.4264094987893586E-2</v>
      </c>
      <c r="H21" s="186">
        <v>0</v>
      </c>
      <c r="I21" s="186">
        <v>1</v>
      </c>
    </row>
    <row r="22" spans="1:9" ht="12" customHeight="1" x14ac:dyDescent="0.2">
      <c r="A22" s="194"/>
    </row>
    <row r="23" spans="1:9" ht="12" customHeight="1" x14ac:dyDescent="0.2">
      <c r="A23" s="187" t="s">
        <v>270</v>
      </c>
    </row>
    <row r="24" spans="1:9" ht="12" customHeight="1" outlineLevel="1" thickBot="1" x14ac:dyDescent="0.25">
      <c r="A24" s="189" t="s">
        <v>262</v>
      </c>
      <c r="B24" s="189" t="s">
        <v>268</v>
      </c>
      <c r="C24" s="189" t="s">
        <v>269</v>
      </c>
    </row>
    <row r="25" spans="1:9" ht="12" customHeight="1" outlineLevel="1" x14ac:dyDescent="0.2">
      <c r="A25" s="188" t="s">
        <v>74</v>
      </c>
      <c r="B25" s="193">
        <v>1</v>
      </c>
      <c r="C25" s="193">
        <v>1</v>
      </c>
    </row>
    <row r="26" spans="1:9" ht="12" customHeight="1" outlineLevel="1" x14ac:dyDescent="0.2">
      <c r="A26" s="188" t="s">
        <v>1</v>
      </c>
      <c r="B26" s="186">
        <v>0.83408085727078407</v>
      </c>
      <c r="C26" s="186">
        <v>0.69569087646556604</v>
      </c>
    </row>
    <row r="27" spans="1:9" ht="12" customHeight="1" outlineLevel="1" x14ac:dyDescent="0.2">
      <c r="A27" s="188" t="s">
        <v>57</v>
      </c>
      <c r="B27" s="186">
        <v>0.15164155115422784</v>
      </c>
      <c r="C27" s="186">
        <v>2.2995160036460297E-2</v>
      </c>
    </row>
    <row r="28" spans="1:9" ht="12" customHeight="1" outlineLevel="1" x14ac:dyDescent="0.2">
      <c r="A28" s="188" t="s">
        <v>58</v>
      </c>
      <c r="B28" s="186">
        <v>0.19873552151853247</v>
      </c>
      <c r="C28" s="186">
        <v>3.9495807513243081E-2</v>
      </c>
    </row>
    <row r="29" spans="1:9" ht="12" customHeight="1" outlineLevel="1" x14ac:dyDescent="0.2">
      <c r="A29" s="188" t="s">
        <v>59</v>
      </c>
      <c r="B29" s="186">
        <v>0.13067287085369161</v>
      </c>
      <c r="C29" s="186">
        <v>1.7075399177145567E-2</v>
      </c>
    </row>
    <row r="30" spans="1:9" ht="12" customHeight="1" outlineLevel="1" x14ac:dyDescent="0.2">
      <c r="A30" s="188" t="s">
        <v>60</v>
      </c>
      <c r="B30" s="186">
        <v>-8.9991649822500672E-2</v>
      </c>
      <c r="C30" s="186">
        <v>8.0984970377755844E-3</v>
      </c>
    </row>
    <row r="31" spans="1:9" ht="12" customHeight="1" outlineLevel="1" x14ac:dyDescent="0.2">
      <c r="A31" s="188" t="s">
        <v>61</v>
      </c>
      <c r="B31" s="186">
        <v>-6.3394084042224005E-2</v>
      </c>
      <c r="C31" s="186">
        <v>4.01880989155256E-3</v>
      </c>
    </row>
    <row r="32" spans="1:9" ht="12" customHeight="1" outlineLevel="1" x14ac:dyDescent="0.2">
      <c r="A32" s="188" t="s">
        <v>62</v>
      </c>
      <c r="B32" s="186">
        <v>-0.14424453311271862</v>
      </c>
      <c r="C32" s="186">
        <v>2.0806485332906178E-2</v>
      </c>
    </row>
    <row r="33" spans="1:3" ht="12" customHeight="1" outlineLevel="1" x14ac:dyDescent="0.2">
      <c r="A33" s="188" t="s">
        <v>63</v>
      </c>
      <c r="B33" s="186">
        <v>0.22176002319675142</v>
      </c>
      <c r="C33" s="186">
        <v>4.9177507888223726E-2</v>
      </c>
    </row>
    <row r="34" spans="1:3" ht="12" customHeight="1" outlineLevel="1" x14ac:dyDescent="0.2">
      <c r="A34" s="188" t="s">
        <v>64</v>
      </c>
      <c r="B34" s="186">
        <v>0.13109460986520904</v>
      </c>
      <c r="C34" s="186">
        <v>1.7185796735711363E-2</v>
      </c>
    </row>
    <row r="35" spans="1:3" ht="12" customHeight="1" outlineLevel="1" x14ac:dyDescent="0.2">
      <c r="A35" s="188" t="s">
        <v>65</v>
      </c>
      <c r="B35" s="186">
        <v>-6.4295133985000042E-3</v>
      </c>
      <c r="C35" s="186">
        <v>4.1338642541491073E-5</v>
      </c>
    </row>
    <row r="36" spans="1:3" ht="12" customHeight="1" outlineLevel="1" x14ac:dyDescent="0.2">
      <c r="A36" s="188" t="s">
        <v>66</v>
      </c>
      <c r="B36" s="186">
        <v>-6.9589714619472012E-2</v>
      </c>
      <c r="C36" s="186">
        <v>4.8427283808195566E-3</v>
      </c>
    </row>
    <row r="37" spans="1:3" ht="12" customHeight="1" outlineLevel="1" x14ac:dyDescent="0.2">
      <c r="A37" s="188" t="s">
        <v>67</v>
      </c>
      <c r="B37" s="186">
        <v>-0.19764480777545318</v>
      </c>
      <c r="C37" s="186">
        <v>3.9063470040595835E-2</v>
      </c>
    </row>
    <row r="38" spans="1:3" ht="12" customHeight="1" outlineLevel="1" x14ac:dyDescent="0.2">
      <c r="A38" s="188" t="s">
        <v>68</v>
      </c>
      <c r="B38" s="186">
        <v>-0.14298311309554465</v>
      </c>
      <c r="C38" s="186">
        <v>2.0444170630493311E-2</v>
      </c>
    </row>
    <row r="39" spans="1:3" ht="12" customHeight="1" outlineLevel="1" x14ac:dyDescent="0.2">
      <c r="A39" s="188" t="s">
        <v>69</v>
      </c>
      <c r="B39" s="186">
        <v>2.7779404991163176E-2</v>
      </c>
      <c r="C39" s="186">
        <v>7.7169534166306164E-4</v>
      </c>
    </row>
    <row r="40" spans="1:3" ht="12" customHeight="1" outlineLevel="1" x14ac:dyDescent="0.2">
      <c r="A40" s="188" t="s">
        <v>70</v>
      </c>
      <c r="B40" s="186">
        <v>0.19649194214165333</v>
      </c>
      <c r="C40" s="186">
        <v>3.8609083326598841E-2</v>
      </c>
    </row>
    <row r="41" spans="1:3" ht="12" customHeight="1" outlineLevel="1" x14ac:dyDescent="0.2">
      <c r="A41" s="188" t="s">
        <v>71</v>
      </c>
      <c r="B41" s="186">
        <v>5.2726471716184567E-2</v>
      </c>
      <c r="C41" s="186">
        <v>2.7800808196376111E-3</v>
      </c>
    </row>
    <row r="42" spans="1:3" ht="12" customHeight="1" outlineLevel="1" x14ac:dyDescent="0.2">
      <c r="A42" s="188" t="s">
        <v>72</v>
      </c>
      <c r="B42" s="186">
        <v>-7.8675361208530137E-2</v>
      </c>
      <c r="C42" s="186">
        <v>6.1898124612926883E-3</v>
      </c>
    </row>
    <row r="43" spans="1:3" ht="12" customHeight="1" outlineLevel="1" x14ac:dyDescent="0.2">
      <c r="A43" s="188" t="s">
        <v>73</v>
      </c>
      <c r="B43" s="186">
        <v>-2.3163967027629892E-2</v>
      </c>
      <c r="C43" s="186">
        <v>5.3656936845712482E-4</v>
      </c>
    </row>
    <row r="44" spans="1:3" ht="12" customHeight="1" x14ac:dyDescent="0.2">
      <c r="A44" s="194"/>
    </row>
    <row r="45" spans="1:3" ht="12" customHeight="1" x14ac:dyDescent="0.2">
      <c r="A45" s="187" t="s">
        <v>267</v>
      </c>
      <c r="C45" s="192" t="s">
        <v>75</v>
      </c>
    </row>
    <row r="46" spans="1:3" ht="12" customHeight="1" outlineLevel="1" x14ac:dyDescent="0.2">
      <c r="A46" s="186" t="s">
        <v>271</v>
      </c>
    </row>
    <row r="47" spans="1:3" ht="12" customHeight="1" outlineLevel="1" x14ac:dyDescent="0.2"/>
    <row r="48" spans="1:3"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row r="53" spans="1:1" ht="12" customHeight="1" outlineLevel="1" x14ac:dyDescent="0.2"/>
    <row r="54" spans="1:1" ht="12" customHeight="1" outlineLevel="1" x14ac:dyDescent="0.2"/>
    <row r="55" spans="1:1" ht="12" customHeight="1" outlineLevel="1" x14ac:dyDescent="0.2"/>
    <row r="56" spans="1:1" ht="12" customHeight="1" outlineLevel="1" x14ac:dyDescent="0.2"/>
    <row r="57" spans="1:1" ht="12" customHeight="1" outlineLevel="1" x14ac:dyDescent="0.2"/>
    <row r="58" spans="1:1" ht="12" customHeight="1" outlineLevel="1" x14ac:dyDescent="0.2"/>
    <row r="59" spans="1:1" ht="12" customHeight="1" outlineLevel="1" x14ac:dyDescent="0.2"/>
    <row r="60" spans="1:1" ht="12" customHeight="1" outlineLevel="1" x14ac:dyDescent="0.2"/>
    <row r="61" spans="1:1" ht="12" customHeight="1" outlineLevel="1" x14ac:dyDescent="0.2"/>
    <row r="62" spans="1:1" ht="12" customHeight="1" outlineLevel="1" x14ac:dyDescent="0.2">
      <c r="A62" s="186" t="s">
        <v>271</v>
      </c>
    </row>
    <row r="63" spans="1:1" ht="12" customHeight="1" outlineLevel="1" x14ac:dyDescent="0.2"/>
    <row r="64" spans="1:1"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row r="73" spans="1:1" ht="12" customHeight="1" outlineLevel="1" x14ac:dyDescent="0.2"/>
    <row r="74" spans="1:1" ht="12" customHeight="1" outlineLevel="1" x14ac:dyDescent="0.2"/>
    <row r="75" spans="1:1" ht="12" customHeight="1" outlineLevel="1" x14ac:dyDescent="0.2"/>
    <row r="76" spans="1:1" ht="12" customHeight="1" outlineLevel="1" x14ac:dyDescent="0.2"/>
    <row r="77" spans="1:1" ht="12" customHeight="1" outlineLevel="1" x14ac:dyDescent="0.2"/>
    <row r="78" spans="1:1" ht="12" customHeight="1" outlineLevel="1" x14ac:dyDescent="0.2">
      <c r="A78" s="186" t="s">
        <v>271</v>
      </c>
    </row>
    <row r="79" spans="1:1" ht="12" customHeight="1" outlineLevel="1" x14ac:dyDescent="0.2"/>
    <row r="80" spans="1:1" ht="12" customHeight="1" outlineLevel="1" x14ac:dyDescent="0.2"/>
    <row r="81" spans="1:1" ht="12" customHeight="1" outlineLevel="1" x14ac:dyDescent="0.2"/>
    <row r="82" spans="1:1" ht="12" customHeight="1" outlineLevel="1" x14ac:dyDescent="0.2"/>
    <row r="83" spans="1:1" ht="12" customHeight="1" outlineLevel="1" x14ac:dyDescent="0.2"/>
    <row r="84" spans="1:1" ht="12" customHeight="1" outlineLevel="1" x14ac:dyDescent="0.2"/>
    <row r="85" spans="1:1" ht="12" customHeight="1" outlineLevel="1" x14ac:dyDescent="0.2"/>
    <row r="86" spans="1:1" ht="12" customHeight="1" outlineLevel="1" x14ac:dyDescent="0.2"/>
    <row r="87" spans="1:1" ht="12" customHeight="1" outlineLevel="1" x14ac:dyDescent="0.2"/>
    <row r="88" spans="1:1" ht="12" customHeight="1" outlineLevel="1" x14ac:dyDescent="0.2"/>
    <row r="89" spans="1:1" ht="12" customHeight="1" outlineLevel="1" x14ac:dyDescent="0.2"/>
    <row r="90" spans="1:1" ht="12" customHeight="1" outlineLevel="1" x14ac:dyDescent="0.2"/>
    <row r="91" spans="1:1" ht="12" customHeight="1" outlineLevel="1" x14ac:dyDescent="0.2"/>
    <row r="92" spans="1:1" ht="12" customHeight="1" outlineLevel="1" x14ac:dyDescent="0.2"/>
    <row r="93" spans="1:1" ht="12" customHeight="1" outlineLevel="1" x14ac:dyDescent="0.2"/>
    <row r="94" spans="1:1" ht="12" customHeight="1" outlineLevel="1" x14ac:dyDescent="0.2">
      <c r="A94" s="186" t="s">
        <v>271</v>
      </c>
    </row>
    <row r="95" spans="1:1" ht="12" customHeight="1" outlineLevel="1" x14ac:dyDescent="0.2"/>
    <row r="96" spans="1:1" ht="12" customHeight="1" outlineLevel="1" x14ac:dyDescent="0.2"/>
    <row r="97" spans="1:1" ht="12" customHeight="1" outlineLevel="1" x14ac:dyDescent="0.2"/>
    <row r="98" spans="1:1" ht="12" customHeight="1" outlineLevel="1" x14ac:dyDescent="0.2"/>
    <row r="99" spans="1:1" ht="12" customHeight="1" outlineLevel="1" x14ac:dyDescent="0.2"/>
    <row r="100" spans="1:1" ht="12" customHeight="1" outlineLevel="1" x14ac:dyDescent="0.2"/>
    <row r="101" spans="1:1" ht="12" customHeight="1" outlineLevel="1" x14ac:dyDescent="0.2"/>
    <row r="102" spans="1:1" ht="12" customHeight="1" outlineLevel="1" x14ac:dyDescent="0.2"/>
    <row r="103" spans="1:1" ht="12" customHeight="1" outlineLevel="1" x14ac:dyDescent="0.2"/>
    <row r="104" spans="1:1" ht="12" customHeight="1" outlineLevel="1" x14ac:dyDescent="0.2"/>
    <row r="105" spans="1:1" ht="12" customHeight="1" outlineLevel="1" x14ac:dyDescent="0.2"/>
    <row r="106" spans="1:1" ht="12" customHeight="1" outlineLevel="1" x14ac:dyDescent="0.2"/>
    <row r="107" spans="1:1" ht="12" customHeight="1" outlineLevel="1" x14ac:dyDescent="0.2"/>
    <row r="108" spans="1:1" ht="12" customHeight="1" outlineLevel="1" x14ac:dyDescent="0.2"/>
    <row r="109" spans="1:1" ht="12" customHeight="1" outlineLevel="1" x14ac:dyDescent="0.2"/>
    <row r="110" spans="1:1" ht="12" customHeight="1" outlineLevel="1" x14ac:dyDescent="0.2">
      <c r="A110" s="186" t="s">
        <v>271</v>
      </c>
    </row>
    <row r="111" spans="1:1" ht="12" customHeight="1" outlineLevel="1" x14ac:dyDescent="0.2"/>
    <row r="112" spans="1:1" ht="12" customHeight="1" outlineLevel="1" x14ac:dyDescent="0.2"/>
    <row r="113" spans="1:1" ht="12" customHeight="1" outlineLevel="1" x14ac:dyDescent="0.2"/>
    <row r="114" spans="1:1" ht="12" customHeight="1" outlineLevel="1" x14ac:dyDescent="0.2"/>
    <row r="115" spans="1:1" ht="12" customHeight="1" outlineLevel="1" x14ac:dyDescent="0.2"/>
    <row r="116" spans="1:1" ht="12" customHeight="1" outlineLevel="1" x14ac:dyDescent="0.2"/>
    <row r="117" spans="1:1" ht="12" customHeight="1" outlineLevel="1" x14ac:dyDescent="0.2"/>
    <row r="118" spans="1:1" ht="12" customHeight="1" outlineLevel="1" x14ac:dyDescent="0.2"/>
    <row r="119" spans="1:1" ht="12" customHeight="1" outlineLevel="1" x14ac:dyDescent="0.2"/>
    <row r="120" spans="1:1" ht="12" customHeight="1" outlineLevel="1" x14ac:dyDescent="0.2"/>
    <row r="121" spans="1:1" ht="12" customHeight="1" outlineLevel="1" x14ac:dyDescent="0.2"/>
    <row r="122" spans="1:1" ht="12" customHeight="1" outlineLevel="1" x14ac:dyDescent="0.2"/>
    <row r="123" spans="1:1" ht="12" customHeight="1" outlineLevel="1" x14ac:dyDescent="0.2"/>
    <row r="124" spans="1:1" ht="12" customHeight="1" outlineLevel="1" x14ac:dyDescent="0.2"/>
    <row r="125" spans="1:1" ht="12" customHeight="1" outlineLevel="1" x14ac:dyDescent="0.2"/>
    <row r="126" spans="1:1" ht="12" customHeight="1" outlineLevel="1" x14ac:dyDescent="0.2">
      <c r="A126" s="186" t="s">
        <v>271</v>
      </c>
    </row>
    <row r="127" spans="1:1" ht="12" customHeight="1" outlineLevel="1" x14ac:dyDescent="0.2"/>
    <row r="128" spans="1:1" ht="12" customHeight="1" outlineLevel="1" x14ac:dyDescent="0.2"/>
    <row r="129" ht="12" customHeight="1" outlineLevel="1" x14ac:dyDescent="0.2"/>
    <row r="130" ht="12" customHeight="1" outlineLevel="1" x14ac:dyDescent="0.2"/>
    <row r="131" ht="12" customHeight="1" outlineLevel="1" x14ac:dyDescent="0.2"/>
    <row r="132" ht="12" customHeight="1" outlineLevel="1" x14ac:dyDescent="0.2"/>
    <row r="133" ht="12" customHeight="1" outlineLevel="1" x14ac:dyDescent="0.2"/>
    <row r="134" ht="12" customHeight="1" outlineLevel="1" x14ac:dyDescent="0.2"/>
    <row r="135" ht="12" customHeight="1" outlineLevel="1" x14ac:dyDescent="0.2"/>
    <row r="136" ht="12" customHeight="1" outlineLevel="1" x14ac:dyDescent="0.2"/>
    <row r="137" ht="12" customHeight="1" outlineLevel="1" x14ac:dyDescent="0.2"/>
    <row r="138" ht="12" customHeight="1" outlineLevel="1" x14ac:dyDescent="0.2"/>
    <row r="139" ht="12" customHeight="1" outlineLevel="1" x14ac:dyDescent="0.2"/>
    <row r="140" ht="12" customHeight="1" outlineLevel="1" x14ac:dyDescent="0.2"/>
    <row r="141" ht="12" customHeight="1" outlineLevel="1" x14ac:dyDescent="0.2"/>
    <row r="142" ht="12" customHeight="1" outlineLevel="1" x14ac:dyDescent="0.2"/>
    <row r="143" ht="12" customHeight="1" outlineLevel="1" x14ac:dyDescent="0.2"/>
    <row r="144" ht="12" customHeight="1" outlineLevel="1" x14ac:dyDescent="0.2"/>
    <row r="145" spans="1:1" ht="12" customHeight="1" outlineLevel="1" x14ac:dyDescent="0.2"/>
    <row r="146" spans="1:1" ht="12" customHeight="1" outlineLevel="1" x14ac:dyDescent="0.2"/>
    <row r="147" spans="1:1" ht="12" customHeight="1" outlineLevel="1" x14ac:dyDescent="0.2"/>
    <row r="148" spans="1:1" ht="12" customHeight="1" outlineLevel="1" x14ac:dyDescent="0.2"/>
    <row r="149" spans="1:1" ht="12" customHeight="1" outlineLevel="1" x14ac:dyDescent="0.2"/>
    <row r="150" spans="1:1" ht="12" customHeight="1" outlineLevel="1" x14ac:dyDescent="0.2"/>
    <row r="151" spans="1:1" ht="12" customHeight="1" outlineLevel="1" x14ac:dyDescent="0.2"/>
    <row r="152" spans="1:1" ht="12" customHeight="1" outlineLevel="1" x14ac:dyDescent="0.2"/>
    <row r="153" spans="1:1" ht="12" customHeight="1" outlineLevel="1" x14ac:dyDescent="0.2"/>
    <row r="154" spans="1:1" ht="12" customHeight="1" outlineLevel="1" x14ac:dyDescent="0.2"/>
    <row r="155" spans="1:1" ht="12" customHeight="1" outlineLevel="1" x14ac:dyDescent="0.2"/>
    <row r="156" spans="1:1" ht="12" customHeight="1" outlineLevel="1" x14ac:dyDescent="0.2"/>
    <row r="157" spans="1:1" ht="12" customHeight="1" outlineLevel="1" x14ac:dyDescent="0.2"/>
    <row r="158" spans="1:1" ht="12" customHeight="1" outlineLevel="1" x14ac:dyDescent="0.2"/>
    <row r="159" spans="1:1" ht="12" customHeight="1" x14ac:dyDescent="0.2">
      <c r="A159" s="197"/>
    </row>
    <row r="160" spans="1:1" ht="12" customHeight="1" x14ac:dyDescent="0.2">
      <c r="A160" s="192" t="s">
        <v>149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84</vt:i4>
      </vt:variant>
    </vt:vector>
  </HeadingPairs>
  <TitlesOfParts>
    <vt:vector size="97" baseType="lpstr">
      <vt:lpstr>Sheet1</vt:lpstr>
      <vt:lpstr>Model 4</vt:lpstr>
      <vt:lpstr>Model 5</vt:lpstr>
      <vt:lpstr>Model 6</vt:lpstr>
      <vt:lpstr>Model 7</vt:lpstr>
      <vt:lpstr>Sheet14</vt:lpstr>
      <vt:lpstr>Variables in Model 3</vt:lpstr>
      <vt:lpstr>Stats 2</vt:lpstr>
      <vt:lpstr>Model 1</vt:lpstr>
      <vt:lpstr>Model 2</vt:lpstr>
      <vt:lpstr>Model 3</vt:lpstr>
      <vt:lpstr>Model Summaries</vt:lpstr>
      <vt:lpstr>Sheet2</vt:lpstr>
      <vt:lpstr>__adj__AD_Sum_Terms</vt:lpstr>
      <vt:lpstr>__adj__CARAT.Power.3</vt:lpstr>
      <vt:lpstr>__adj__CARAT.Sqr</vt:lpstr>
      <vt:lpstr>__adj__CLARITY.Eq.VS1</vt:lpstr>
      <vt:lpstr>__adj__CLARITY.Eq.VS2</vt:lpstr>
      <vt:lpstr>__adj__CLARITY.Eq.VVS1</vt:lpstr>
      <vt:lpstr>__adj__COLOR.Eq.D</vt:lpstr>
      <vt:lpstr>__adj__COLOR.Eq.E</vt:lpstr>
      <vt:lpstr>__adj__COLOR.Eq.F</vt:lpstr>
      <vt:lpstr>__adj__COLOR.Eq.G</vt:lpstr>
      <vt:lpstr>__adj__CopyX</vt:lpstr>
      <vt:lpstr>__adj__CopyY</vt:lpstr>
      <vt:lpstr>__adj__CopyYhat</vt:lpstr>
      <vt:lpstr>__adj__Cut_Number</vt:lpstr>
      <vt:lpstr>__adj__Dummy_for_FL_IF</vt:lpstr>
      <vt:lpstr>__adj__Hi95Range</vt:lpstr>
      <vt:lpstr>__adj__Lo95Range</vt:lpstr>
      <vt:lpstr>__adj__NormQRange</vt:lpstr>
      <vt:lpstr>__adj__Obs</vt:lpstr>
      <vt:lpstr>__adj__One2n</vt:lpstr>
      <vt:lpstr>__adj__PRICE.Ln</vt:lpstr>
      <vt:lpstr>__adj__ResidActCount</vt:lpstr>
      <vt:lpstr>__adj__ResidBins</vt:lpstr>
      <vt:lpstr>__adj__ResidCumActCount</vt:lpstr>
      <vt:lpstr>__adj__ResidCumExpCount</vt:lpstr>
      <vt:lpstr>__adj__ResidExpCount</vt:lpstr>
      <vt:lpstr>__adj__ResidQRange</vt:lpstr>
      <vt:lpstr>__adj__ResidsRange</vt:lpstr>
      <vt:lpstr>__adj__StdResid</vt:lpstr>
      <vt:lpstr>__adj__Vendor.Eq.BlueNile</vt:lpstr>
      <vt:lpstr>__adj__Vendor.Eq.BrianGavin</vt:lpstr>
      <vt:lpstr>__adj__Vendor.Eq.CraftedByInfinity</vt:lpstr>
      <vt:lpstr>__adj__Vendor.Eq.EnchantedDiamonds</vt:lpstr>
      <vt:lpstr>__adj__Vendor.Eq.JamesAllen</vt:lpstr>
      <vt:lpstr>__adj__YHatRange</vt:lpstr>
      <vt:lpstr>ASETIdealscopeAssetTest</vt:lpstr>
      <vt:lpstr>CARAT</vt:lpstr>
      <vt:lpstr>CARAT.Power.3</vt:lpstr>
      <vt:lpstr>CARAT.Sqr</vt:lpstr>
      <vt:lpstr>CLARITY</vt:lpstr>
      <vt:lpstr>CLARITY.Eq.FL</vt:lpstr>
      <vt:lpstr>CLARITY.Eq.IF</vt:lpstr>
      <vt:lpstr>CLARITY.Eq.VS1</vt:lpstr>
      <vt:lpstr>CLARITY.Eq.VS2</vt:lpstr>
      <vt:lpstr>CLARITY.Eq.VVS1</vt:lpstr>
      <vt:lpstr>CLARITY.Eq.VVS2</vt:lpstr>
      <vt:lpstr>COLOR</vt:lpstr>
      <vt:lpstr>COLOR.Eq.D</vt:lpstr>
      <vt:lpstr>COLOR.Eq.E</vt:lpstr>
      <vt:lpstr>COLOR.Eq.F</vt:lpstr>
      <vt:lpstr>COLOR.Eq.G</vt:lpstr>
      <vt:lpstr>COLOR.Eq.H</vt:lpstr>
      <vt:lpstr>Count</vt:lpstr>
      <vt:lpstr>Cut_Number</vt:lpstr>
      <vt:lpstr>Dummy_excluding_IF_FL</vt:lpstr>
      <vt:lpstr>Dummy_for_FL_IF</vt:lpstr>
      <vt:lpstr>Girdle</vt:lpstr>
      <vt:lpstr>HeartsXArrows</vt:lpstr>
      <vt:lpstr>HxA_CrownAngle_34to35</vt:lpstr>
      <vt:lpstr>HxA_LowerGirdle_76to78</vt:lpstr>
      <vt:lpstr>HxA_PavillionAngle_406to409</vt:lpstr>
      <vt:lpstr>HxA_StarFacets_45to50</vt:lpstr>
      <vt:lpstr>HxA_TableSize_54to57</vt:lpstr>
      <vt:lpstr>HxA_True</vt:lpstr>
      <vt:lpstr>PRICE</vt:lpstr>
      <vt:lpstr>PRICE.Ln</vt:lpstr>
      <vt:lpstr>Super_Ideal_Diamonds</vt:lpstr>
      <vt:lpstr>TableClarity</vt:lpstr>
      <vt:lpstr>Vendor</vt:lpstr>
      <vt:lpstr>Vendor.Eq.BlueNile</vt:lpstr>
      <vt:lpstr>Vendor.Eq.BrianGavin</vt:lpstr>
      <vt:lpstr>Vendor.Eq.CraftedByInfinity</vt:lpstr>
      <vt:lpstr>Vendor.Eq.EnchantedDiamonds</vt:lpstr>
      <vt:lpstr>Vendor.Eq.JamesAllen</vt:lpstr>
      <vt:lpstr>Vendor.Eq.WhiteFlash</vt:lpstr>
      <vt:lpstr>xCrownAngle</vt:lpstr>
      <vt:lpstr>xCUT</vt:lpstr>
      <vt:lpstr>xDEPTH</vt:lpstr>
      <vt:lpstr>xGRADINGLAB</vt:lpstr>
      <vt:lpstr>xLowerGirdleAngle</vt:lpstr>
      <vt:lpstr>xPavillionAngle</vt:lpstr>
      <vt:lpstr>xSHAPE</vt:lpstr>
      <vt:lpstr>xStarAngle</vt:lpstr>
      <vt:lpstr>xTABLE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Dell_Owner</cp:lastModifiedBy>
  <dcterms:created xsi:type="dcterms:W3CDTF">2017-02-12T17:18:21Z</dcterms:created>
  <dcterms:modified xsi:type="dcterms:W3CDTF">2018-05-02T16:04:33Z</dcterms:modified>
</cp:coreProperties>
</file>