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ekshithar/Downloads/internship/"/>
    </mc:Choice>
  </mc:AlternateContent>
  <xr:revisionPtr revIDLastSave="0" documentId="13_ncr:1_{6435C195-A4D8-844A-ABD5-511B7DE3EE84}" xr6:coauthVersionLast="47" xr6:coauthVersionMax="47" xr10:uidLastSave="{00000000-0000-0000-0000-000000000000}"/>
  <bookViews>
    <workbookView xWindow="0" yWindow="480" windowWidth="28800" windowHeight="17520" xr2:uid="{12F68AA6-F4A3-4CB9-82D7-FD5F1E1FF03C}"/>
  </bookViews>
  <sheets>
    <sheet name="Infosys(2)" sheetId="4" r:id="rId1"/>
    <sheet name="HistoricalFS" sheetId="2" r:id="rId2"/>
    <sheet name="Data Sheet" sheetId="1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UPDATE">'Data Sheet'!$E$1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4" l="1"/>
  <c r="G28" i="4"/>
  <c r="F28" i="4"/>
  <c r="E28" i="4"/>
  <c r="D28" i="4"/>
  <c r="C28" i="4"/>
  <c r="C25" i="4"/>
  <c r="C21" i="4"/>
  <c r="C22" i="4"/>
  <c r="C17" i="4"/>
  <c r="C13" i="4"/>
  <c r="D6" i="4"/>
  <c r="H3" i="4"/>
  <c r="E3" i="4"/>
  <c r="C5" i="4"/>
  <c r="B2" i="4"/>
  <c r="B2" i="2"/>
  <c r="L51" i="2"/>
  <c r="L18" i="2"/>
  <c r="K18" i="2"/>
  <c r="J18" i="2"/>
  <c r="I18" i="2"/>
  <c r="H18" i="2"/>
  <c r="G18" i="2"/>
  <c r="F18" i="2"/>
  <c r="E18" i="2"/>
  <c r="D18" i="2"/>
  <c r="C18" i="2"/>
  <c r="C15" i="2"/>
  <c r="C16" i="2" s="1"/>
  <c r="C3" i="2"/>
  <c r="D3" i="2"/>
  <c r="E3" i="2"/>
  <c r="F3" i="2"/>
  <c r="G3" i="2"/>
  <c r="H3" i="2"/>
  <c r="D3" i="4" s="1"/>
  <c r="I3" i="2"/>
  <c r="J3" i="2"/>
  <c r="F3" i="4" s="1"/>
  <c r="K3" i="2"/>
  <c r="G3" i="4" s="1"/>
  <c r="L3" i="2"/>
  <c r="C6" i="2"/>
  <c r="D6" i="2"/>
  <c r="E6" i="2"/>
  <c r="E23" i="2" s="1"/>
  <c r="F6" i="2"/>
  <c r="F23" i="2" s="1"/>
  <c r="G6" i="2"/>
  <c r="H6" i="2"/>
  <c r="I6" i="2"/>
  <c r="J7" i="2" s="1"/>
  <c r="J6" i="2"/>
  <c r="F6" i="4" s="1"/>
  <c r="K6" i="2"/>
  <c r="K7" i="2" s="1"/>
  <c r="L6" i="2"/>
  <c r="H6" i="4" s="1"/>
  <c r="E7" i="2"/>
  <c r="C9" i="2"/>
  <c r="C10" i="2" s="1"/>
  <c r="D9" i="2"/>
  <c r="E9" i="2"/>
  <c r="F9" i="2"/>
  <c r="G9" i="2"/>
  <c r="H9" i="2"/>
  <c r="H12" i="2" s="1"/>
  <c r="I9" i="2"/>
  <c r="J9" i="2"/>
  <c r="J10" i="2" s="1"/>
  <c r="K9" i="2"/>
  <c r="K10" i="2" s="1"/>
  <c r="L9" i="2"/>
  <c r="F10" i="2"/>
  <c r="D15" i="2"/>
  <c r="E15" i="2"/>
  <c r="F15" i="2"/>
  <c r="F16" i="2" s="1"/>
  <c r="G15" i="2"/>
  <c r="H15" i="2"/>
  <c r="H16" i="2" s="1"/>
  <c r="I15" i="2"/>
  <c r="J15" i="2"/>
  <c r="J16" i="2" s="1"/>
  <c r="K15" i="2"/>
  <c r="K16" i="2" s="1"/>
  <c r="L15" i="2"/>
  <c r="D16" i="2"/>
  <c r="C22" i="2"/>
  <c r="C23" i="2" s="1"/>
  <c r="D22" i="2"/>
  <c r="E22" i="2"/>
  <c r="F22" i="2"/>
  <c r="G22" i="2"/>
  <c r="H22" i="2"/>
  <c r="H23" i="2" s="1"/>
  <c r="I22" i="2"/>
  <c r="J22" i="2"/>
  <c r="J23" i="2" s="1"/>
  <c r="K22" i="2"/>
  <c r="K23" i="2" s="1"/>
  <c r="L22" i="2"/>
  <c r="C25" i="2"/>
  <c r="D25" i="2"/>
  <c r="E25" i="2"/>
  <c r="F25" i="2"/>
  <c r="F26" i="2" s="1"/>
  <c r="G25" i="2"/>
  <c r="H25" i="2"/>
  <c r="H26" i="2" s="1"/>
  <c r="I25" i="2"/>
  <c r="J25" i="2"/>
  <c r="J26" i="2" s="1"/>
  <c r="K25" i="2"/>
  <c r="L25" i="2"/>
  <c r="C26" i="2"/>
  <c r="K26" i="2"/>
  <c r="C31" i="2"/>
  <c r="D31" i="2"/>
  <c r="E31" i="2"/>
  <c r="F31" i="2"/>
  <c r="G31" i="2"/>
  <c r="H31" i="2"/>
  <c r="I31" i="2"/>
  <c r="J31" i="2"/>
  <c r="K31" i="2"/>
  <c r="L31" i="2"/>
  <c r="C37" i="2"/>
  <c r="C42" i="2" s="1"/>
  <c r="D37" i="2"/>
  <c r="D42" i="2" s="1"/>
  <c r="E37" i="2"/>
  <c r="F37" i="2"/>
  <c r="G37" i="2"/>
  <c r="G42" i="2" s="1"/>
  <c r="H37" i="2"/>
  <c r="H42" i="2" s="1"/>
  <c r="I37" i="2"/>
  <c r="I42" i="2" s="1"/>
  <c r="J37" i="2"/>
  <c r="J42" i="2" s="1"/>
  <c r="K37" i="2"/>
  <c r="L37" i="2"/>
  <c r="L42" i="2" s="1"/>
  <c r="E42" i="2"/>
  <c r="F42" i="2"/>
  <c r="K42" i="2"/>
  <c r="C48" i="2"/>
  <c r="D48" i="2"/>
  <c r="E48" i="2"/>
  <c r="F48" i="2"/>
  <c r="G48" i="2"/>
  <c r="H48" i="2"/>
  <c r="I48" i="2"/>
  <c r="J48" i="2"/>
  <c r="K48" i="2"/>
  <c r="L48" i="2"/>
  <c r="C49" i="2"/>
  <c r="D49" i="2"/>
  <c r="E49" i="2"/>
  <c r="F49" i="2"/>
  <c r="G49" i="2"/>
  <c r="H49" i="2"/>
  <c r="I49" i="2"/>
  <c r="J49" i="2"/>
  <c r="K49" i="2"/>
  <c r="L49" i="2"/>
  <c r="C50" i="2"/>
  <c r="D50" i="2"/>
  <c r="E50" i="2"/>
  <c r="F50" i="2"/>
  <c r="G50" i="2"/>
  <c r="H50" i="2"/>
  <c r="I50" i="2"/>
  <c r="J50" i="2"/>
  <c r="K50" i="2"/>
  <c r="L50" i="2"/>
  <c r="C51" i="2"/>
  <c r="D51" i="2"/>
  <c r="E51" i="2"/>
  <c r="F51" i="2"/>
  <c r="G51" i="2"/>
  <c r="H51" i="2"/>
  <c r="I51" i="2"/>
  <c r="J51" i="2"/>
  <c r="K51" i="2"/>
  <c r="C52" i="2"/>
  <c r="D52" i="2"/>
  <c r="E52" i="2"/>
  <c r="F52" i="2"/>
  <c r="G52" i="2"/>
  <c r="H52" i="2"/>
  <c r="I52" i="2"/>
  <c r="J52" i="2"/>
  <c r="K52" i="2"/>
  <c r="L52" i="2"/>
  <c r="C54" i="2"/>
  <c r="D54" i="2"/>
  <c r="E54" i="2"/>
  <c r="F54" i="2"/>
  <c r="G54" i="2"/>
  <c r="G58" i="2" s="1"/>
  <c r="H54" i="2"/>
  <c r="I54" i="2"/>
  <c r="J54" i="2"/>
  <c r="K54" i="2"/>
  <c r="L54" i="2"/>
  <c r="C55" i="2"/>
  <c r="D55" i="2"/>
  <c r="E55" i="2"/>
  <c r="F55" i="2"/>
  <c r="G55" i="2"/>
  <c r="H55" i="2"/>
  <c r="I55" i="2"/>
  <c r="J55" i="2"/>
  <c r="K55" i="2"/>
  <c r="L55" i="2"/>
  <c r="C56" i="2"/>
  <c r="C58" i="2" s="1"/>
  <c r="D56" i="2"/>
  <c r="E56" i="2"/>
  <c r="F56" i="2"/>
  <c r="G56" i="2"/>
  <c r="H56" i="2"/>
  <c r="I56" i="2"/>
  <c r="J56" i="2"/>
  <c r="K56" i="2"/>
  <c r="K58" i="2" s="1"/>
  <c r="L56" i="2"/>
  <c r="C57" i="2"/>
  <c r="D57" i="2"/>
  <c r="E57" i="2"/>
  <c r="F57" i="2"/>
  <c r="G57" i="2"/>
  <c r="H57" i="2"/>
  <c r="I57" i="2"/>
  <c r="J57" i="2"/>
  <c r="K57" i="2"/>
  <c r="L57" i="2"/>
  <c r="C60" i="2"/>
  <c r="D60" i="2"/>
  <c r="E60" i="2"/>
  <c r="F60" i="2"/>
  <c r="G60" i="2"/>
  <c r="H60" i="2"/>
  <c r="I60" i="2"/>
  <c r="J60" i="2"/>
  <c r="K60" i="2"/>
  <c r="L60" i="2"/>
  <c r="C61" i="2"/>
  <c r="D61" i="2"/>
  <c r="D63" i="2" s="1"/>
  <c r="E61" i="2"/>
  <c r="F61" i="2"/>
  <c r="G61" i="2"/>
  <c r="H61" i="2"/>
  <c r="I61" i="2"/>
  <c r="J61" i="2"/>
  <c r="K61" i="2"/>
  <c r="L61" i="2"/>
  <c r="L63" i="2" s="1"/>
  <c r="C62" i="2"/>
  <c r="D62" i="2"/>
  <c r="E62" i="2"/>
  <c r="F62" i="2"/>
  <c r="G62" i="2"/>
  <c r="H62" i="2"/>
  <c r="I62" i="2"/>
  <c r="J62" i="2"/>
  <c r="K62" i="2"/>
  <c r="L62" i="2"/>
  <c r="E1" i="1"/>
  <c r="B6" i="1"/>
  <c r="K15" i="1"/>
  <c r="B32" i="1"/>
  <c r="C32" i="1"/>
  <c r="D32" i="1"/>
  <c r="E32" i="1"/>
  <c r="F32" i="1"/>
  <c r="G32" i="1"/>
  <c r="H32" i="1"/>
  <c r="I32" i="1"/>
  <c r="J32" i="1"/>
  <c r="K32" i="1"/>
  <c r="B34" i="1"/>
  <c r="B15" i="1" s="1"/>
  <c r="C34" i="1"/>
  <c r="D34" i="1"/>
  <c r="E34" i="1"/>
  <c r="F34" i="1"/>
  <c r="G34" i="1"/>
  <c r="H34" i="1"/>
  <c r="I34" i="1"/>
  <c r="J34" i="1"/>
  <c r="K34" i="1"/>
  <c r="B51" i="1"/>
  <c r="C51" i="1"/>
  <c r="D51" i="1"/>
  <c r="E51" i="1"/>
  <c r="F51" i="1"/>
  <c r="G51" i="1"/>
  <c r="H51" i="1"/>
  <c r="I51" i="1"/>
  <c r="J51" i="1"/>
  <c r="K51" i="1"/>
  <c r="H73" i="1"/>
  <c r="I73" i="1"/>
  <c r="J73" i="1"/>
  <c r="K73" i="1"/>
  <c r="I26" i="2" l="1"/>
  <c r="L10" i="2"/>
  <c r="D10" i="2"/>
  <c r="G7" i="2"/>
  <c r="L23" i="2"/>
  <c r="D23" i="2"/>
  <c r="L7" i="2"/>
  <c r="F7" i="2"/>
  <c r="E16" i="2"/>
  <c r="H19" i="2"/>
  <c r="E6" i="4"/>
  <c r="E7" i="4" s="1"/>
  <c r="L26" i="2"/>
  <c r="D26" i="2"/>
  <c r="I23" i="2"/>
  <c r="L16" i="2"/>
  <c r="D7" i="2"/>
  <c r="E26" i="2"/>
  <c r="H10" i="2"/>
  <c r="G6" i="4"/>
  <c r="G7" i="4" s="1"/>
  <c r="E12" i="2"/>
  <c r="E13" i="2" s="1"/>
  <c r="E19" i="2"/>
  <c r="F63" i="2"/>
  <c r="K63" i="2"/>
  <c r="K65" i="2" s="1"/>
  <c r="K67" i="2" s="1"/>
  <c r="E63" i="2"/>
  <c r="J63" i="2"/>
  <c r="I10" i="2"/>
  <c r="G63" i="2"/>
  <c r="G65" i="2" s="1"/>
  <c r="G67" i="2" s="1"/>
  <c r="C63" i="2"/>
  <c r="C65" i="2" s="1"/>
  <c r="C67" i="2" s="1"/>
  <c r="H58" i="2"/>
  <c r="J58" i="2"/>
  <c r="F12" i="2"/>
  <c r="I16" i="2"/>
  <c r="D12" i="2"/>
  <c r="L58" i="2"/>
  <c r="L65" i="2" s="1"/>
  <c r="L67" i="2" s="1"/>
  <c r="F58" i="2"/>
  <c r="F65" i="2" s="1"/>
  <c r="F67" i="2" s="1"/>
  <c r="G10" i="2"/>
  <c r="I63" i="2"/>
  <c r="I12" i="2"/>
  <c r="I19" i="2" s="1"/>
  <c r="L12" i="2"/>
  <c r="H63" i="2"/>
  <c r="E10" i="2"/>
  <c r="D58" i="2"/>
  <c r="D65" i="2" s="1"/>
  <c r="D67" i="2" s="1"/>
  <c r="E58" i="2"/>
  <c r="E65" i="2" s="1"/>
  <c r="E67" i="2" s="1"/>
  <c r="G16" i="2"/>
  <c r="I58" i="2"/>
  <c r="H7" i="2"/>
  <c r="H13" i="2"/>
  <c r="G23" i="2"/>
  <c r="K12" i="2"/>
  <c r="K19" i="2" s="1"/>
  <c r="C12" i="2"/>
  <c r="C19" i="2" s="1"/>
  <c r="J12" i="2"/>
  <c r="J19" i="2" s="1"/>
  <c r="G26" i="2"/>
  <c r="I7" i="2"/>
  <c r="G12" i="2"/>
  <c r="G19" i="2" s="1"/>
  <c r="E18" i="4" l="1"/>
  <c r="E22" i="4"/>
  <c r="F18" i="4"/>
  <c r="F22" i="4"/>
  <c r="D22" i="4"/>
  <c r="D18" i="4"/>
  <c r="H7" i="4"/>
  <c r="G18" i="4"/>
  <c r="G22" i="4"/>
  <c r="H65" i="2"/>
  <c r="H67" i="2" s="1"/>
  <c r="F7" i="4"/>
  <c r="D13" i="2"/>
  <c r="D19" i="2"/>
  <c r="J65" i="2"/>
  <c r="J67" i="2" s="1"/>
  <c r="L13" i="2"/>
  <c r="L19" i="2"/>
  <c r="L20" i="2" s="1"/>
  <c r="F13" i="2"/>
  <c r="F19" i="2"/>
  <c r="I65" i="2"/>
  <c r="I67" i="2" s="1"/>
  <c r="I13" i="2"/>
  <c r="K13" i="2"/>
  <c r="H28" i="2"/>
  <c r="H20" i="2"/>
  <c r="G13" i="2"/>
  <c r="J13" i="2"/>
  <c r="E28" i="2"/>
  <c r="E20" i="2"/>
  <c r="D20" i="2"/>
  <c r="C13" i="2"/>
  <c r="F20" i="2" l="1"/>
  <c r="H22" i="4"/>
  <c r="H18" i="4"/>
  <c r="L28" i="2"/>
  <c r="D28" i="2"/>
  <c r="D32" i="2" s="1"/>
  <c r="F28" i="2"/>
  <c r="F29" i="2" s="1"/>
  <c r="I28" i="2"/>
  <c r="I20" i="2"/>
  <c r="C28" i="2"/>
  <c r="C20" i="2"/>
  <c r="G20" i="2"/>
  <c r="G28" i="2"/>
  <c r="J28" i="2"/>
  <c r="J20" i="2"/>
  <c r="L34" i="2"/>
  <c r="H10" i="4" s="1"/>
  <c r="L32" i="2"/>
  <c r="L29" i="2"/>
  <c r="D34" i="2"/>
  <c r="H32" i="2"/>
  <c r="H29" i="2"/>
  <c r="H34" i="2"/>
  <c r="D10" i="4" s="1"/>
  <c r="F32" i="2"/>
  <c r="K28" i="2"/>
  <c r="K20" i="2"/>
  <c r="E29" i="2"/>
  <c r="E34" i="2"/>
  <c r="E32" i="2"/>
  <c r="D29" i="2" l="1"/>
  <c r="F34" i="2"/>
  <c r="I29" i="2"/>
  <c r="I34" i="2"/>
  <c r="E10" i="4" s="1"/>
  <c r="E11" i="4" s="1"/>
  <c r="I32" i="2"/>
  <c r="C32" i="2"/>
  <c r="C29" i="2"/>
  <c r="C34" i="2"/>
  <c r="J29" i="2"/>
  <c r="J34" i="2"/>
  <c r="F10" i="4" s="1"/>
  <c r="F11" i="4" s="1"/>
  <c r="J32" i="2"/>
  <c r="F39" i="2"/>
  <c r="F35" i="2"/>
  <c r="G32" i="2"/>
  <c r="G29" i="2"/>
  <c r="G34" i="2"/>
  <c r="D39" i="2"/>
  <c r="D35" i="2"/>
  <c r="H35" i="2"/>
  <c r="H39" i="2"/>
  <c r="K34" i="2"/>
  <c r="G10" i="4" s="1"/>
  <c r="G11" i="4" s="1"/>
  <c r="K32" i="2"/>
  <c r="K29" i="2"/>
  <c r="L39" i="2"/>
  <c r="L35" i="2"/>
  <c r="E39" i="2"/>
  <c r="E35" i="2"/>
  <c r="D14" i="4" l="1"/>
  <c r="H14" i="4"/>
  <c r="H11" i="4"/>
  <c r="I39" i="2"/>
  <c r="I43" i="2" s="1"/>
  <c r="I45" i="2" s="1"/>
  <c r="I35" i="2"/>
  <c r="K39" i="2"/>
  <c r="L40" i="2" s="1"/>
  <c r="K35" i="2"/>
  <c r="H43" i="2"/>
  <c r="H45" i="2" s="1"/>
  <c r="F40" i="2"/>
  <c r="F43" i="2"/>
  <c r="F45" i="2" s="1"/>
  <c r="D43" i="2"/>
  <c r="D45" i="2" s="1"/>
  <c r="L43" i="2"/>
  <c r="L45" i="2" s="1"/>
  <c r="G39" i="2"/>
  <c r="H40" i="2" s="1"/>
  <c r="G35" i="2"/>
  <c r="C39" i="2"/>
  <c r="D40" i="2" s="1"/>
  <c r="C35" i="2"/>
  <c r="J35" i="2"/>
  <c r="J39" i="2"/>
  <c r="E40" i="2"/>
  <c r="E43" i="2"/>
  <c r="E45" i="2" s="1"/>
  <c r="E14" i="4" l="1"/>
  <c r="E15" i="4" s="1"/>
  <c r="F14" i="4"/>
  <c r="F15" i="4" s="1"/>
  <c r="G14" i="4"/>
  <c r="H15" i="4" s="1"/>
  <c r="I40" i="2"/>
  <c r="J40" i="2"/>
  <c r="J43" i="2"/>
  <c r="J45" i="2" s="1"/>
  <c r="C43" i="2"/>
  <c r="C45" i="2"/>
  <c r="G43" i="2"/>
  <c r="G45" i="2" s="1"/>
  <c r="G40" i="2"/>
  <c r="K43" i="2"/>
  <c r="K45" i="2" s="1"/>
  <c r="K40" i="2"/>
  <c r="G15" i="4" l="1"/>
</calcChain>
</file>

<file path=xl/sharedStrings.xml><?xml version="1.0" encoding="utf-8"?>
<sst xmlns="http://schemas.openxmlformats.org/spreadsheetml/2006/main" count="155" uniqueCount="118">
  <si>
    <t>Adjusted Equity Shares in Cr</t>
  </si>
  <si>
    <t>DERIVED:</t>
  </si>
  <si>
    <t>PRICE:</t>
  </si>
  <si>
    <t>Net Cash Flow</t>
  </si>
  <si>
    <t>Cash from Financing Activity</t>
  </si>
  <si>
    <t>Cash from Investing Activity</t>
  </si>
  <si>
    <t>Cash from Operating Activity</t>
  </si>
  <si>
    <t>Report Date</t>
  </si>
  <si>
    <t>CASH FLOW:</t>
  </si>
  <si>
    <t>Face value</t>
  </si>
  <si>
    <t>New Bonus Shares</t>
  </si>
  <si>
    <t>No. of Equity Shares</t>
  </si>
  <si>
    <t>Cash &amp; Bank</t>
  </si>
  <si>
    <t>Inventory</t>
  </si>
  <si>
    <t>Receivables</t>
  </si>
  <si>
    <t>Total</t>
  </si>
  <si>
    <t>Other Assets</t>
  </si>
  <si>
    <t>Investments</t>
  </si>
  <si>
    <t>Capital Work in Progress</t>
  </si>
  <si>
    <t>Net Block</t>
  </si>
  <si>
    <t>Other Liabilities</t>
  </si>
  <si>
    <t>Borrowings</t>
  </si>
  <si>
    <t>Reserves</t>
  </si>
  <si>
    <t>Equity Share Capital</t>
  </si>
  <si>
    <t>BALANCE SHEET</t>
  </si>
  <si>
    <t>EBITDA</t>
  </si>
  <si>
    <t>Operating Profit</t>
  </si>
  <si>
    <t>Net profit</t>
  </si>
  <si>
    <t>Tax</t>
  </si>
  <si>
    <t>Profit before tax</t>
  </si>
  <si>
    <t>Interest</t>
  </si>
  <si>
    <t>Depreciation</t>
  </si>
  <si>
    <t>Other Income</t>
  </si>
  <si>
    <t>Expenses</t>
  </si>
  <si>
    <t>Sales</t>
  </si>
  <si>
    <t>Quarters</t>
  </si>
  <si>
    <t>Effective Tax Rate</t>
  </si>
  <si>
    <t>Dividend Amount</t>
  </si>
  <si>
    <t>Other Expenses</t>
  </si>
  <si>
    <t>Selling and admin</t>
  </si>
  <si>
    <t>Employee Cost</t>
  </si>
  <si>
    <t>Other Mfr. Exp</t>
  </si>
  <si>
    <t>Power and Fuel</t>
  </si>
  <si>
    <t>Change in Inventory</t>
  </si>
  <si>
    <t>Raw Material Cost</t>
  </si>
  <si>
    <t>PROFIT &amp; LOSS</t>
  </si>
  <si>
    <t>Market Capitalization</t>
  </si>
  <si>
    <t>Current Price</t>
  </si>
  <si>
    <t>Face Value</t>
  </si>
  <si>
    <t>Number of shares</t>
  </si>
  <si>
    <t>META</t>
  </si>
  <si>
    <t>CURRENT VERSION</t>
  </si>
  <si>
    <t>PLEASE DO NOT MAKE ANY CHANGES TO THIS SHEET</t>
  </si>
  <si>
    <t>LATEST VERSION</t>
  </si>
  <si>
    <t>INFOSYS LTD</t>
  </si>
  <si>
    <t>COMPANY NAME</t>
  </si>
  <si>
    <t>#</t>
  </si>
  <si>
    <t>Check</t>
  </si>
  <si>
    <t>Total Assets</t>
  </si>
  <si>
    <t>Total Current Assets</t>
  </si>
  <si>
    <t>Total Non Current Assets</t>
  </si>
  <si>
    <t>Fixed Assets Net Block</t>
  </si>
  <si>
    <t>Total Liabilities</t>
  </si>
  <si>
    <t>Balance Sheet</t>
  </si>
  <si>
    <t>Retained Earnings</t>
  </si>
  <si>
    <t>Dividend payout ratio</t>
  </si>
  <si>
    <t>Dividend per Share</t>
  </si>
  <si>
    <t>EPS Growth %</t>
  </si>
  <si>
    <t>Earnings per Share</t>
  </si>
  <si>
    <t>No of Equity Shares</t>
  </si>
  <si>
    <t>Net Margins</t>
  </si>
  <si>
    <t>Net Profit</t>
  </si>
  <si>
    <t>EBT % Sales</t>
  </si>
  <si>
    <t>Earnings Before Tax</t>
  </si>
  <si>
    <t>Depreciation%Sales</t>
  </si>
  <si>
    <t>Interest % Sales</t>
  </si>
  <si>
    <t>EBITDA Margins</t>
  </si>
  <si>
    <t>S&amp;G Exp % Sales</t>
  </si>
  <si>
    <t>Selling &amp; General Expenses</t>
  </si>
  <si>
    <t>Gross Margins</t>
  </si>
  <si>
    <t>Gross Profit</t>
  </si>
  <si>
    <t>COGS % Sales</t>
  </si>
  <si>
    <t>COGS</t>
  </si>
  <si>
    <t>-</t>
  </si>
  <si>
    <t>Sales Growth</t>
  </si>
  <si>
    <t>Income Statement</t>
  </si>
  <si>
    <t>Years</t>
  </si>
  <si>
    <t>Done</t>
  </si>
  <si>
    <t xml:space="preserve">Summary writing </t>
  </si>
  <si>
    <t>&gt;1.3 is Prefarred</t>
  </si>
  <si>
    <t>Current Ratio</t>
  </si>
  <si>
    <t>&lt;0.5 Prefarred</t>
  </si>
  <si>
    <t>Debt and Equity Ratio</t>
  </si>
  <si>
    <t>&gt;3 Prefarred</t>
  </si>
  <si>
    <t>&gt; 8% Annually</t>
  </si>
  <si>
    <t>Increase in NPM</t>
  </si>
  <si>
    <t>&gt;15% Annually</t>
  </si>
  <si>
    <t>Increase in Sales</t>
  </si>
  <si>
    <t xml:space="preserve">other income </t>
  </si>
  <si>
    <t>years</t>
  </si>
  <si>
    <t xml:space="preserve">% Change in Sales </t>
  </si>
  <si>
    <t xml:space="preserve">Net Profit margin </t>
  </si>
  <si>
    <t>% Change in Net profit</t>
  </si>
  <si>
    <t xml:space="preserve">Increase in Net Profit </t>
  </si>
  <si>
    <t xml:space="preserve">Net Profit </t>
  </si>
  <si>
    <t xml:space="preserve">% Change in Net Profit </t>
  </si>
  <si>
    <t>Interest Coverage Ratio</t>
  </si>
  <si>
    <t xml:space="preserve">Current Asset </t>
  </si>
  <si>
    <t>Current Liabilities</t>
  </si>
  <si>
    <t>Benchmark</t>
  </si>
  <si>
    <t>Interpretation</t>
  </si>
  <si>
    <t>Sales showed a rising trend, with growth exceeding the benchmark in 2022 and 2023.</t>
  </si>
  <si>
    <t>Company is in profits but growth of profits are very less</t>
  </si>
  <si>
    <t>Interest coverage ratio is excellent as it exceeded the benchmark</t>
  </si>
  <si>
    <t xml:space="preserve">None </t>
  </si>
  <si>
    <t xml:space="preserve">Exellent interst coverage ratio as it shows good working capital management </t>
  </si>
  <si>
    <t>Although the company has shown good sales growth and financial stability,meeting preferred criteria for interest coverage, debt-to-equity, and current ratios.</t>
  </si>
  <si>
    <t xml:space="preserve"> Improving the net profit margin is necessary to meet desired benchmarks for better financial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</si>
</sst>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 * #,##0.00_ ;_ * \-#,##0.00_ ;_ * &quot;-&quot;??_ ;_ @_ "/>
    <numFmt numFmtId="165" formatCode="[$-409]mmm\-yy;@"/>
    <numFmt numFmtId="166" formatCode="&quot;₹&quot;\ #,##0.0;\(&quot;₹&quot;\ #,##0.0\);\-"/>
    <numFmt numFmtId="167" formatCode="&quot;₹&quot;\ #,##0.00;\(&quot;₹&quot;\ #,##0.00\);\-"/>
    <numFmt numFmtId="168" formatCode="&quot;₹&quot;\ #,##0.00"/>
    <numFmt numFmtId="169" formatCode="0.00&quot;x&quot;"/>
  </numFmts>
  <fonts count="19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sz val="11"/>
      <color theme="1"/>
      <name val="Arial Narrow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i/>
      <sz val="11"/>
      <color theme="1"/>
      <name val="calibri"/>
      <family val="2"/>
    </font>
    <font>
      <i/>
      <sz val="11"/>
      <color theme="0" tint="-0.499984740745262"/>
      <name val="calibri"/>
      <family val="2"/>
    </font>
    <font>
      <sz val="11"/>
      <color rgb="FF006100"/>
      <name val="Calibri"/>
      <family val="2"/>
      <scheme val="minor"/>
    </font>
    <font>
      <b/>
      <i/>
      <sz val="11"/>
      <color theme="1"/>
      <name val="Calibri"/>
      <family val="2"/>
    </font>
    <font>
      <sz val="11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 style="hair">
        <color rgb="FF002060"/>
      </top>
      <bottom style="hair">
        <color rgb="FF002060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10" fillId="0" borderId="0"/>
    <xf numFmtId="9" fontId="5" fillId="0" borderId="0" applyFont="0" applyFill="0" applyBorder="0" applyAlignment="0" applyProtection="0"/>
    <xf numFmtId="0" fontId="11" fillId="4" borderId="0" applyNumberFormat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6" fillId="2" borderId="0" applyNumberFormat="0" applyBorder="0" applyAlignment="0" applyProtection="0"/>
    <xf numFmtId="0" fontId="18" fillId="3" borderId="0" applyNumberFormat="0" applyBorder="0" applyAlignment="0" applyProtection="0"/>
  </cellStyleXfs>
  <cellXfs count="40">
    <xf numFmtId="0" fontId="0" fillId="0" borderId="0" xfId="0"/>
    <xf numFmtId="164" fontId="6" fillId="0" borderId="0" xfId="2" applyFont="1" applyBorder="1"/>
    <xf numFmtId="43" fontId="6" fillId="0" borderId="0" xfId="2" applyNumberFormat="1" applyFont="1" applyBorder="1"/>
    <xf numFmtId="164" fontId="7" fillId="0" borderId="0" xfId="2" applyFont="1" applyBorder="1"/>
    <xf numFmtId="0" fontId="6" fillId="0" borderId="0" xfId="3" applyFont="1"/>
    <xf numFmtId="165" fontId="8" fillId="0" borderId="0" xfId="2" applyNumberFormat="1" applyFont="1" applyFill="1" applyBorder="1"/>
    <xf numFmtId="165" fontId="9" fillId="5" borderId="0" xfId="3" applyNumberFormat="1" applyFont="1" applyFill="1" applyAlignment="1">
      <alignment horizontal="center"/>
    </xf>
    <xf numFmtId="165" fontId="9" fillId="5" borderId="0" xfId="2" applyNumberFormat="1" applyFont="1" applyFill="1" applyBorder="1"/>
    <xf numFmtId="0" fontId="10" fillId="0" borderId="0" xfId="4"/>
    <xf numFmtId="0" fontId="5" fillId="0" borderId="0" xfId="3"/>
    <xf numFmtId="9" fontId="6" fillId="0" borderId="0" xfId="5" applyFont="1" applyBorder="1"/>
    <xf numFmtId="0" fontId="3" fillId="0" borderId="0" xfId="0" applyFont="1"/>
    <xf numFmtId="166" fontId="0" fillId="0" borderId="0" xfId="0" applyNumberFormat="1"/>
    <xf numFmtId="0" fontId="0" fillId="6" borderId="0" xfId="0" applyFill="1"/>
    <xf numFmtId="0" fontId="3" fillId="6" borderId="0" xfId="0" applyFont="1" applyFill="1"/>
    <xf numFmtId="0" fontId="14" fillId="0" borderId="0" xfId="0" applyFont="1"/>
    <xf numFmtId="166" fontId="3" fillId="0" borderId="1" xfId="0" applyNumberFormat="1" applyFont="1" applyBorder="1"/>
    <xf numFmtId="0" fontId="3" fillId="0" borderId="1" xfId="0" applyFont="1" applyBorder="1"/>
    <xf numFmtId="10" fontId="0" fillId="0" borderId="0" xfId="1" applyNumberFormat="1" applyFont="1"/>
    <xf numFmtId="10" fontId="15" fillId="0" borderId="0" xfId="1" applyNumberFormat="1" applyFont="1"/>
    <xf numFmtId="0" fontId="15" fillId="0" borderId="0" xfId="0" applyFont="1"/>
    <xf numFmtId="167" fontId="0" fillId="0" borderId="0" xfId="0" applyNumberFormat="1"/>
    <xf numFmtId="168" fontId="0" fillId="0" borderId="0" xfId="0" applyNumberFormat="1"/>
    <xf numFmtId="168" fontId="3" fillId="0" borderId="1" xfId="0" applyNumberFormat="1" applyFont="1" applyBorder="1"/>
    <xf numFmtId="0" fontId="15" fillId="0" borderId="0" xfId="0" applyFont="1" applyAlignment="1">
      <alignment horizontal="right"/>
    </xf>
    <xf numFmtId="17" fontId="2" fillId="0" borderId="0" xfId="0" applyNumberFormat="1" applyFont="1"/>
    <xf numFmtId="0" fontId="2" fillId="0" borderId="0" xfId="0" applyFont="1"/>
    <xf numFmtId="17" fontId="2" fillId="7" borderId="0" xfId="0" applyNumberFormat="1" applyFont="1" applyFill="1"/>
    <xf numFmtId="0" fontId="2" fillId="7" borderId="0" xfId="0" applyFont="1" applyFill="1"/>
    <xf numFmtId="10" fontId="0" fillId="0" borderId="0" xfId="0" applyNumberFormat="1"/>
    <xf numFmtId="0" fontId="17" fillId="0" borderId="0" xfId="0" applyFont="1"/>
    <xf numFmtId="0" fontId="14" fillId="0" borderId="0" xfId="0" applyFont="1" applyAlignment="1">
      <alignment horizontal="left"/>
    </xf>
    <xf numFmtId="0" fontId="0" fillId="0" borderId="0" xfId="0" applyAlignment="1">
      <alignment horizontal="left"/>
    </xf>
    <xf numFmtId="0" fontId="17" fillId="0" borderId="0" xfId="0" applyFont="1" applyAlignment="1">
      <alignment horizontal="right"/>
    </xf>
    <xf numFmtId="0" fontId="4" fillId="7" borderId="0" xfId="0" applyFont="1" applyFill="1"/>
    <xf numFmtId="17" fontId="4" fillId="7" borderId="0" xfId="0" applyNumberFormat="1" applyFont="1" applyFill="1"/>
    <xf numFmtId="169" fontId="0" fillId="0" borderId="0" xfId="0" applyNumberFormat="1"/>
    <xf numFmtId="0" fontId="2" fillId="7" borderId="0" xfId="0" applyFont="1" applyFill="1" applyAlignment="1">
      <alignment horizontal="center"/>
    </xf>
    <xf numFmtId="164" fontId="13" fillId="0" borderId="0" xfId="7" applyNumberFormat="1" applyFont="1" applyBorder="1" applyAlignment="1" applyProtection="1">
      <alignment horizontal="center"/>
    </xf>
    <xf numFmtId="164" fontId="9" fillId="4" borderId="0" xfId="6" applyNumberFormat="1" applyFont="1" applyBorder="1" applyAlignment="1">
      <alignment horizontal="center"/>
    </xf>
  </cellXfs>
  <cellStyles count="10">
    <cellStyle name="Accent6 2" xfId="6" xr:uid="{46A48EAB-2E0E-41E9-AB2F-90704D69F36F}"/>
    <cellStyle name="Bad 2" xfId="9" xr:uid="{8E58AD19-A3FF-44BA-88F1-D3EE0DA01D3B}"/>
    <cellStyle name="Comma 2" xfId="2" xr:uid="{8BE9C905-72EA-4527-8B93-5D5B1751F579}"/>
    <cellStyle name="Good 2" xfId="8" xr:uid="{0F5AB513-E7C5-4976-8B96-E603197987C3}"/>
    <cellStyle name="Hyperlink 2" xfId="7" xr:uid="{079D1F3A-D163-49BC-B37C-3079BEC6885C}"/>
    <cellStyle name="Normal" xfId="0" builtinId="0"/>
    <cellStyle name="Normal 2" xfId="4" xr:uid="{716D2F92-2EF7-49F1-8CB6-C764B6AB6BDA}"/>
    <cellStyle name="Normal 3" xfId="3" xr:uid="{A37ACF58-6B80-4D15-AA08-5A6BC4146353}"/>
    <cellStyle name="Per cent" xfId="1" builtinId="5"/>
    <cellStyle name="Percent 3" xfId="5" xr:uid="{EB7342BB-866D-497E-A031-AFF3496E5C0A}"/>
  </cellStyles>
  <dxfs count="1">
    <dxf>
      <font>
        <b/>
        <i val="0"/>
        <color theme="0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5400C-E4C4-4B1E-975E-FEBCB387259D}">
  <dimension ref="A2:R37"/>
  <sheetViews>
    <sheetView showGridLines="0" tabSelected="1" zoomScale="125" workbookViewId="0">
      <pane ySplit="3" topLeftCell="A25" activePane="bottomLeft" state="frozen"/>
      <selection pane="bottomLeft" activeCell="C41" sqref="C41"/>
    </sheetView>
  </sheetViews>
  <sheetFormatPr baseColWidth="10" defaultColWidth="8.83203125" defaultRowHeight="15" x14ac:dyDescent="0.2"/>
  <cols>
    <col min="1" max="1" width="1.83203125" customWidth="1"/>
    <col min="3" max="3" width="33.1640625" bestFit="1" customWidth="1"/>
    <col min="4" max="4" width="17.33203125" customWidth="1"/>
    <col min="5" max="5" width="12" customWidth="1"/>
    <col min="6" max="8" width="10" bestFit="1" customWidth="1"/>
    <col min="11" max="11" width="2.6640625" bestFit="1" customWidth="1"/>
    <col min="12" max="12" width="22" bestFit="1" customWidth="1"/>
    <col min="13" max="13" width="15.5" bestFit="1" customWidth="1"/>
    <col min="14" max="14" width="22" bestFit="1" customWidth="1"/>
    <col min="15" max="15" width="15.5" bestFit="1" customWidth="1"/>
  </cols>
  <sheetData>
    <row r="2" spans="1:18" s="11" customFormat="1" x14ac:dyDescent="0.2">
      <c r="B2" s="37" t="str">
        <f>"Financial Statement Analysis -"&amp;'Data Sheet'!B1</f>
        <v>Financial Statement Analysis -INFOSYS LTD</v>
      </c>
      <c r="C2" s="37"/>
      <c r="D2" s="37"/>
      <c r="E2" s="37"/>
      <c r="F2" s="37"/>
      <c r="G2" s="37"/>
      <c r="H2" s="37"/>
    </row>
    <row r="3" spans="1:18" x14ac:dyDescent="0.2">
      <c r="B3" s="34"/>
      <c r="C3" s="34" t="s">
        <v>99</v>
      </c>
      <c r="D3" s="35">
        <f>HistoricalFS!H3</f>
        <v>43555</v>
      </c>
      <c r="E3" s="35">
        <f>HistoricalFS!I3</f>
        <v>43921</v>
      </c>
      <c r="F3" s="35">
        <f>HistoricalFS!J3</f>
        <v>44286</v>
      </c>
      <c r="G3" s="35">
        <f>HistoricalFS!K3</f>
        <v>44651</v>
      </c>
      <c r="H3" s="35">
        <f>HistoricalFS!L3</f>
        <v>45016</v>
      </c>
      <c r="R3" s="30"/>
    </row>
    <row r="5" spans="1:18" x14ac:dyDescent="0.2">
      <c r="A5" s="15" t="s">
        <v>56</v>
      </c>
      <c r="B5" s="32">
        <v>1</v>
      </c>
      <c r="C5" s="11" t="str">
        <f>C31</f>
        <v>Increase in Sales</v>
      </c>
    </row>
    <row r="6" spans="1:18" x14ac:dyDescent="0.2">
      <c r="B6" s="32"/>
      <c r="C6" t="s">
        <v>34</v>
      </c>
      <c r="D6">
        <f>HistoricalFS!H6</f>
        <v>82675</v>
      </c>
      <c r="E6">
        <f>HistoricalFS!I6</f>
        <v>90791</v>
      </c>
      <c r="F6">
        <f>HistoricalFS!J6</f>
        <v>100472</v>
      </c>
      <c r="G6">
        <f>HistoricalFS!K6</f>
        <v>121641</v>
      </c>
      <c r="H6">
        <f>HistoricalFS!L6</f>
        <v>146767</v>
      </c>
    </row>
    <row r="7" spans="1:18" x14ac:dyDescent="0.2">
      <c r="B7" s="32"/>
      <c r="C7" t="s">
        <v>100</v>
      </c>
      <c r="E7" s="18">
        <f>E6/D6-1</f>
        <v>9.8167523435137571E-2</v>
      </c>
      <c r="F7" s="18">
        <f t="shared" ref="F7:H7" si="0">F6/E6-1</f>
        <v>0.10662951173574475</v>
      </c>
      <c r="G7" s="18">
        <f t="shared" si="0"/>
        <v>0.21069551715900947</v>
      </c>
      <c r="H7" s="18">
        <f t="shared" si="0"/>
        <v>0.20655864387829759</v>
      </c>
    </row>
    <row r="8" spans="1:18" x14ac:dyDescent="0.2">
      <c r="B8" s="32"/>
    </row>
    <row r="9" spans="1:18" x14ac:dyDescent="0.2">
      <c r="A9" t="s">
        <v>56</v>
      </c>
      <c r="B9" s="32">
        <v>2</v>
      </c>
      <c r="C9" s="11" t="s">
        <v>103</v>
      </c>
    </row>
    <row r="10" spans="1:18" x14ac:dyDescent="0.2">
      <c r="B10" s="32"/>
      <c r="C10" t="s">
        <v>104</v>
      </c>
      <c r="D10">
        <f>HistoricalFS!H34</f>
        <v>15410</v>
      </c>
      <c r="E10">
        <f>HistoricalFS!I34</f>
        <v>16639</v>
      </c>
      <c r="F10">
        <f>HistoricalFS!J34</f>
        <v>19423</v>
      </c>
      <c r="G10">
        <f>HistoricalFS!K34</f>
        <v>22146</v>
      </c>
      <c r="H10">
        <f>HistoricalFS!L34</f>
        <v>24108</v>
      </c>
    </row>
    <row r="11" spans="1:18" x14ac:dyDescent="0.2">
      <c r="B11" s="32"/>
      <c r="C11" t="s">
        <v>105</v>
      </c>
      <c r="E11" s="29">
        <f>E10/D10-1</f>
        <v>7.975340687865029E-2</v>
      </c>
      <c r="F11" s="29">
        <f t="shared" ref="F11:H11" si="1">F10/E10-1</f>
        <v>0.16731774746078498</v>
      </c>
      <c r="G11" s="29">
        <f t="shared" si="1"/>
        <v>0.14019461463213712</v>
      </c>
      <c r="H11" s="29">
        <f t="shared" si="1"/>
        <v>8.8593876998103394E-2</v>
      </c>
    </row>
    <row r="12" spans="1:18" x14ac:dyDescent="0.2">
      <c r="B12" s="32"/>
    </row>
    <row r="13" spans="1:18" x14ac:dyDescent="0.2">
      <c r="A13" t="s">
        <v>56</v>
      </c>
      <c r="B13" s="32">
        <v>3</v>
      </c>
      <c r="C13" s="11" t="str">
        <f>C32</f>
        <v>Increase in NPM</v>
      </c>
    </row>
    <row r="14" spans="1:18" x14ac:dyDescent="0.2">
      <c r="B14" s="32"/>
      <c r="C14" t="s">
        <v>101</v>
      </c>
      <c r="D14" s="29">
        <f>HistoricalFS!H35</f>
        <v>0.18639250075597219</v>
      </c>
      <c r="E14" s="29">
        <f>HistoricalFS!I35</f>
        <v>0.18326706391602693</v>
      </c>
      <c r="F14" s="29">
        <f>HistoricalFS!J35</f>
        <v>0.19331754120550998</v>
      </c>
      <c r="G14" s="29">
        <f>HistoricalFS!K35</f>
        <v>0.1820603250548746</v>
      </c>
      <c r="H14" s="29">
        <f>HistoricalFS!L35</f>
        <v>0.16426035825492105</v>
      </c>
    </row>
    <row r="15" spans="1:18" x14ac:dyDescent="0.2">
      <c r="B15" s="32"/>
      <c r="C15" t="s">
        <v>102</v>
      </c>
      <c r="E15" s="18">
        <f>E14/D14-1</f>
        <v>-1.676803963286666E-2</v>
      </c>
      <c r="F15" s="18">
        <f t="shared" ref="F15:H15" si="2">F14/E14-1</f>
        <v>5.4840608425353432E-2</v>
      </c>
      <c r="G15" s="18">
        <f t="shared" si="2"/>
        <v>-5.8231736656882971E-2</v>
      </c>
      <c r="H15" s="18">
        <f t="shared" si="2"/>
        <v>-9.776960902705456E-2</v>
      </c>
    </row>
    <row r="16" spans="1:18" x14ac:dyDescent="0.2">
      <c r="B16" s="32"/>
    </row>
    <row r="17" spans="1:8" x14ac:dyDescent="0.2">
      <c r="A17" t="s">
        <v>56</v>
      </c>
      <c r="B17" s="32">
        <v>4</v>
      </c>
      <c r="C17" s="11" t="str">
        <f>C33&amp;"( Using EBITDA)"</f>
        <v>Interest Coverage Ratio( Using EBITDA)</v>
      </c>
    </row>
    <row r="18" spans="1:8" x14ac:dyDescent="0.2">
      <c r="B18" s="32"/>
      <c r="C18" t="s">
        <v>106</v>
      </c>
      <c r="D18" s="36">
        <f>IFERROR(HistoricalFS!H19/HistoricalFS!H22,0)</f>
        <v>0</v>
      </c>
      <c r="E18" s="36">
        <f>IFERROR(HistoricalFS!I19/HistoricalFS!I22,0)</f>
        <v>147.47058823529412</v>
      </c>
      <c r="F18" s="36">
        <f>IFERROR(HistoricalFS!J19/HistoricalFS!J22,0)</f>
        <v>154.30769230769232</v>
      </c>
      <c r="G18" s="36">
        <f>IFERROR(HistoricalFS!K19/HistoricalFS!K22,0)</f>
        <v>168.93</v>
      </c>
      <c r="H18" s="36">
        <f>IFERROR(HistoricalFS!L19/HistoricalFS!L22,0)</f>
        <v>133.20774647887325</v>
      </c>
    </row>
    <row r="19" spans="1:8" x14ac:dyDescent="0.2">
      <c r="B19" s="32"/>
    </row>
    <row r="20" spans="1:8" x14ac:dyDescent="0.2">
      <c r="B20" s="32"/>
    </row>
    <row r="21" spans="1:8" x14ac:dyDescent="0.2">
      <c r="A21" t="s">
        <v>56</v>
      </c>
      <c r="B21" s="32">
        <v>5</v>
      </c>
      <c r="C21" s="11" t="str">
        <f>C33 &amp; "(using EBIT )"</f>
        <v>Interest Coverage Ratio(using EBIT )</v>
      </c>
    </row>
    <row r="22" spans="1:8" x14ac:dyDescent="0.2">
      <c r="B22" s="32"/>
      <c r="C22" t="str">
        <f>C18</f>
        <v>Interest Coverage Ratio</v>
      </c>
      <c r="D22" s="36">
        <f>IFERROR((HistoricalFS!H19-HistoricalFS!H25)/HistoricalFS!H22,0)</f>
        <v>0</v>
      </c>
      <c r="E22" s="36">
        <f>IFERROR((HistoricalFS!I19-HistoricalFS!I25)/HistoricalFS!I22,0)</f>
        <v>130.45294117647057</v>
      </c>
      <c r="F22" s="36">
        <f>IFERROR((HistoricalFS!J19-HistoricalFS!J25)/HistoricalFS!J22,0)</f>
        <v>137.55384615384617</v>
      </c>
      <c r="G22" s="36">
        <f>IFERROR((HistoricalFS!K19-HistoricalFS!K25)/HistoricalFS!K22,0)</f>
        <v>151.55000000000001</v>
      </c>
      <c r="H22" s="36">
        <f>IFERROR((HistoricalFS!L19-HistoricalFS!L25)/HistoricalFS!L22,0)</f>
        <v>118.33098591549296</v>
      </c>
    </row>
    <row r="23" spans="1:8" x14ac:dyDescent="0.2">
      <c r="B23" s="32"/>
    </row>
    <row r="24" spans="1:8" x14ac:dyDescent="0.2">
      <c r="B24" s="32"/>
    </row>
    <row r="25" spans="1:8" x14ac:dyDescent="0.2">
      <c r="A25" t="s">
        <v>56</v>
      </c>
      <c r="B25" s="32">
        <v>6</v>
      </c>
      <c r="C25" s="11" t="str">
        <f>C35</f>
        <v>Current Ratio</v>
      </c>
    </row>
    <row r="26" spans="1:8" x14ac:dyDescent="0.2">
      <c r="B26" s="32"/>
      <c r="C26" t="s">
        <v>107</v>
      </c>
      <c r="D26">
        <v>52878</v>
      </c>
      <c r="E26">
        <v>54576</v>
      </c>
      <c r="F26">
        <v>60733</v>
      </c>
      <c r="G26">
        <v>67185</v>
      </c>
      <c r="H26">
        <v>70881</v>
      </c>
    </row>
    <row r="27" spans="1:8" x14ac:dyDescent="0.2">
      <c r="B27" s="32"/>
      <c r="C27" t="s">
        <v>108</v>
      </c>
      <c r="D27">
        <v>18638</v>
      </c>
      <c r="E27">
        <v>20856</v>
      </c>
      <c r="F27">
        <v>23865</v>
      </c>
      <c r="G27">
        <v>33603</v>
      </c>
      <c r="H27">
        <v>39186</v>
      </c>
    </row>
    <row r="28" spans="1:8" x14ac:dyDescent="0.2">
      <c r="C28" t="str">
        <f>C35</f>
        <v>Current Ratio</v>
      </c>
      <c r="D28" s="36">
        <f>D26/D27</f>
        <v>2.8371069857280826</v>
      </c>
      <c r="E28" s="36">
        <f t="shared" ref="E28:H28" si="3">E26/E27</f>
        <v>2.6168009205983891</v>
      </c>
      <c r="F28" s="36">
        <f t="shared" si="3"/>
        <v>2.5448564843913681</v>
      </c>
      <c r="G28" s="36">
        <f t="shared" si="3"/>
        <v>1.9993750557985894</v>
      </c>
      <c r="H28" s="36">
        <f t="shared" si="3"/>
        <v>1.8088347879344664</v>
      </c>
    </row>
    <row r="30" spans="1:8" x14ac:dyDescent="0.2">
      <c r="D30" s="34" t="s">
        <v>109</v>
      </c>
      <c r="E30" s="34" t="s">
        <v>110</v>
      </c>
    </row>
    <row r="31" spans="1:8" x14ac:dyDescent="0.2">
      <c r="B31" s="31">
        <v>1</v>
      </c>
      <c r="C31" s="15" t="s">
        <v>97</v>
      </c>
      <c r="D31" s="33" t="s">
        <v>96</v>
      </c>
      <c r="E31" t="s">
        <v>111</v>
      </c>
    </row>
    <row r="32" spans="1:8" x14ac:dyDescent="0.2">
      <c r="B32" s="31">
        <v>2</v>
      </c>
      <c r="C32" s="15" t="s">
        <v>95</v>
      </c>
      <c r="D32" s="33" t="s">
        <v>94</v>
      </c>
      <c r="E32" s="9" t="s">
        <v>112</v>
      </c>
    </row>
    <row r="33" spans="2:5" x14ac:dyDescent="0.2">
      <c r="B33" s="31">
        <v>3</v>
      </c>
      <c r="C33" s="15" t="s">
        <v>106</v>
      </c>
      <c r="D33" s="33" t="s">
        <v>93</v>
      </c>
      <c r="E33" s="9" t="s">
        <v>113</v>
      </c>
    </row>
    <row r="34" spans="2:5" x14ac:dyDescent="0.2">
      <c r="B34" s="31">
        <v>4</v>
      </c>
      <c r="C34" s="15" t="s">
        <v>92</v>
      </c>
      <c r="D34" s="33" t="s">
        <v>91</v>
      </c>
      <c r="E34" s="9" t="s">
        <v>114</v>
      </c>
    </row>
    <row r="35" spans="2:5" x14ac:dyDescent="0.2">
      <c r="B35" s="31">
        <v>5</v>
      </c>
      <c r="C35" s="15" t="s">
        <v>90</v>
      </c>
      <c r="D35" s="33" t="s">
        <v>89</v>
      </c>
      <c r="E35" s="9" t="s">
        <v>115</v>
      </c>
    </row>
    <row r="36" spans="2:5" x14ac:dyDescent="0.2">
      <c r="B36" s="31">
        <v>6</v>
      </c>
      <c r="C36" s="15" t="s">
        <v>88</v>
      </c>
      <c r="D36" s="33" t="s">
        <v>87</v>
      </c>
      <c r="E36" t="s">
        <v>116</v>
      </c>
    </row>
    <row r="37" spans="2:5" x14ac:dyDescent="0.2">
      <c r="E37" t="s">
        <v>117</v>
      </c>
    </row>
  </sheetData>
  <mergeCells count="1">
    <mergeCell ref="B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C9553-CDEE-4BBB-9EF6-250741FFA355}">
  <dimension ref="A2:N81"/>
  <sheetViews>
    <sheetView showGridLines="0" zoomScale="90" zoomScaleNormal="90" workbookViewId="0">
      <pane ySplit="3" topLeftCell="A41" activePane="bottomLeft" state="frozen"/>
      <selection pane="bottomLeft" activeCell="F57" sqref="F57"/>
    </sheetView>
  </sheetViews>
  <sheetFormatPr baseColWidth="10" defaultColWidth="8.83203125" defaultRowHeight="15" x14ac:dyDescent="0.2"/>
  <cols>
    <col min="1" max="1" width="1.83203125" customWidth="1"/>
    <col min="2" max="2" width="28.5" bestFit="1" customWidth="1"/>
    <col min="3" max="4" width="14.1640625" bestFit="1" customWidth="1"/>
    <col min="5" max="12" width="13" customWidth="1"/>
    <col min="14" max="14" width="10.33203125" bestFit="1" customWidth="1"/>
  </cols>
  <sheetData>
    <row r="2" spans="1:12" x14ac:dyDescent="0.2">
      <c r="B2" s="37" t="str">
        <f>"Historical Financial Statement - "&amp;'Data Sheet'!B1</f>
        <v>Historical Financial Statement - INFOSYS LTD</v>
      </c>
      <c r="C2" s="37"/>
      <c r="D2" s="37"/>
      <c r="E2" s="37"/>
      <c r="F2" s="37"/>
      <c r="G2" s="37"/>
      <c r="H2" s="37"/>
      <c r="I2" s="37"/>
      <c r="J2" s="37"/>
      <c r="K2" s="37"/>
      <c r="L2" s="37"/>
    </row>
    <row r="3" spans="1:12" x14ac:dyDescent="0.2">
      <c r="B3" s="28" t="s">
        <v>86</v>
      </c>
      <c r="C3" s="27">
        <f>'Data Sheet'!B16</f>
        <v>41729</v>
      </c>
      <c r="D3" s="27">
        <f>'Data Sheet'!C16</f>
        <v>42094</v>
      </c>
      <c r="E3" s="27">
        <f>'Data Sheet'!D16</f>
        <v>42460</v>
      </c>
      <c r="F3" s="27">
        <f>'Data Sheet'!E16</f>
        <v>42825</v>
      </c>
      <c r="G3" s="27">
        <f>'Data Sheet'!F16</f>
        <v>43190</v>
      </c>
      <c r="H3" s="27">
        <f>'Data Sheet'!G16</f>
        <v>43555</v>
      </c>
      <c r="I3" s="27">
        <f>'Data Sheet'!H16</f>
        <v>43921</v>
      </c>
      <c r="J3" s="27">
        <f>'Data Sheet'!I16</f>
        <v>44286</v>
      </c>
      <c r="K3" s="27">
        <f>'Data Sheet'!J16</f>
        <v>44651</v>
      </c>
      <c r="L3" s="27">
        <f>'Data Sheet'!K16</f>
        <v>45016</v>
      </c>
    </row>
    <row r="4" spans="1:12" x14ac:dyDescent="0.2">
      <c r="B4" s="26"/>
      <c r="C4" s="25"/>
      <c r="D4" s="25"/>
      <c r="E4" s="25"/>
      <c r="F4" s="25"/>
      <c r="G4" s="25"/>
      <c r="H4" s="25"/>
      <c r="I4" s="25"/>
      <c r="J4" s="25"/>
      <c r="K4" s="25"/>
      <c r="L4" s="25"/>
    </row>
    <row r="5" spans="1:12" x14ac:dyDescent="0.2">
      <c r="A5" t="s">
        <v>56</v>
      </c>
      <c r="B5" s="14" t="s">
        <v>85</v>
      </c>
      <c r="C5" s="13"/>
      <c r="D5" s="13"/>
      <c r="E5" s="13"/>
      <c r="F5" s="13"/>
      <c r="G5" s="13"/>
      <c r="H5" s="13"/>
      <c r="I5" s="13"/>
      <c r="J5" s="13"/>
      <c r="K5" s="13"/>
      <c r="L5" s="13"/>
    </row>
    <row r="6" spans="1:12" x14ac:dyDescent="0.2">
      <c r="B6" t="s">
        <v>34</v>
      </c>
      <c r="C6" s="12">
        <f>IFERROR('Data Sheet'!B17,0)</f>
        <v>50133</v>
      </c>
      <c r="D6" s="12">
        <f>IFERROR('Data Sheet'!C17,0)</f>
        <v>53319</v>
      </c>
      <c r="E6" s="12">
        <f>IFERROR('Data Sheet'!D17,0)</f>
        <v>62441</v>
      </c>
      <c r="F6" s="12">
        <f>IFERROR('Data Sheet'!E17,0)</f>
        <v>68484</v>
      </c>
      <c r="G6" s="12">
        <f>IFERROR('Data Sheet'!F17,0)</f>
        <v>70522</v>
      </c>
      <c r="H6" s="12">
        <f>IFERROR('Data Sheet'!G17,0)</f>
        <v>82675</v>
      </c>
      <c r="I6" s="12">
        <f>IFERROR('Data Sheet'!H17,0)</f>
        <v>90791</v>
      </c>
      <c r="J6" s="12">
        <f>IFERROR('Data Sheet'!I17,0)</f>
        <v>100472</v>
      </c>
      <c r="K6" s="12">
        <f>IFERROR('Data Sheet'!J17,0)</f>
        <v>121641</v>
      </c>
      <c r="L6" s="12">
        <f>IFERROR('Data Sheet'!K17,0)</f>
        <v>146767</v>
      </c>
    </row>
    <row r="7" spans="1:12" x14ac:dyDescent="0.2">
      <c r="B7" s="20" t="s">
        <v>84</v>
      </c>
      <c r="C7" s="24" t="s">
        <v>83</v>
      </c>
      <c r="D7" s="19">
        <f t="shared" ref="D7:L7" si="0">D6/C6-1</f>
        <v>6.3550954461133458E-2</v>
      </c>
      <c r="E7" s="19">
        <f t="shared" si="0"/>
        <v>0.17108347868489648</v>
      </c>
      <c r="F7" s="19">
        <f t="shared" si="0"/>
        <v>9.67793597155715E-2</v>
      </c>
      <c r="G7" s="19">
        <f t="shared" si="0"/>
        <v>2.9758775772443125E-2</v>
      </c>
      <c r="H7" s="19">
        <f t="shared" si="0"/>
        <v>0.17232920223476356</v>
      </c>
      <c r="I7" s="19">
        <f t="shared" si="0"/>
        <v>9.8167523435137571E-2</v>
      </c>
      <c r="J7" s="19">
        <f t="shared" si="0"/>
        <v>0.10662951173574475</v>
      </c>
      <c r="K7" s="19">
        <f t="shared" si="0"/>
        <v>0.21069551715900947</v>
      </c>
      <c r="L7" s="19">
        <f t="shared" si="0"/>
        <v>0.20655864387829759</v>
      </c>
    </row>
    <row r="9" spans="1:12" x14ac:dyDescent="0.2">
      <c r="B9" t="s">
        <v>82</v>
      </c>
      <c r="C9" s="12">
        <f>IFERROR(SUM('Data Sheet'!B18,'Data Sheet'!B20:B22)-1*'Data Sheet'!B19,0)</f>
        <v>32216</v>
      </c>
      <c r="D9" s="12">
        <f>IFERROR(SUM('Data Sheet'!C18,'Data Sheet'!C20:C22)-1*'Data Sheet'!C19,0)</f>
        <v>34009</v>
      </c>
      <c r="E9" s="12">
        <f>IFERROR(SUM('Data Sheet'!D18,'Data Sheet'!D20:D22)-1*'Data Sheet'!D19,0)</f>
        <v>40492</v>
      </c>
      <c r="F9" s="12">
        <f>IFERROR(SUM('Data Sheet'!E18,'Data Sheet'!E20:E22)-1*'Data Sheet'!E19,0)</f>
        <v>44609</v>
      </c>
      <c r="G9" s="12">
        <f>IFERROR(SUM('Data Sheet'!F18,'Data Sheet'!F20:F22)-1*'Data Sheet'!F19,0)</f>
        <v>46395</v>
      </c>
      <c r="H9" s="12">
        <f>IFERROR(SUM('Data Sheet'!G18,'Data Sheet'!G20:G22)-1*'Data Sheet'!G19,0)</f>
        <v>55446</v>
      </c>
      <c r="I9" s="12">
        <f>IFERROR(SUM('Data Sheet'!H18,'Data Sheet'!H20:H22)-1*'Data Sheet'!H19,0)</f>
        <v>62210</v>
      </c>
      <c r="J9" s="12">
        <f>IFERROR(SUM('Data Sheet'!I18,'Data Sheet'!I20:I22)-1*'Data Sheet'!I19,0)</f>
        <v>68490</v>
      </c>
      <c r="K9" s="12">
        <f>IFERROR(SUM('Data Sheet'!J18,'Data Sheet'!J20:J22)-1*'Data Sheet'!J19,0)</f>
        <v>84819</v>
      </c>
      <c r="L9" s="12">
        <f>IFERROR(SUM('Data Sheet'!K18,'Data Sheet'!K20:K22)-1*'Data Sheet'!K19,0)</f>
        <v>104972</v>
      </c>
    </row>
    <row r="10" spans="1:12" x14ac:dyDescent="0.2">
      <c r="B10" s="20" t="s">
        <v>81</v>
      </c>
      <c r="C10" s="19">
        <f t="shared" ref="C10:L10" si="1">C9/C6</f>
        <v>0.64261065565595521</v>
      </c>
      <c r="D10" s="19">
        <f t="shared" si="1"/>
        <v>0.63784016954556533</v>
      </c>
      <c r="E10" s="19">
        <f t="shared" si="1"/>
        <v>0.64848416905558848</v>
      </c>
      <c r="F10" s="19">
        <f t="shared" si="1"/>
        <v>0.65137842415746738</v>
      </c>
      <c r="G10" s="19">
        <f t="shared" si="1"/>
        <v>0.65787981055557132</v>
      </c>
      <c r="H10" s="19">
        <f t="shared" si="1"/>
        <v>0.67065013607499246</v>
      </c>
      <c r="I10" s="19">
        <f t="shared" si="1"/>
        <v>0.68520007489729162</v>
      </c>
      <c r="J10" s="19">
        <f t="shared" si="1"/>
        <v>0.68168245879448996</v>
      </c>
      <c r="K10" s="19">
        <f t="shared" si="1"/>
        <v>0.69728956519594543</v>
      </c>
      <c r="L10" s="19">
        <f t="shared" si="1"/>
        <v>0.71522890022961561</v>
      </c>
    </row>
    <row r="12" spans="1:12" x14ac:dyDescent="0.2">
      <c r="B12" s="17" t="s">
        <v>80</v>
      </c>
      <c r="C12" s="23">
        <f t="shared" ref="C12:L12" si="2">C6-C9</f>
        <v>17917</v>
      </c>
      <c r="D12" s="23">
        <f t="shared" si="2"/>
        <v>19310</v>
      </c>
      <c r="E12" s="23">
        <f t="shared" si="2"/>
        <v>21949</v>
      </c>
      <c r="F12" s="23">
        <f t="shared" si="2"/>
        <v>23875</v>
      </c>
      <c r="G12" s="23">
        <f t="shared" si="2"/>
        <v>24127</v>
      </c>
      <c r="H12" s="23">
        <f t="shared" si="2"/>
        <v>27229</v>
      </c>
      <c r="I12" s="23">
        <f t="shared" si="2"/>
        <v>28581</v>
      </c>
      <c r="J12" s="23">
        <f t="shared" si="2"/>
        <v>31982</v>
      </c>
      <c r="K12" s="23">
        <f t="shared" si="2"/>
        <v>36822</v>
      </c>
      <c r="L12" s="23">
        <f t="shared" si="2"/>
        <v>41795</v>
      </c>
    </row>
    <row r="13" spans="1:12" x14ac:dyDescent="0.2">
      <c r="B13" s="20" t="s">
        <v>79</v>
      </c>
      <c r="C13" s="19">
        <f t="shared" ref="C13:L13" si="3">C12/C6</f>
        <v>0.35738934434404485</v>
      </c>
      <c r="D13" s="19">
        <f t="shared" si="3"/>
        <v>0.36215983045443462</v>
      </c>
      <c r="E13" s="19">
        <f t="shared" si="3"/>
        <v>0.35151583094441152</v>
      </c>
      <c r="F13" s="19">
        <f t="shared" si="3"/>
        <v>0.34862157584253256</v>
      </c>
      <c r="G13" s="19">
        <f t="shared" si="3"/>
        <v>0.34212018944442868</v>
      </c>
      <c r="H13" s="19">
        <f t="shared" si="3"/>
        <v>0.32934986392500754</v>
      </c>
      <c r="I13" s="19">
        <f t="shared" si="3"/>
        <v>0.31479992510270843</v>
      </c>
      <c r="J13" s="19">
        <f t="shared" si="3"/>
        <v>0.31831754120550998</v>
      </c>
      <c r="K13" s="19">
        <f t="shared" si="3"/>
        <v>0.30271043480405457</v>
      </c>
      <c r="L13" s="19">
        <f t="shared" si="3"/>
        <v>0.28477109977038434</v>
      </c>
    </row>
    <row r="15" spans="1:12" x14ac:dyDescent="0.2">
      <c r="B15" t="s">
        <v>78</v>
      </c>
      <c r="C15" s="22">
        <f>IFERROR(SUM('Data Sheet'!B23:B24),0)</f>
        <v>4527</v>
      </c>
      <c r="D15" s="22">
        <f>IFERROR(SUM('Data Sheet'!C23:C24),0)</f>
        <v>4427</v>
      </c>
      <c r="E15" s="22">
        <f>IFERROR(SUM('Data Sheet'!D23:D24),0)</f>
        <v>4870</v>
      </c>
      <c r="F15" s="22">
        <f>IFERROR(SUM('Data Sheet'!E23:E24),0)</f>
        <v>5271</v>
      </c>
      <c r="G15" s="22">
        <f>IFERROR(SUM('Data Sheet'!F23:F24),0)</f>
        <v>5305</v>
      </c>
      <c r="H15" s="22">
        <f>IFERROR(SUM('Data Sheet'!G23:G24),0)</f>
        <v>7059</v>
      </c>
      <c r="I15" s="22">
        <f>IFERROR(SUM('Data Sheet'!H23:H24),0)</f>
        <v>6314</v>
      </c>
      <c r="J15" s="22">
        <f>IFERROR(SUM('Data Sheet'!I23:I24),0)</f>
        <v>4093</v>
      </c>
      <c r="K15" s="22">
        <f>IFERROR(SUM('Data Sheet'!J23:J24),0)</f>
        <v>5331</v>
      </c>
      <c r="L15" s="22">
        <f>IFERROR(SUM('Data Sheet'!K23:K24),0)</f>
        <v>6665</v>
      </c>
    </row>
    <row r="16" spans="1:12" x14ac:dyDescent="0.2">
      <c r="B16" s="20" t="s">
        <v>77</v>
      </c>
      <c r="C16" s="19">
        <f t="shared" ref="C16:L16" si="4">C15/C6</f>
        <v>9.0299802525282746E-2</v>
      </c>
      <c r="D16" s="19">
        <f t="shared" si="4"/>
        <v>8.3028563926555263E-2</v>
      </c>
      <c r="E16" s="19">
        <f t="shared" si="4"/>
        <v>7.7993625982927889E-2</v>
      </c>
      <c r="F16" s="19">
        <f t="shared" si="4"/>
        <v>7.6966882775538814E-2</v>
      </c>
      <c r="G16" s="19">
        <f t="shared" si="4"/>
        <v>7.5224752559484978E-2</v>
      </c>
      <c r="H16" s="19">
        <f t="shared" si="4"/>
        <v>8.5382521923193233E-2</v>
      </c>
      <c r="I16" s="19">
        <f t="shared" si="4"/>
        <v>6.9544338095185648E-2</v>
      </c>
      <c r="J16" s="19">
        <f t="shared" si="4"/>
        <v>4.0737717971176049E-2</v>
      </c>
      <c r="K16" s="19">
        <f t="shared" si="4"/>
        <v>4.3825683774385282E-2</v>
      </c>
      <c r="L16" s="19">
        <f t="shared" si="4"/>
        <v>4.5412115802598678E-2</v>
      </c>
    </row>
    <row r="17" spans="2:12" x14ac:dyDescent="0.2">
      <c r="B17" s="20"/>
      <c r="C17" s="19"/>
      <c r="D17" s="19"/>
      <c r="E17" s="19"/>
      <c r="F17" s="19"/>
      <c r="G17" s="19"/>
      <c r="H17" s="19"/>
      <c r="I17" s="19"/>
      <c r="J17" s="19"/>
      <c r="K17" s="19"/>
      <c r="L17" s="19"/>
    </row>
    <row r="18" spans="2:12" x14ac:dyDescent="0.2">
      <c r="B18" s="20" t="s">
        <v>98</v>
      </c>
      <c r="C18" s="22">
        <f>IFERROR('Data Sheet'!B25,)</f>
        <v>2664</v>
      </c>
      <c r="D18" s="22">
        <f>IFERROR('Data Sheet'!C25,)</f>
        <v>3430</v>
      </c>
      <c r="E18" s="22">
        <f>IFERROR('Data Sheet'!D25,)</f>
        <v>3120</v>
      </c>
      <c r="F18" s="22">
        <f>IFERROR('Data Sheet'!E25,)</f>
        <v>3050</v>
      </c>
      <c r="G18" s="22">
        <f>IFERROR('Data Sheet'!F25,)</f>
        <v>3311</v>
      </c>
      <c r="H18" s="22">
        <f>IFERROR('Data Sheet'!G25,)</f>
        <v>2882</v>
      </c>
      <c r="I18" s="22">
        <f>IFERROR('Data Sheet'!H25,)</f>
        <v>2803</v>
      </c>
      <c r="J18" s="22">
        <f>IFERROR('Data Sheet'!I25,)</f>
        <v>2201</v>
      </c>
      <c r="K18" s="22">
        <f>IFERROR('Data Sheet'!J25,)</f>
        <v>2295</v>
      </c>
      <c r="L18" s="22">
        <f>IFERROR('Data Sheet'!K25,)</f>
        <v>2701</v>
      </c>
    </row>
    <row r="19" spans="2:12" x14ac:dyDescent="0.2">
      <c r="B19" s="17" t="s">
        <v>25</v>
      </c>
      <c r="C19" s="23">
        <f>C12+C18-C15</f>
        <v>16054</v>
      </c>
      <c r="D19" s="23">
        <f t="shared" ref="D19:L19" si="5">D12+D18-D15</f>
        <v>18313</v>
      </c>
      <c r="E19" s="23">
        <f t="shared" si="5"/>
        <v>20199</v>
      </c>
      <c r="F19" s="23">
        <f t="shared" si="5"/>
        <v>21654</v>
      </c>
      <c r="G19" s="23">
        <f t="shared" si="5"/>
        <v>22133</v>
      </c>
      <c r="H19" s="23">
        <f t="shared" si="5"/>
        <v>23052</v>
      </c>
      <c r="I19" s="23">
        <f t="shared" si="5"/>
        <v>25070</v>
      </c>
      <c r="J19" s="23">
        <f t="shared" si="5"/>
        <v>30090</v>
      </c>
      <c r="K19" s="23">
        <f t="shared" si="5"/>
        <v>33786</v>
      </c>
      <c r="L19" s="23">
        <f t="shared" si="5"/>
        <v>37831</v>
      </c>
    </row>
    <row r="20" spans="2:12" x14ac:dyDescent="0.2">
      <c r="B20" s="20" t="s">
        <v>76</v>
      </c>
      <c r="C20" s="19">
        <f t="shared" ref="C20:L20" si="6">C19/C6</f>
        <v>0.32022819300660244</v>
      </c>
      <c r="D20" s="19">
        <f t="shared" si="6"/>
        <v>0.34346105515857389</v>
      </c>
      <c r="E20" s="19">
        <f t="shared" si="6"/>
        <v>0.32348937396902677</v>
      </c>
      <c r="F20" s="19">
        <f t="shared" si="6"/>
        <v>0.31619064306991412</v>
      </c>
      <c r="G20" s="19">
        <f t="shared" si="6"/>
        <v>0.31384532486316324</v>
      </c>
      <c r="H20" s="19">
        <f t="shared" si="6"/>
        <v>0.2788267311762927</v>
      </c>
      <c r="I20" s="19">
        <f t="shared" si="6"/>
        <v>0.27612869116982963</v>
      </c>
      <c r="J20" s="19">
        <f t="shared" si="6"/>
        <v>0.29948642407835019</v>
      </c>
      <c r="K20" s="19">
        <f t="shared" si="6"/>
        <v>0.27775174488864773</v>
      </c>
      <c r="L20" s="19">
        <f t="shared" si="6"/>
        <v>0.25776230351509538</v>
      </c>
    </row>
    <row r="22" spans="2:12" x14ac:dyDescent="0.2">
      <c r="B22" t="s">
        <v>30</v>
      </c>
      <c r="C22" s="22">
        <f>IFERROR('Data Sheet'!B27,0)</f>
        <v>9</v>
      </c>
      <c r="D22" s="22">
        <f>IFERROR('Data Sheet'!C27,0)</f>
        <v>12</v>
      </c>
      <c r="E22" s="22">
        <f>IFERROR('Data Sheet'!D27,0)</f>
        <v>0</v>
      </c>
      <c r="F22" s="22">
        <f>IFERROR('Data Sheet'!E27,0)</f>
        <v>0</v>
      </c>
      <c r="G22" s="22">
        <f>IFERROR('Data Sheet'!F27,0)</f>
        <v>0</v>
      </c>
      <c r="H22" s="22">
        <f>IFERROR('Data Sheet'!G27,0)</f>
        <v>0</v>
      </c>
      <c r="I22" s="22">
        <f>IFERROR('Data Sheet'!H27,0)</f>
        <v>170</v>
      </c>
      <c r="J22" s="22">
        <f>IFERROR('Data Sheet'!I27,0)</f>
        <v>195</v>
      </c>
      <c r="K22" s="22">
        <f>IFERROR('Data Sheet'!J27,0)</f>
        <v>200</v>
      </c>
      <c r="L22" s="22">
        <f>IFERROR('Data Sheet'!K27,0)</f>
        <v>284</v>
      </c>
    </row>
    <row r="23" spans="2:12" x14ac:dyDescent="0.2">
      <c r="B23" s="20" t="s">
        <v>75</v>
      </c>
      <c r="C23" s="19">
        <f t="shared" ref="C23:L23" si="7">C22/C6</f>
        <v>1.7952247022919035E-4</v>
      </c>
      <c r="D23" s="19">
        <f t="shared" si="7"/>
        <v>2.2506048500534517E-4</v>
      </c>
      <c r="E23" s="19">
        <f t="shared" si="7"/>
        <v>0</v>
      </c>
      <c r="F23" s="19">
        <f t="shared" si="7"/>
        <v>0</v>
      </c>
      <c r="G23" s="19">
        <f t="shared" si="7"/>
        <v>0</v>
      </c>
      <c r="H23" s="19">
        <f t="shared" si="7"/>
        <v>0</v>
      </c>
      <c r="I23" s="19">
        <f t="shared" si="7"/>
        <v>1.8724322895441179E-3</v>
      </c>
      <c r="J23" s="19">
        <f t="shared" si="7"/>
        <v>1.9408392387928975E-3</v>
      </c>
      <c r="K23" s="19">
        <f t="shared" si="7"/>
        <v>1.6441824713706726E-3</v>
      </c>
      <c r="L23" s="19">
        <f t="shared" si="7"/>
        <v>1.9350398931639945E-3</v>
      </c>
    </row>
    <row r="25" spans="2:12" x14ac:dyDescent="0.2">
      <c r="B25" t="s">
        <v>31</v>
      </c>
      <c r="C25" s="22">
        <f>IFERROR('Data Sheet'!B26,0)</f>
        <v>1317</v>
      </c>
      <c r="D25" s="22">
        <f>IFERROR('Data Sheet'!C26,0)</f>
        <v>1017</v>
      </c>
      <c r="E25" s="22">
        <f>IFERROR('Data Sheet'!D26,0)</f>
        <v>1459</v>
      </c>
      <c r="F25" s="22">
        <f>IFERROR('Data Sheet'!E26,0)</f>
        <v>1703</v>
      </c>
      <c r="G25" s="22">
        <f>IFERROR('Data Sheet'!F26,0)</f>
        <v>1863</v>
      </c>
      <c r="H25" s="22">
        <f>IFERROR('Data Sheet'!G26,0)</f>
        <v>2011</v>
      </c>
      <c r="I25" s="22">
        <f>IFERROR('Data Sheet'!H26,0)</f>
        <v>2893</v>
      </c>
      <c r="J25" s="22">
        <f>IFERROR('Data Sheet'!I26,0)</f>
        <v>3267</v>
      </c>
      <c r="K25" s="22">
        <f>IFERROR('Data Sheet'!J26,0)</f>
        <v>3476</v>
      </c>
      <c r="L25" s="22">
        <f>IFERROR('Data Sheet'!K26,0)</f>
        <v>4225</v>
      </c>
    </row>
    <row r="26" spans="2:12" x14ac:dyDescent="0.2">
      <c r="B26" s="20" t="s">
        <v>74</v>
      </c>
      <c r="C26" s="19">
        <f t="shared" ref="C26:L26" si="8">C25/C6</f>
        <v>2.6270121476871522E-2</v>
      </c>
      <c r="D26" s="19">
        <f t="shared" si="8"/>
        <v>1.9073876104203004E-2</v>
      </c>
      <c r="E26" s="19">
        <f t="shared" si="8"/>
        <v>2.3366057558335068E-2</v>
      </c>
      <c r="F26" s="19">
        <f t="shared" si="8"/>
        <v>2.4867122247532271E-2</v>
      </c>
      <c r="G26" s="19">
        <f t="shared" si="8"/>
        <v>2.6417288222115084E-2</v>
      </c>
      <c r="H26" s="19">
        <f t="shared" si="8"/>
        <v>2.4324160870879952E-2</v>
      </c>
      <c r="I26" s="19">
        <f t="shared" si="8"/>
        <v>3.1864391845006661E-2</v>
      </c>
      <c r="J26" s="19">
        <f t="shared" si="8"/>
        <v>3.2516522016084085E-2</v>
      </c>
      <c r="K26" s="19">
        <f t="shared" si="8"/>
        <v>2.8575891352422292E-2</v>
      </c>
      <c r="L26" s="19">
        <f t="shared" si="8"/>
        <v>2.8787125171189708E-2</v>
      </c>
    </row>
    <row r="28" spans="2:12" x14ac:dyDescent="0.2">
      <c r="B28" s="17" t="s">
        <v>73</v>
      </c>
      <c r="C28" s="23">
        <f t="shared" ref="C28:L28" si="9">IFERROR(C19-SUM(C25,C22),0)</f>
        <v>14728</v>
      </c>
      <c r="D28" s="23">
        <f t="shared" si="9"/>
        <v>17284</v>
      </c>
      <c r="E28" s="23">
        <f t="shared" si="9"/>
        <v>18740</v>
      </c>
      <c r="F28" s="23">
        <f t="shared" si="9"/>
        <v>19951</v>
      </c>
      <c r="G28" s="23">
        <f t="shared" si="9"/>
        <v>20270</v>
      </c>
      <c r="H28" s="23">
        <f t="shared" si="9"/>
        <v>21041</v>
      </c>
      <c r="I28" s="16">
        <f t="shared" si="9"/>
        <v>22007</v>
      </c>
      <c r="J28" s="16">
        <f t="shared" si="9"/>
        <v>26628</v>
      </c>
      <c r="K28" s="16">
        <f t="shared" si="9"/>
        <v>30110</v>
      </c>
      <c r="L28" s="16">
        <f t="shared" si="9"/>
        <v>33322</v>
      </c>
    </row>
    <row r="29" spans="2:12" x14ac:dyDescent="0.2">
      <c r="B29" s="20" t="s">
        <v>72</v>
      </c>
      <c r="C29" s="19">
        <f t="shared" ref="C29:L29" si="10">C28/C6</f>
        <v>0.29377854905950174</v>
      </c>
      <c r="D29" s="19">
        <f t="shared" si="10"/>
        <v>0.3241621185693655</v>
      </c>
      <c r="E29" s="19">
        <f t="shared" si="10"/>
        <v>0.30012331641069168</v>
      </c>
      <c r="F29" s="19">
        <f t="shared" si="10"/>
        <v>0.29132352082238189</v>
      </c>
      <c r="G29" s="19">
        <f t="shared" si="10"/>
        <v>0.28742803664104816</v>
      </c>
      <c r="H29" s="19">
        <f t="shared" si="10"/>
        <v>0.25450257030541273</v>
      </c>
      <c r="I29" s="19">
        <f t="shared" si="10"/>
        <v>0.24239186703527882</v>
      </c>
      <c r="J29" s="19">
        <f t="shared" si="10"/>
        <v>0.26502906282347322</v>
      </c>
      <c r="K29" s="19">
        <f t="shared" si="10"/>
        <v>0.24753167106485477</v>
      </c>
      <c r="L29" s="19">
        <f t="shared" si="10"/>
        <v>0.22704013845074164</v>
      </c>
    </row>
    <row r="31" spans="2:12" x14ac:dyDescent="0.2">
      <c r="B31" t="s">
        <v>28</v>
      </c>
      <c r="C31" s="12">
        <f>IFERROR('Data Sheet'!B29,0)</f>
        <v>4072</v>
      </c>
      <c r="D31" s="12">
        <f>IFERROR('Data Sheet'!C29,0)</f>
        <v>4911</v>
      </c>
      <c r="E31" s="12">
        <f>IFERROR('Data Sheet'!D29,0)</f>
        <v>5251</v>
      </c>
      <c r="F31" s="12">
        <f>IFERROR('Data Sheet'!E29,0)</f>
        <v>5598</v>
      </c>
      <c r="G31" s="12">
        <f>IFERROR('Data Sheet'!F29,0)</f>
        <v>4241</v>
      </c>
      <c r="H31" s="12">
        <f>IFERROR('Data Sheet'!G29,0)</f>
        <v>5631</v>
      </c>
      <c r="I31" s="12">
        <f>IFERROR('Data Sheet'!H29,0)</f>
        <v>5368</v>
      </c>
      <c r="J31" s="12">
        <f>IFERROR('Data Sheet'!I29,0)</f>
        <v>7205</v>
      </c>
      <c r="K31" s="12">
        <f>IFERROR('Data Sheet'!J29,0)</f>
        <v>7964</v>
      </c>
      <c r="L31" s="12">
        <f>IFERROR('Data Sheet'!K29,0)</f>
        <v>9214</v>
      </c>
    </row>
    <row r="32" spans="2:12" x14ac:dyDescent="0.2">
      <c r="B32" s="20" t="s">
        <v>36</v>
      </c>
      <c r="C32" s="19">
        <f t="shared" ref="C32:L32" si="11">C31/C28</f>
        <v>0.27648017381857687</v>
      </c>
      <c r="D32" s="19">
        <f t="shared" si="11"/>
        <v>0.28413561675538068</v>
      </c>
      <c r="E32" s="19">
        <f t="shared" si="11"/>
        <v>0.28020277481323375</v>
      </c>
      <c r="F32" s="19">
        <f t="shared" si="11"/>
        <v>0.28058743922610396</v>
      </c>
      <c r="G32" s="19">
        <f t="shared" si="11"/>
        <v>0.20922545633941786</v>
      </c>
      <c r="H32" s="19">
        <f t="shared" si="11"/>
        <v>0.26762036024903757</v>
      </c>
      <c r="I32" s="19">
        <f t="shared" si="11"/>
        <v>0.24392238833098559</v>
      </c>
      <c r="J32" s="19">
        <f t="shared" si="11"/>
        <v>0.27057984076911523</v>
      </c>
      <c r="K32" s="19">
        <f t="shared" si="11"/>
        <v>0.26449684490202591</v>
      </c>
      <c r="L32" s="19">
        <f t="shared" si="11"/>
        <v>0.27651401476502013</v>
      </c>
    </row>
    <row r="34" spans="1:12" x14ac:dyDescent="0.2">
      <c r="B34" s="17" t="s">
        <v>71</v>
      </c>
      <c r="C34" s="16">
        <f t="shared" ref="C34:L34" si="12">IFERROR(C28-C31,0)</f>
        <v>10656</v>
      </c>
      <c r="D34" s="16">
        <f t="shared" si="12"/>
        <v>12373</v>
      </c>
      <c r="E34" s="16">
        <f t="shared" si="12"/>
        <v>13489</v>
      </c>
      <c r="F34" s="16">
        <f t="shared" si="12"/>
        <v>14353</v>
      </c>
      <c r="G34" s="16">
        <f t="shared" si="12"/>
        <v>16029</v>
      </c>
      <c r="H34" s="16">
        <f t="shared" si="12"/>
        <v>15410</v>
      </c>
      <c r="I34" s="16">
        <f t="shared" si="12"/>
        <v>16639</v>
      </c>
      <c r="J34" s="16">
        <f t="shared" si="12"/>
        <v>19423</v>
      </c>
      <c r="K34" s="16">
        <f t="shared" si="12"/>
        <v>22146</v>
      </c>
      <c r="L34" s="16">
        <f t="shared" si="12"/>
        <v>24108</v>
      </c>
    </row>
    <row r="35" spans="1:12" x14ac:dyDescent="0.2">
      <c r="B35" s="20" t="s">
        <v>70</v>
      </c>
      <c r="C35" s="19">
        <f t="shared" ref="C35:L35" si="13">C34/C6</f>
        <v>0.21255460475136137</v>
      </c>
      <c r="D35" s="19">
        <f t="shared" si="13"/>
        <v>0.23205611508092799</v>
      </c>
      <c r="E35" s="19">
        <f t="shared" si="13"/>
        <v>0.21602793036626575</v>
      </c>
      <c r="F35" s="19">
        <f t="shared" si="13"/>
        <v>0.20958180012849717</v>
      </c>
      <c r="G35" s="19">
        <f t="shared" si="13"/>
        <v>0.22729077451008195</v>
      </c>
      <c r="H35" s="19">
        <f t="shared" si="13"/>
        <v>0.18639250075597219</v>
      </c>
      <c r="I35" s="19">
        <f t="shared" si="13"/>
        <v>0.18326706391602693</v>
      </c>
      <c r="J35" s="19">
        <f t="shared" si="13"/>
        <v>0.19331754120550998</v>
      </c>
      <c r="K35" s="19">
        <f t="shared" si="13"/>
        <v>0.1820603250548746</v>
      </c>
      <c r="L35" s="19">
        <f t="shared" si="13"/>
        <v>0.16426035825492105</v>
      </c>
    </row>
    <row r="37" spans="1:12" x14ac:dyDescent="0.2">
      <c r="B37" t="s">
        <v>69</v>
      </c>
      <c r="C37">
        <f>IFERROR('Data Sheet'!B93,0)</f>
        <v>457.12</v>
      </c>
      <c r="D37">
        <f>IFERROR('Data Sheet'!C93,0)</f>
        <v>459.38</v>
      </c>
      <c r="E37">
        <f>IFERROR('Data Sheet'!D93,0)</f>
        <v>459.39</v>
      </c>
      <c r="F37">
        <f>IFERROR('Data Sheet'!E93,0)</f>
        <v>459.39</v>
      </c>
      <c r="G37">
        <f>IFERROR('Data Sheet'!F93,0)</f>
        <v>436.82</v>
      </c>
      <c r="H37">
        <f>IFERROR('Data Sheet'!G93,0)</f>
        <v>436.89</v>
      </c>
      <c r="I37">
        <f>IFERROR('Data Sheet'!H93,0)</f>
        <v>425.9</v>
      </c>
      <c r="J37">
        <f>IFERROR('Data Sheet'!I93,0)</f>
        <v>426.07</v>
      </c>
      <c r="K37">
        <f>IFERROR('Data Sheet'!J93,0)</f>
        <v>420.67</v>
      </c>
      <c r="L37">
        <f>IFERROR('Data Sheet'!K93,0)</f>
        <v>414.86</v>
      </c>
    </row>
    <row r="38" spans="1:12" x14ac:dyDescent="0.2">
      <c r="C38" s="22"/>
      <c r="D38" s="22"/>
      <c r="E38" s="22"/>
      <c r="F38" s="22"/>
      <c r="G38" s="22"/>
      <c r="H38" s="22"/>
      <c r="I38" s="22"/>
      <c r="J38" s="22"/>
      <c r="K38" s="22"/>
      <c r="L38" s="22"/>
    </row>
    <row r="39" spans="1:12" x14ac:dyDescent="0.2">
      <c r="B39" t="s">
        <v>68</v>
      </c>
      <c r="C39" s="22">
        <f t="shared" ref="C39:L39" si="14">IFERROR(C34/C37,0)</f>
        <v>23.311165558277914</v>
      </c>
      <c r="D39" s="22">
        <f t="shared" si="14"/>
        <v>26.934128608123995</v>
      </c>
      <c r="E39" s="22">
        <f t="shared" si="14"/>
        <v>29.362850736846688</v>
      </c>
      <c r="F39" s="22">
        <f t="shared" si="14"/>
        <v>31.243605650971944</v>
      </c>
      <c r="G39" s="22">
        <f t="shared" si="14"/>
        <v>36.694748408955633</v>
      </c>
      <c r="H39" s="22">
        <f t="shared" si="14"/>
        <v>35.272036439378333</v>
      </c>
      <c r="I39" s="22">
        <f t="shared" si="14"/>
        <v>39.067856304296782</v>
      </c>
      <c r="J39" s="22">
        <f t="shared" si="14"/>
        <v>45.586405989626115</v>
      </c>
      <c r="K39" s="22">
        <f t="shared" si="14"/>
        <v>52.644590771863932</v>
      </c>
      <c r="L39" s="22">
        <f t="shared" si="14"/>
        <v>58.11117003326423</v>
      </c>
    </row>
    <row r="40" spans="1:12" x14ac:dyDescent="0.2">
      <c r="B40" s="20" t="s">
        <v>67</v>
      </c>
      <c r="C40" s="19"/>
      <c r="D40" s="19">
        <f t="shared" ref="D40:L40" si="15">IFERROR(D39/C39-1,0)</f>
        <v>0.155417499000154</v>
      </c>
      <c r="E40" s="19">
        <f t="shared" si="15"/>
        <v>9.0172663985503165E-2</v>
      </c>
      <c r="F40" s="19">
        <f t="shared" si="15"/>
        <v>6.4052190673882459E-2</v>
      </c>
      <c r="G40" s="19">
        <f t="shared" si="15"/>
        <v>0.17447226862608001</v>
      </c>
      <c r="H40" s="19">
        <f t="shared" si="15"/>
        <v>-3.8771541740018511E-2</v>
      </c>
      <c r="I40" s="19">
        <f t="shared" si="15"/>
        <v>0.10761555748113061</v>
      </c>
      <c r="J40" s="19">
        <f t="shared" si="15"/>
        <v>0.16685199296723141</v>
      </c>
      <c r="K40" s="19">
        <f t="shared" si="15"/>
        <v>0.15483091129939086</v>
      </c>
      <c r="L40" s="19">
        <f t="shared" si="15"/>
        <v>0.10383933432192105</v>
      </c>
    </row>
    <row r="42" spans="1:12" x14ac:dyDescent="0.2">
      <c r="B42" t="s">
        <v>66</v>
      </c>
      <c r="C42" s="21">
        <f>IFERROR('Data Sheet'!B31/HistoricalFS!C37,0)</f>
        <v>7.8832691634581726</v>
      </c>
      <c r="D42" s="21">
        <f>IFERROR('Data Sheet'!C31/HistoricalFS!D37,0)</f>
        <v>14.817362532108495</v>
      </c>
      <c r="E42" s="12">
        <f>IFERROR('Data Sheet'!D31/HistoricalFS!E37,0)</f>
        <v>12.077755284181196</v>
      </c>
      <c r="F42" s="12">
        <f>IFERROR('Data Sheet'!E31/HistoricalFS!F37,0)</f>
        <v>12.824832930625396</v>
      </c>
      <c r="G42" s="12">
        <f>IFERROR('Data Sheet'!F31/HistoricalFS!G37,0)</f>
        <v>21.669337484547412</v>
      </c>
      <c r="H42" s="12">
        <f>IFERROR('Data Sheet'!G31/HistoricalFS!H37,0)</f>
        <v>21.109432580283368</v>
      </c>
      <c r="I42" s="12">
        <f>IFERROR('Data Sheet'!H31/HistoricalFS!I37,0)</f>
        <v>17.438365813571263</v>
      </c>
      <c r="J42" s="12">
        <f>IFERROR('Data Sheet'!I31/HistoricalFS!J37,0)</f>
        <v>26.919520266622857</v>
      </c>
      <c r="K42" s="12">
        <f>IFERROR('Data Sheet'!J31/HistoricalFS!K37,0)</f>
        <v>30.921149594694178</v>
      </c>
      <c r="L42" s="12">
        <f>IFERROR('Data Sheet'!K31/HistoricalFS!L37,0)</f>
        <v>33.913127320059779</v>
      </c>
    </row>
    <row r="43" spans="1:12" x14ac:dyDescent="0.2">
      <c r="B43" s="20" t="s">
        <v>65</v>
      </c>
      <c r="C43" s="19">
        <f t="shared" ref="C43:L43" si="16">IFERROR(C42/C39,0)</f>
        <v>0.33817567567567569</v>
      </c>
      <c r="D43" s="19">
        <f t="shared" si="16"/>
        <v>0.55013335488563808</v>
      </c>
      <c r="E43" s="19">
        <f t="shared" si="16"/>
        <v>0.41132774853584397</v>
      </c>
      <c r="F43" s="19">
        <f t="shared" si="16"/>
        <v>0.4104786455793214</v>
      </c>
      <c r="G43" s="19">
        <f t="shared" si="16"/>
        <v>0.59052966498221982</v>
      </c>
      <c r="H43" s="19">
        <f t="shared" si="16"/>
        <v>0.59847501622323174</v>
      </c>
      <c r="I43" s="19">
        <f t="shared" si="16"/>
        <v>0.44636095919225921</v>
      </c>
      <c r="J43" s="19">
        <f t="shared" si="16"/>
        <v>0.59051639808474499</v>
      </c>
      <c r="K43" s="19">
        <f t="shared" si="16"/>
        <v>0.58735663325205456</v>
      </c>
      <c r="L43" s="19">
        <f t="shared" si="16"/>
        <v>0.58359050937448154</v>
      </c>
    </row>
    <row r="45" spans="1:12" x14ac:dyDescent="0.2">
      <c r="B45" t="s">
        <v>64</v>
      </c>
      <c r="C45" s="18">
        <f t="shared" ref="C45:L45" si="17">IFERROR(IF(C39&gt;C42,1-C43,0),0)</f>
        <v>0.66182432432432425</v>
      </c>
      <c r="D45" s="18">
        <f t="shared" si="17"/>
        <v>0.44986664511436192</v>
      </c>
      <c r="E45" s="18">
        <f t="shared" si="17"/>
        <v>0.58867225146415603</v>
      </c>
      <c r="F45" s="18">
        <f t="shared" si="17"/>
        <v>0.58952135442067854</v>
      </c>
      <c r="G45" s="18">
        <f t="shared" si="17"/>
        <v>0.40947033501778018</v>
      </c>
      <c r="H45" s="18">
        <f t="shared" si="17"/>
        <v>0.40152498377676826</v>
      </c>
      <c r="I45" s="18">
        <f t="shared" si="17"/>
        <v>0.55363904080774073</v>
      </c>
      <c r="J45" s="18">
        <f t="shared" si="17"/>
        <v>0.40948360191525501</v>
      </c>
      <c r="K45" s="18">
        <f t="shared" si="17"/>
        <v>0.41264336674794544</v>
      </c>
      <c r="L45" s="18">
        <f t="shared" si="17"/>
        <v>0.41640949062551846</v>
      </c>
    </row>
    <row r="47" spans="1:12" x14ac:dyDescent="0.2">
      <c r="A47" t="s">
        <v>56</v>
      </c>
      <c r="B47" s="14" t="s">
        <v>63</v>
      </c>
      <c r="C47" s="13"/>
      <c r="D47" s="13"/>
      <c r="E47" s="13"/>
      <c r="F47" s="13"/>
      <c r="G47" s="13"/>
      <c r="H47" s="13"/>
      <c r="I47" s="13"/>
      <c r="J47" s="13"/>
      <c r="K47" s="13"/>
      <c r="L47" s="13"/>
    </row>
    <row r="48" spans="1:12" x14ac:dyDescent="0.2">
      <c r="B48" t="s">
        <v>23</v>
      </c>
      <c r="C48" s="12">
        <f>IFERROR('Data Sheet'!B57,0)</f>
        <v>286</v>
      </c>
      <c r="D48" s="12">
        <f>IFERROR('Data Sheet'!C57,0)</f>
        <v>572</v>
      </c>
      <c r="E48" s="12">
        <f>IFERROR('Data Sheet'!D57,0)</f>
        <v>1144</v>
      </c>
      <c r="F48" s="12">
        <f>IFERROR('Data Sheet'!E57,0)</f>
        <v>1144</v>
      </c>
      <c r="G48" s="12">
        <f>IFERROR('Data Sheet'!F57,0)</f>
        <v>1088</v>
      </c>
      <c r="H48" s="12">
        <f>IFERROR('Data Sheet'!G57,0)</f>
        <v>2170</v>
      </c>
      <c r="I48" s="12">
        <f>IFERROR('Data Sheet'!H57,0)</f>
        <v>2122</v>
      </c>
      <c r="J48" s="12">
        <f>IFERROR('Data Sheet'!I57,0)</f>
        <v>2124</v>
      </c>
      <c r="K48" s="12">
        <f>IFERROR('Data Sheet'!J57,0)</f>
        <v>2098</v>
      </c>
      <c r="L48" s="12">
        <f>IFERROR('Data Sheet'!K57,0)</f>
        <v>2069</v>
      </c>
    </row>
    <row r="49" spans="2:14" x14ac:dyDescent="0.2">
      <c r="B49" t="s">
        <v>22</v>
      </c>
      <c r="C49" s="12">
        <f>IFERROR('Data Sheet'!B58,0)</f>
        <v>44244</v>
      </c>
      <c r="D49" s="12">
        <f>IFERROR('Data Sheet'!C58,0)</f>
        <v>50164</v>
      </c>
      <c r="E49" s="12">
        <f>IFERROR('Data Sheet'!D58,0)</f>
        <v>60600</v>
      </c>
      <c r="F49" s="12">
        <f>IFERROR('Data Sheet'!E58,0)</f>
        <v>67838</v>
      </c>
      <c r="G49" s="12">
        <f>IFERROR('Data Sheet'!F58,0)</f>
        <v>63835</v>
      </c>
      <c r="H49" s="12">
        <f>IFERROR('Data Sheet'!G58,0)</f>
        <v>62778</v>
      </c>
      <c r="I49" s="12">
        <f>IFERROR('Data Sheet'!H58,0)</f>
        <v>63328</v>
      </c>
      <c r="J49" s="12">
        <f>IFERROR('Data Sheet'!I58,0)</f>
        <v>74227</v>
      </c>
      <c r="K49" s="12">
        <f>IFERROR('Data Sheet'!J58,0)</f>
        <v>73252</v>
      </c>
      <c r="L49" s="12">
        <f>IFERROR('Data Sheet'!K58,0)</f>
        <v>73338</v>
      </c>
    </row>
    <row r="50" spans="2:14" x14ac:dyDescent="0.2">
      <c r="B50" t="s">
        <v>21</v>
      </c>
      <c r="C50" s="12">
        <f>IFERROR('Data Sheet'!B59,0)</f>
        <v>0</v>
      </c>
      <c r="D50" s="12">
        <f>IFERROR('Data Sheet'!C59,0)</f>
        <v>0</v>
      </c>
      <c r="E50" s="12">
        <f>IFERROR('Data Sheet'!D59,0)</f>
        <v>0</v>
      </c>
      <c r="F50" s="12">
        <f>IFERROR('Data Sheet'!E59,0)</f>
        <v>0</v>
      </c>
      <c r="G50" s="12">
        <f>IFERROR('Data Sheet'!F59,0)</f>
        <v>0</v>
      </c>
      <c r="H50" s="12">
        <f>IFERROR('Data Sheet'!G59,0)</f>
        <v>0</v>
      </c>
      <c r="I50" s="12">
        <f>IFERROR('Data Sheet'!H59,0)</f>
        <v>4633</v>
      </c>
      <c r="J50" s="12">
        <f>IFERROR('Data Sheet'!I59,0)</f>
        <v>5325</v>
      </c>
      <c r="K50" s="12">
        <f>IFERROR('Data Sheet'!J59,0)</f>
        <v>5474</v>
      </c>
      <c r="L50" s="12">
        <f>IFERROR('Data Sheet'!K59,0)</f>
        <v>8299</v>
      </c>
    </row>
    <row r="51" spans="2:14" x14ac:dyDescent="0.2">
      <c r="B51" t="s">
        <v>20</v>
      </c>
      <c r="C51" s="12">
        <f>IFERROR('Data Sheet'!B60,0)</f>
        <v>12436</v>
      </c>
      <c r="D51" s="12">
        <f>IFERROR('Data Sheet'!C60,0)</f>
        <v>15553</v>
      </c>
      <c r="E51" s="12">
        <f>IFERROR('Data Sheet'!D60,0)</f>
        <v>13354</v>
      </c>
      <c r="F51" s="12">
        <f>IFERROR('Data Sheet'!E60,0)</f>
        <v>14166</v>
      </c>
      <c r="G51" s="12">
        <f>IFERROR('Data Sheet'!F60,0)</f>
        <v>14426</v>
      </c>
      <c r="H51" s="12">
        <f>IFERROR('Data Sheet'!G60,0)</f>
        <v>19118</v>
      </c>
      <c r="I51" s="12">
        <f>IFERROR('Data Sheet'!H60,0)</f>
        <v>21717</v>
      </c>
      <c r="J51" s="12">
        <f>IFERROR('Data Sheet'!I60,0)</f>
        <v>25835</v>
      </c>
      <c r="K51" s="12">
        <f>IFERROR('Data Sheet'!J60,0)</f>
        <v>35905</v>
      </c>
      <c r="L51" s="12">
        <f>IFERROR('Data Sheet'!K60,0)</f>
        <v>40890</v>
      </c>
    </row>
    <row r="52" spans="2:14" x14ac:dyDescent="0.2">
      <c r="B52" s="17" t="s">
        <v>62</v>
      </c>
      <c r="C52" s="16">
        <f>IFERROR('Data Sheet'!B61,0)</f>
        <v>56966</v>
      </c>
      <c r="D52" s="16">
        <f>IFERROR('Data Sheet'!C61,0)</f>
        <v>66289</v>
      </c>
      <c r="E52" s="16">
        <f>IFERROR('Data Sheet'!D61,0)</f>
        <v>75098</v>
      </c>
      <c r="F52" s="16">
        <f>IFERROR('Data Sheet'!E61,0)</f>
        <v>83148</v>
      </c>
      <c r="G52" s="16">
        <f>IFERROR('Data Sheet'!F61,0)</f>
        <v>79349</v>
      </c>
      <c r="H52" s="16">
        <f>IFERROR('Data Sheet'!G61,0)</f>
        <v>84066</v>
      </c>
      <c r="I52" s="16">
        <f>IFERROR('Data Sheet'!H61,0)</f>
        <v>91800</v>
      </c>
      <c r="J52" s="16">
        <f>IFERROR('Data Sheet'!I61,0)</f>
        <v>107511</v>
      </c>
      <c r="K52" s="16">
        <f>IFERROR('Data Sheet'!J61,0)</f>
        <v>116729</v>
      </c>
      <c r="L52" s="16">
        <f>IFERROR('Data Sheet'!K61,0)</f>
        <v>124596</v>
      </c>
    </row>
    <row r="54" spans="2:14" x14ac:dyDescent="0.2">
      <c r="B54" t="s">
        <v>61</v>
      </c>
      <c r="C54" s="12">
        <f>IFERROR('Data Sheet'!B62,0)</f>
        <v>8378</v>
      </c>
      <c r="D54" s="12">
        <f>IFERROR('Data Sheet'!C62,0)</f>
        <v>11346</v>
      </c>
      <c r="E54" s="12">
        <f>IFERROR('Data Sheet'!D62,0)</f>
        <v>13386</v>
      </c>
      <c r="F54" s="12">
        <f>IFERROR('Data Sheet'!E62,0)</f>
        <v>14179</v>
      </c>
      <c r="G54" s="12">
        <f>IFERROR('Data Sheet'!F62,0)</f>
        <v>12574</v>
      </c>
      <c r="H54" s="12">
        <f>IFERROR('Data Sheet'!G62,0)</f>
        <v>15710</v>
      </c>
      <c r="I54" s="12">
        <f>IFERROR('Data Sheet'!H62,0)</f>
        <v>23789</v>
      </c>
      <c r="J54" s="12">
        <f>IFERROR('Data Sheet'!I62,0)</f>
        <v>25505</v>
      </c>
      <c r="K54" s="12">
        <f>IFERROR('Data Sheet'!J62,0)</f>
        <v>25800</v>
      </c>
      <c r="L54" s="12">
        <f>IFERROR('Data Sheet'!K62,0)</f>
        <v>29225</v>
      </c>
      <c r="N54" s="12"/>
    </row>
    <row r="55" spans="2:14" x14ac:dyDescent="0.2">
      <c r="B55" t="s">
        <v>18</v>
      </c>
      <c r="C55" s="12">
        <f>IFERROR('Data Sheet'!B63,0)</f>
        <v>961</v>
      </c>
      <c r="D55" s="12">
        <f>IFERROR('Data Sheet'!C63,0)</f>
        <v>776</v>
      </c>
      <c r="E55" s="12">
        <f>IFERROR('Data Sheet'!D63,0)</f>
        <v>960</v>
      </c>
      <c r="F55" s="12">
        <f>IFERROR('Data Sheet'!E63,0)</f>
        <v>1365</v>
      </c>
      <c r="G55" s="12">
        <f>IFERROR('Data Sheet'!F63,0)</f>
        <v>1606</v>
      </c>
      <c r="H55" s="12">
        <f>IFERROR('Data Sheet'!G63,0)</f>
        <v>1388</v>
      </c>
      <c r="I55" s="12">
        <f>IFERROR('Data Sheet'!H63,0)</f>
        <v>954</v>
      </c>
      <c r="J55" s="12">
        <f>IFERROR('Data Sheet'!I63,0)</f>
        <v>922</v>
      </c>
      <c r="K55" s="12">
        <f>IFERROR('Data Sheet'!J63,0)</f>
        <v>416</v>
      </c>
      <c r="L55" s="12">
        <f>IFERROR('Data Sheet'!K63,0)</f>
        <v>288</v>
      </c>
    </row>
    <row r="56" spans="2:14" x14ac:dyDescent="0.2">
      <c r="B56" t="s">
        <v>17</v>
      </c>
      <c r="C56" s="12">
        <f>IFERROR('Data Sheet'!B64,0)</f>
        <v>4331</v>
      </c>
      <c r="D56" s="12">
        <f>IFERROR('Data Sheet'!C64,0)</f>
        <v>2270</v>
      </c>
      <c r="E56" s="12">
        <f>IFERROR('Data Sheet'!D64,0)</f>
        <v>1892</v>
      </c>
      <c r="F56" s="12">
        <f>IFERROR('Data Sheet'!E64,0)</f>
        <v>16423</v>
      </c>
      <c r="G56" s="12">
        <f>IFERROR('Data Sheet'!F64,0)</f>
        <v>12163</v>
      </c>
      <c r="H56" s="12">
        <f>IFERROR('Data Sheet'!G64,0)</f>
        <v>11261</v>
      </c>
      <c r="I56" s="12">
        <f>IFERROR('Data Sheet'!H64,0)</f>
        <v>8792</v>
      </c>
      <c r="J56" s="12">
        <f>IFERROR('Data Sheet'!I64,0)</f>
        <v>14205</v>
      </c>
      <c r="K56" s="12">
        <f>IFERROR('Data Sheet'!J64,0)</f>
        <v>20324</v>
      </c>
      <c r="L56" s="12">
        <f>IFERROR('Data Sheet'!K64,0)</f>
        <v>19478</v>
      </c>
    </row>
    <row r="57" spans="2:14" x14ac:dyDescent="0.2">
      <c r="B57" t="s">
        <v>16</v>
      </c>
      <c r="C57" s="12">
        <f>IFERROR('Data Sheet'!B65-SUM('Data Sheet'!B67:B69),0)</f>
        <v>8995</v>
      </c>
      <c r="D57" s="12">
        <f>IFERROR('Data Sheet'!C65-SUM('Data Sheet'!C67:C69),0)</f>
        <v>11817</v>
      </c>
      <c r="E57" s="12">
        <f>IFERROR('Data Sheet'!D65-SUM('Data Sheet'!D67:D69),0)</f>
        <v>14833</v>
      </c>
      <c r="F57" s="12">
        <f>IFERROR('Data Sheet'!E65-SUM('Data Sheet'!E67:E69),0)</f>
        <v>16234</v>
      </c>
      <c r="G57" s="12">
        <f>IFERROR('Data Sheet'!F65-SUM('Data Sheet'!F67:F69),0)</f>
        <v>20046</v>
      </c>
      <c r="H57" s="12">
        <f>IFERROR('Data Sheet'!G65-SUM('Data Sheet'!G67:G69),0)</f>
        <v>21312</v>
      </c>
      <c r="I57" s="12">
        <f>IFERROR('Data Sheet'!H65-SUM('Data Sheet'!H67:H69),0)</f>
        <v>21129</v>
      </c>
      <c r="J57" s="12">
        <f>IFERROR('Data Sheet'!I65-SUM('Data Sheet'!I67:I69),0)</f>
        <v>22871</v>
      </c>
      <c r="K57" s="12">
        <f>IFERROR('Data Sheet'!J65-SUM('Data Sheet'!J67:J69),0)</f>
        <v>30019</v>
      </c>
      <c r="L57" s="12">
        <f>IFERROR('Data Sheet'!K65-SUM('Data Sheet'!K67:K69),0)</f>
        <v>38008</v>
      </c>
    </row>
    <row r="58" spans="2:14" x14ac:dyDescent="0.2">
      <c r="B58" s="17" t="s">
        <v>60</v>
      </c>
      <c r="C58" s="16">
        <f t="shared" ref="C58:L58" si="18">SUM(C54:C57)</f>
        <v>22665</v>
      </c>
      <c r="D58" s="16">
        <f t="shared" si="18"/>
        <v>26209</v>
      </c>
      <c r="E58" s="16">
        <f t="shared" si="18"/>
        <v>31071</v>
      </c>
      <c r="F58" s="16">
        <f t="shared" si="18"/>
        <v>48201</v>
      </c>
      <c r="G58" s="16">
        <f t="shared" si="18"/>
        <v>46389</v>
      </c>
      <c r="H58" s="16">
        <f t="shared" si="18"/>
        <v>49671</v>
      </c>
      <c r="I58" s="16">
        <f t="shared" si="18"/>
        <v>54664</v>
      </c>
      <c r="J58" s="16">
        <f t="shared" si="18"/>
        <v>63503</v>
      </c>
      <c r="K58" s="16">
        <f t="shared" si="18"/>
        <v>76559</v>
      </c>
      <c r="L58" s="16">
        <f t="shared" si="18"/>
        <v>86999</v>
      </c>
    </row>
    <row r="59" spans="2:14" x14ac:dyDescent="0.2">
      <c r="B59" s="11"/>
    </row>
    <row r="60" spans="2:14" x14ac:dyDescent="0.2">
      <c r="B60" t="s">
        <v>14</v>
      </c>
      <c r="C60" s="12">
        <f>IFERROR('Data Sheet'!B67,0)</f>
        <v>8351</v>
      </c>
      <c r="D60" s="12">
        <f>IFERROR('Data Sheet'!C67,0)</f>
        <v>9713</v>
      </c>
      <c r="E60" s="12">
        <f>IFERROR('Data Sheet'!D67,0)</f>
        <v>11330</v>
      </c>
      <c r="F60" s="12">
        <f>IFERROR('Data Sheet'!E67,0)</f>
        <v>12322</v>
      </c>
      <c r="G60" s="12">
        <f>IFERROR('Data Sheet'!F67,0)</f>
        <v>13142</v>
      </c>
      <c r="H60" s="12">
        <f>IFERROR('Data Sheet'!G67,0)</f>
        <v>14827</v>
      </c>
      <c r="I60" s="12">
        <f>IFERROR('Data Sheet'!H67,0)</f>
        <v>18487</v>
      </c>
      <c r="J60" s="12">
        <f>IFERROR('Data Sheet'!I67,0)</f>
        <v>19294</v>
      </c>
      <c r="K60" s="12">
        <f>IFERROR('Data Sheet'!J67,0)</f>
        <v>22698</v>
      </c>
      <c r="L60" s="12">
        <f>IFERROR('Data Sheet'!K67,0)</f>
        <v>25424</v>
      </c>
    </row>
    <row r="61" spans="2:14" x14ac:dyDescent="0.2">
      <c r="B61" t="s">
        <v>13</v>
      </c>
      <c r="C61" s="12">
        <f>IFERROR('Data Sheet'!B68,0)</f>
        <v>0</v>
      </c>
      <c r="D61" s="12">
        <f>IFERROR('Data Sheet'!C68,0)</f>
        <v>0</v>
      </c>
      <c r="E61" s="12">
        <f>IFERROR('Data Sheet'!D68,0)</f>
        <v>0</v>
      </c>
      <c r="F61" s="12">
        <f>IFERROR('Data Sheet'!E68,0)</f>
        <v>0</v>
      </c>
      <c r="G61" s="12">
        <f>IFERROR('Data Sheet'!F68,0)</f>
        <v>0</v>
      </c>
      <c r="H61" s="12">
        <f>IFERROR('Data Sheet'!G68,0)</f>
        <v>0</v>
      </c>
      <c r="I61" s="12">
        <f>IFERROR('Data Sheet'!H68,0)</f>
        <v>0</v>
      </c>
      <c r="J61" s="12">
        <f>IFERROR('Data Sheet'!I68,0)</f>
        <v>0</v>
      </c>
      <c r="K61" s="12">
        <f>IFERROR('Data Sheet'!J68,0)</f>
        <v>0</v>
      </c>
      <c r="L61" s="12">
        <f>IFERROR('Data Sheet'!K68,0)</f>
        <v>0</v>
      </c>
    </row>
    <row r="62" spans="2:14" x14ac:dyDescent="0.2">
      <c r="B62" t="s">
        <v>12</v>
      </c>
      <c r="C62" s="12">
        <f>IFERROR('Data Sheet'!B69,0)</f>
        <v>25950</v>
      </c>
      <c r="D62" s="12">
        <f>IFERROR('Data Sheet'!C69,0)</f>
        <v>30367</v>
      </c>
      <c r="E62" s="12">
        <f>IFERROR('Data Sheet'!D69,0)</f>
        <v>32697</v>
      </c>
      <c r="F62" s="12">
        <f>IFERROR('Data Sheet'!E69,0)</f>
        <v>22625</v>
      </c>
      <c r="G62" s="12">
        <f>IFERROR('Data Sheet'!F69,0)</f>
        <v>19818</v>
      </c>
      <c r="H62" s="12">
        <f>IFERROR('Data Sheet'!G69,0)</f>
        <v>19568</v>
      </c>
      <c r="I62" s="12">
        <f>IFERROR('Data Sheet'!H69,0)</f>
        <v>18649</v>
      </c>
      <c r="J62" s="12">
        <f>IFERROR('Data Sheet'!I69,0)</f>
        <v>24714</v>
      </c>
      <c r="K62" s="12">
        <f>IFERROR('Data Sheet'!J69,0)</f>
        <v>17472</v>
      </c>
      <c r="L62" s="12">
        <f>IFERROR('Data Sheet'!K69,0)</f>
        <v>12173</v>
      </c>
    </row>
    <row r="63" spans="2:14" x14ac:dyDescent="0.2">
      <c r="B63" s="17" t="s">
        <v>59</v>
      </c>
      <c r="C63" s="16">
        <f t="shared" ref="C63:L63" si="19">IFERROR(SUM(C60:C62),0)</f>
        <v>34301</v>
      </c>
      <c r="D63" s="16">
        <f t="shared" si="19"/>
        <v>40080</v>
      </c>
      <c r="E63" s="16">
        <f t="shared" si="19"/>
        <v>44027</v>
      </c>
      <c r="F63" s="16">
        <f t="shared" si="19"/>
        <v>34947</v>
      </c>
      <c r="G63" s="16">
        <f t="shared" si="19"/>
        <v>32960</v>
      </c>
      <c r="H63" s="16">
        <f t="shared" si="19"/>
        <v>34395</v>
      </c>
      <c r="I63" s="16">
        <f t="shared" si="19"/>
        <v>37136</v>
      </c>
      <c r="J63" s="16">
        <f t="shared" si="19"/>
        <v>44008</v>
      </c>
      <c r="K63" s="16">
        <f t="shared" si="19"/>
        <v>40170</v>
      </c>
      <c r="L63" s="16">
        <f t="shared" si="19"/>
        <v>37597</v>
      </c>
    </row>
    <row r="65" spans="2:12" x14ac:dyDescent="0.2">
      <c r="B65" s="17" t="s">
        <v>58</v>
      </c>
      <c r="C65" s="16">
        <f t="shared" ref="C65:L65" si="20">IFERROR(C63+C58,0)</f>
        <v>56966</v>
      </c>
      <c r="D65" s="16">
        <f t="shared" si="20"/>
        <v>66289</v>
      </c>
      <c r="E65" s="16">
        <f t="shared" si="20"/>
        <v>75098</v>
      </c>
      <c r="F65" s="16">
        <f t="shared" si="20"/>
        <v>83148</v>
      </c>
      <c r="G65" s="16">
        <f t="shared" si="20"/>
        <v>79349</v>
      </c>
      <c r="H65" s="16">
        <f t="shared" si="20"/>
        <v>84066</v>
      </c>
      <c r="I65" s="16">
        <f t="shared" si="20"/>
        <v>91800</v>
      </c>
      <c r="J65" s="16">
        <f t="shared" si="20"/>
        <v>107511</v>
      </c>
      <c r="K65" s="16">
        <f t="shared" si="20"/>
        <v>116729</v>
      </c>
      <c r="L65" s="16">
        <f t="shared" si="20"/>
        <v>124596</v>
      </c>
    </row>
    <row r="67" spans="2:12" x14ac:dyDescent="0.2">
      <c r="B67" s="15" t="s">
        <v>57</v>
      </c>
      <c r="C67" s="15" t="b">
        <f t="shared" ref="C67:L67" si="21">C65=C52</f>
        <v>1</v>
      </c>
      <c r="D67" s="15" t="b">
        <f t="shared" si="21"/>
        <v>1</v>
      </c>
      <c r="E67" s="15" t="b">
        <f t="shared" si="21"/>
        <v>1</v>
      </c>
      <c r="F67" s="15" t="b">
        <f t="shared" si="21"/>
        <v>1</v>
      </c>
      <c r="G67" s="15" t="b">
        <f t="shared" si="21"/>
        <v>1</v>
      </c>
      <c r="H67" s="15" t="b">
        <f t="shared" si="21"/>
        <v>1</v>
      </c>
      <c r="I67" s="15" t="b">
        <f t="shared" si="21"/>
        <v>1</v>
      </c>
      <c r="J67" s="15" t="b">
        <f t="shared" si="21"/>
        <v>1</v>
      </c>
      <c r="K67" s="15" t="b">
        <f t="shared" si="21"/>
        <v>1</v>
      </c>
      <c r="L67" s="15" t="b">
        <f t="shared" si="21"/>
        <v>1</v>
      </c>
    </row>
    <row r="75" spans="2:12" x14ac:dyDescent="0.2">
      <c r="C75" s="19"/>
      <c r="D75" s="19"/>
      <c r="E75" s="19"/>
      <c r="F75" s="19"/>
      <c r="G75" s="19"/>
      <c r="H75" s="19"/>
      <c r="I75" s="19"/>
      <c r="J75" s="19"/>
      <c r="K75" s="19"/>
      <c r="L75" s="19"/>
    </row>
    <row r="77" spans="2:12" x14ac:dyDescent="0.2">
      <c r="C77" s="29"/>
      <c r="D77" s="29"/>
      <c r="E77" s="29"/>
      <c r="F77" s="29"/>
      <c r="G77" s="29"/>
      <c r="H77" s="29"/>
      <c r="I77" s="29"/>
      <c r="J77" s="29"/>
      <c r="K77" s="29"/>
      <c r="L77" s="29"/>
    </row>
    <row r="79" spans="2:12" x14ac:dyDescent="0.2">
      <c r="C79" s="22"/>
      <c r="D79" s="22"/>
      <c r="E79" s="22"/>
      <c r="F79" s="22"/>
      <c r="G79" s="22"/>
      <c r="H79" s="22"/>
      <c r="I79" s="22"/>
      <c r="J79" s="22"/>
      <c r="K79" s="22"/>
      <c r="L79" s="22"/>
    </row>
    <row r="81" spans="3:12" x14ac:dyDescent="0.2">
      <c r="C81" s="29"/>
      <c r="D81" s="29"/>
      <c r="E81" s="29"/>
      <c r="F81" s="29"/>
      <c r="G81" s="29"/>
      <c r="H81" s="29"/>
      <c r="I81" s="29"/>
      <c r="J81" s="29"/>
      <c r="K81" s="29"/>
      <c r="L81" s="29"/>
    </row>
  </sheetData>
  <mergeCells count="1">
    <mergeCell ref="B2:L2"/>
  </mergeCells>
  <pageMargins left="0.7" right="0.7" top="0.75" bottom="0.75" header="0.3" footer="0.3"/>
  <pageSetup orientation="portrait" r:id="rId1"/>
  <ignoredErrors>
    <ignoredError sqref="C9:L9 D15:L1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E0AA5-5570-4659-8D86-71887601EE03}">
  <sheetPr>
    <tabColor rgb="FFFF0000"/>
  </sheetPr>
  <dimension ref="A1:L93"/>
  <sheetViews>
    <sheetView workbookViewId="0">
      <pane xSplit="1" ySplit="1" topLeftCell="B2" activePane="bottomRight" state="frozen"/>
      <selection activeCell="C4" sqref="C4"/>
      <selection pane="topRight" activeCell="C4" sqref="C4"/>
      <selection pane="bottomLeft" activeCell="C4" sqref="C4"/>
      <selection pane="bottomRight" activeCell="B1" sqref="B1"/>
    </sheetView>
  </sheetViews>
  <sheetFormatPr baseColWidth="10" defaultColWidth="10.5" defaultRowHeight="13" x14ac:dyDescent="0.15"/>
  <cols>
    <col min="1" max="1" width="26.6640625" style="1" bestFit="1" customWidth="1"/>
    <col min="2" max="11" width="11.5" style="1" bestFit="1" customWidth="1"/>
    <col min="12" max="16384" width="10.5" style="1"/>
  </cols>
  <sheetData>
    <row r="1" spans="1:11" s="3" customFormat="1" x14ac:dyDescent="0.15">
      <c r="A1" s="3" t="s">
        <v>55</v>
      </c>
      <c r="B1" s="3" t="s">
        <v>54</v>
      </c>
      <c r="E1" s="38" t="str">
        <f>IF(B2&lt;&gt;B3, "A NEW VERSION OF THE WORKSHEET IS AVAILABLE", "")</f>
        <v/>
      </c>
      <c r="F1" s="38"/>
      <c r="G1" s="38"/>
      <c r="H1" s="38"/>
      <c r="I1" s="38"/>
      <c r="J1" s="38"/>
      <c r="K1" s="38"/>
    </row>
    <row r="2" spans="1:11" x14ac:dyDescent="0.15">
      <c r="A2" s="3" t="s">
        <v>53</v>
      </c>
      <c r="B2" s="1">
        <v>2.1</v>
      </c>
      <c r="E2" s="39" t="s">
        <v>52</v>
      </c>
      <c r="F2" s="39"/>
      <c r="G2" s="39"/>
      <c r="H2" s="39"/>
      <c r="I2" s="39"/>
      <c r="J2" s="39"/>
      <c r="K2" s="39"/>
    </row>
    <row r="3" spans="1:11" x14ac:dyDescent="0.15">
      <c r="A3" s="3" t="s">
        <v>51</v>
      </c>
      <c r="B3" s="1">
        <v>2.1</v>
      </c>
    </row>
    <row r="4" spans="1:11" x14ac:dyDescent="0.15">
      <c r="A4" s="3"/>
    </row>
    <row r="5" spans="1:11" x14ac:dyDescent="0.15">
      <c r="A5" s="3" t="s">
        <v>50</v>
      </c>
    </row>
    <row r="6" spans="1:11" x14ac:dyDescent="0.15">
      <c r="A6" s="1" t="s">
        <v>49</v>
      </c>
      <c r="B6" s="1">
        <f>IF(B9&gt;0, B9/B8, 0)</f>
        <v>415.04475394614673</v>
      </c>
    </row>
    <row r="7" spans="1:11" x14ac:dyDescent="0.15">
      <c r="A7" s="1" t="s">
        <v>48</v>
      </c>
      <c r="B7" s="4">
        <v>5</v>
      </c>
    </row>
    <row r="8" spans="1:11" x14ac:dyDescent="0.15">
      <c r="A8" s="1" t="s">
        <v>47</v>
      </c>
      <c r="B8" s="4">
        <v>1669.35</v>
      </c>
    </row>
    <row r="9" spans="1:11" x14ac:dyDescent="0.15">
      <c r="A9" s="1" t="s">
        <v>46</v>
      </c>
      <c r="B9" s="4">
        <v>692854.96</v>
      </c>
    </row>
    <row r="15" spans="1:11" x14ac:dyDescent="0.15">
      <c r="A15" s="3" t="s">
        <v>45</v>
      </c>
      <c r="B15" s="1">
        <f>B26+B34</f>
        <v>17371</v>
      </c>
      <c r="K15" s="1">
        <f>K17-K18-K20-K21-K22-K23-K19</f>
        <v>36495</v>
      </c>
    </row>
    <row r="16" spans="1:11" s="5" customFormat="1" x14ac:dyDescent="0.15">
      <c r="A16" s="7" t="s">
        <v>7</v>
      </c>
      <c r="B16" s="6">
        <v>41729</v>
      </c>
      <c r="C16" s="6">
        <v>42094</v>
      </c>
      <c r="D16" s="6">
        <v>42460</v>
      </c>
      <c r="E16" s="6">
        <v>42825</v>
      </c>
      <c r="F16" s="6">
        <v>43190</v>
      </c>
      <c r="G16" s="6">
        <v>43555</v>
      </c>
      <c r="H16" s="6">
        <v>43921</v>
      </c>
      <c r="I16" s="6">
        <v>44286</v>
      </c>
      <c r="J16" s="6">
        <v>44651</v>
      </c>
      <c r="K16" s="6">
        <v>45016</v>
      </c>
    </row>
    <row r="17" spans="1:11" x14ac:dyDescent="0.15">
      <c r="A17" s="1" t="s">
        <v>34</v>
      </c>
      <c r="B17" s="4">
        <v>50133</v>
      </c>
      <c r="C17" s="4">
        <v>53319</v>
      </c>
      <c r="D17" s="4">
        <v>62441</v>
      </c>
      <c r="E17" s="4">
        <v>68484</v>
      </c>
      <c r="F17" s="4">
        <v>70522</v>
      </c>
      <c r="G17" s="4">
        <v>82675</v>
      </c>
      <c r="H17" s="4">
        <v>90791</v>
      </c>
      <c r="I17" s="4">
        <v>100472</v>
      </c>
      <c r="J17" s="4">
        <v>121641</v>
      </c>
      <c r="K17" s="4">
        <v>146767</v>
      </c>
    </row>
    <row r="18" spans="1:11" ht="15" x14ac:dyDescent="0.2">
      <c r="A18" s="1" t="s">
        <v>44</v>
      </c>
      <c r="B18" s="9"/>
      <c r="C18" s="9"/>
      <c r="D18" s="9"/>
      <c r="E18" s="9"/>
      <c r="F18" s="9"/>
      <c r="G18" s="9"/>
      <c r="H18" s="9"/>
      <c r="I18" s="9"/>
      <c r="J18" s="9"/>
      <c r="K18" s="9"/>
    </row>
    <row r="19" spans="1:11" ht="15" x14ac:dyDescent="0.2">
      <c r="A19" s="1" t="s">
        <v>43</v>
      </c>
      <c r="B19" s="9"/>
      <c r="C19" s="9"/>
      <c r="D19" s="9"/>
      <c r="E19" s="9"/>
      <c r="F19" s="9"/>
      <c r="G19" s="9"/>
      <c r="H19" s="9"/>
      <c r="I19" s="9"/>
      <c r="J19" s="9"/>
      <c r="K19" s="9"/>
    </row>
    <row r="20" spans="1:11" x14ac:dyDescent="0.15">
      <c r="A20" s="1" t="s">
        <v>42</v>
      </c>
      <c r="B20" s="4">
        <v>219</v>
      </c>
      <c r="C20" s="4">
        <v>219</v>
      </c>
      <c r="D20" s="4">
        <v>217</v>
      </c>
      <c r="E20" s="4">
        <v>228</v>
      </c>
      <c r="F20" s="4">
        <v>207</v>
      </c>
      <c r="G20" s="4">
        <v>221</v>
      </c>
      <c r="H20" s="4">
        <v>229</v>
      </c>
      <c r="I20" s="4">
        <v>143</v>
      </c>
      <c r="J20" s="4">
        <v>132</v>
      </c>
      <c r="K20" s="4">
        <v>176</v>
      </c>
    </row>
    <row r="21" spans="1:11" x14ac:dyDescent="0.15">
      <c r="A21" s="1" t="s">
        <v>41</v>
      </c>
      <c r="B21" s="4">
        <v>3157</v>
      </c>
      <c r="C21" s="4">
        <v>3979</v>
      </c>
      <c r="D21" s="4">
        <v>5860</v>
      </c>
      <c r="E21" s="4">
        <v>6712</v>
      </c>
      <c r="F21" s="4">
        <v>7286</v>
      </c>
      <c r="G21" s="4">
        <v>9902</v>
      </c>
      <c r="H21" s="4">
        <v>11086</v>
      </c>
      <c r="I21" s="4">
        <v>12800</v>
      </c>
      <c r="J21" s="4">
        <v>20690</v>
      </c>
      <c r="K21" s="4">
        <v>26422</v>
      </c>
    </row>
    <row r="22" spans="1:11" x14ac:dyDescent="0.15">
      <c r="A22" s="1" t="s">
        <v>40</v>
      </c>
      <c r="B22" s="4">
        <v>28840</v>
      </c>
      <c r="C22" s="4">
        <v>29811</v>
      </c>
      <c r="D22" s="4">
        <v>34415</v>
      </c>
      <c r="E22" s="4">
        <v>37669</v>
      </c>
      <c r="F22" s="4">
        <v>38902</v>
      </c>
      <c r="G22" s="4">
        <v>45323</v>
      </c>
      <c r="H22" s="4">
        <v>50895</v>
      </c>
      <c r="I22" s="4">
        <v>55547</v>
      </c>
      <c r="J22" s="4">
        <v>63997</v>
      </c>
      <c r="K22" s="4">
        <v>78374</v>
      </c>
    </row>
    <row r="23" spans="1:11" x14ac:dyDescent="0.15">
      <c r="A23" s="1" t="s">
        <v>39</v>
      </c>
      <c r="B23" s="4">
        <v>3591</v>
      </c>
      <c r="C23" s="4">
        <v>3385</v>
      </c>
      <c r="D23" s="4">
        <v>4441</v>
      </c>
      <c r="E23" s="4">
        <v>4584</v>
      </c>
      <c r="F23" s="4">
        <v>4585</v>
      </c>
      <c r="G23" s="4">
        <v>5553</v>
      </c>
      <c r="H23" s="4">
        <v>5375</v>
      </c>
      <c r="I23" s="4">
        <v>3194</v>
      </c>
      <c r="J23" s="4">
        <v>4305</v>
      </c>
      <c r="K23" s="4">
        <v>5300</v>
      </c>
    </row>
    <row r="24" spans="1:11" x14ac:dyDescent="0.15">
      <c r="A24" s="1" t="s">
        <v>38</v>
      </c>
      <c r="B24" s="4">
        <v>936</v>
      </c>
      <c r="C24" s="4">
        <v>1042</v>
      </c>
      <c r="D24" s="4">
        <v>429</v>
      </c>
      <c r="E24" s="4">
        <v>687</v>
      </c>
      <c r="F24" s="4">
        <v>720</v>
      </c>
      <c r="G24" s="4">
        <v>1506</v>
      </c>
      <c r="H24" s="4">
        <v>939</v>
      </c>
      <c r="I24" s="4">
        <v>899</v>
      </c>
      <c r="J24" s="4">
        <v>1026</v>
      </c>
      <c r="K24" s="4">
        <v>1365</v>
      </c>
    </row>
    <row r="25" spans="1:11" x14ac:dyDescent="0.15">
      <c r="A25" s="1" t="s">
        <v>32</v>
      </c>
      <c r="B25" s="4">
        <v>2664</v>
      </c>
      <c r="C25" s="4">
        <v>3430</v>
      </c>
      <c r="D25" s="4">
        <v>3120</v>
      </c>
      <c r="E25" s="4">
        <v>3050</v>
      </c>
      <c r="F25" s="4">
        <v>3311</v>
      </c>
      <c r="G25" s="4">
        <v>2882</v>
      </c>
      <c r="H25" s="4">
        <v>2803</v>
      </c>
      <c r="I25" s="4">
        <v>2201</v>
      </c>
      <c r="J25" s="4">
        <v>2295</v>
      </c>
      <c r="K25" s="4">
        <v>2701</v>
      </c>
    </row>
    <row r="26" spans="1:11" x14ac:dyDescent="0.15">
      <c r="A26" s="1" t="s">
        <v>31</v>
      </c>
      <c r="B26" s="4">
        <v>1317</v>
      </c>
      <c r="C26" s="4">
        <v>1017</v>
      </c>
      <c r="D26" s="4">
        <v>1459</v>
      </c>
      <c r="E26" s="4">
        <v>1703</v>
      </c>
      <c r="F26" s="4">
        <v>1863</v>
      </c>
      <c r="G26" s="4">
        <v>2011</v>
      </c>
      <c r="H26" s="4">
        <v>2893</v>
      </c>
      <c r="I26" s="4">
        <v>3267</v>
      </c>
      <c r="J26" s="4">
        <v>3476</v>
      </c>
      <c r="K26" s="4">
        <v>4225</v>
      </c>
    </row>
    <row r="27" spans="1:11" ht="15" x14ac:dyDescent="0.2">
      <c r="A27" s="1" t="s">
        <v>30</v>
      </c>
      <c r="B27" s="4">
        <v>9</v>
      </c>
      <c r="C27" s="4">
        <v>12</v>
      </c>
      <c r="D27" s="4"/>
      <c r="E27" s="4"/>
      <c r="F27" s="4"/>
      <c r="G27" s="4"/>
      <c r="H27" s="4">
        <v>170</v>
      </c>
      <c r="I27" s="4">
        <v>195</v>
      </c>
      <c r="J27" s="9">
        <v>200</v>
      </c>
      <c r="K27" s="9">
        <v>284</v>
      </c>
    </row>
    <row r="28" spans="1:11" x14ac:dyDescent="0.15">
      <c r="A28" s="1" t="s">
        <v>29</v>
      </c>
      <c r="B28" s="4">
        <v>14728</v>
      </c>
      <c r="C28" s="4">
        <v>17284</v>
      </c>
      <c r="D28" s="4">
        <v>18740</v>
      </c>
      <c r="E28" s="4">
        <v>19951</v>
      </c>
      <c r="F28" s="4">
        <v>20270</v>
      </c>
      <c r="G28" s="4">
        <v>21041</v>
      </c>
      <c r="H28" s="4">
        <v>22007</v>
      </c>
      <c r="I28" s="4">
        <v>26628</v>
      </c>
      <c r="J28" s="4">
        <v>30110</v>
      </c>
      <c r="K28" s="4">
        <v>33322</v>
      </c>
    </row>
    <row r="29" spans="1:11" x14ac:dyDescent="0.15">
      <c r="A29" s="1" t="s">
        <v>28</v>
      </c>
      <c r="B29" s="4">
        <v>4072</v>
      </c>
      <c r="C29" s="4">
        <v>4911</v>
      </c>
      <c r="D29" s="4">
        <v>5251</v>
      </c>
      <c r="E29" s="4">
        <v>5598</v>
      </c>
      <c r="F29" s="4">
        <v>4241</v>
      </c>
      <c r="G29" s="4">
        <v>5631</v>
      </c>
      <c r="H29" s="4">
        <v>5368</v>
      </c>
      <c r="I29" s="4">
        <v>7205</v>
      </c>
      <c r="J29" s="4">
        <v>7964</v>
      </c>
      <c r="K29" s="4">
        <v>9214</v>
      </c>
    </row>
    <row r="30" spans="1:11" x14ac:dyDescent="0.15">
      <c r="A30" s="1" t="s">
        <v>27</v>
      </c>
      <c r="B30" s="4">
        <v>10656</v>
      </c>
      <c r="C30" s="4">
        <v>12372</v>
      </c>
      <c r="D30" s="4">
        <v>13489</v>
      </c>
      <c r="E30" s="4">
        <v>14353</v>
      </c>
      <c r="F30" s="4">
        <v>16029</v>
      </c>
      <c r="G30" s="4">
        <v>15404</v>
      </c>
      <c r="H30" s="4">
        <v>16594</v>
      </c>
      <c r="I30" s="4">
        <v>19351</v>
      </c>
      <c r="J30" s="4">
        <v>22110</v>
      </c>
      <c r="K30" s="4">
        <v>24095</v>
      </c>
    </row>
    <row r="31" spans="1:11" x14ac:dyDescent="0.15">
      <c r="A31" s="1" t="s">
        <v>37</v>
      </c>
      <c r="B31" s="4">
        <v>3603.6</v>
      </c>
      <c r="C31" s="4">
        <v>6806.8</v>
      </c>
      <c r="D31" s="4">
        <v>5548.4</v>
      </c>
      <c r="E31" s="4">
        <v>5891.6</v>
      </c>
      <c r="F31" s="4">
        <v>9465.6</v>
      </c>
      <c r="G31" s="4">
        <v>9222.5</v>
      </c>
      <c r="H31" s="4">
        <v>7427</v>
      </c>
      <c r="I31" s="4">
        <v>11469.6</v>
      </c>
      <c r="J31" s="4">
        <v>13007.6</v>
      </c>
      <c r="K31" s="4">
        <v>14069.2</v>
      </c>
    </row>
    <row r="32" spans="1:11" x14ac:dyDescent="0.15">
      <c r="A32" s="1" t="s">
        <v>36</v>
      </c>
      <c r="B32" s="10">
        <f t="shared" ref="B32:K32" si="0">B29/B28</f>
        <v>0.27648017381857687</v>
      </c>
      <c r="C32" s="10">
        <f t="shared" si="0"/>
        <v>0.28413561675538068</v>
      </c>
      <c r="D32" s="10">
        <f t="shared" si="0"/>
        <v>0.28020277481323375</v>
      </c>
      <c r="E32" s="10">
        <f t="shared" si="0"/>
        <v>0.28058743922610396</v>
      </c>
      <c r="F32" s="10">
        <f t="shared" si="0"/>
        <v>0.20922545633941786</v>
      </c>
      <c r="G32" s="10">
        <f t="shared" si="0"/>
        <v>0.26762036024903757</v>
      </c>
      <c r="H32" s="10">
        <f t="shared" si="0"/>
        <v>0.24392238833098559</v>
      </c>
      <c r="I32" s="10">
        <f t="shared" si="0"/>
        <v>0.27057984076911523</v>
      </c>
      <c r="J32" s="10">
        <f t="shared" si="0"/>
        <v>0.26449684490202591</v>
      </c>
      <c r="K32" s="10">
        <f t="shared" si="0"/>
        <v>0.27651401476502013</v>
      </c>
    </row>
    <row r="34" spans="1:11" x14ac:dyDescent="0.15">
      <c r="A34" s="1" t="s">
        <v>25</v>
      </c>
      <c r="B34" s="1">
        <f t="shared" ref="B34:K34" si="1">+B30+B29+B27+B26</f>
        <v>16054</v>
      </c>
      <c r="C34" s="1">
        <f t="shared" si="1"/>
        <v>18312</v>
      </c>
      <c r="D34" s="1">
        <f t="shared" si="1"/>
        <v>20199</v>
      </c>
      <c r="E34" s="1">
        <f t="shared" si="1"/>
        <v>21654</v>
      </c>
      <c r="F34" s="1">
        <f t="shared" si="1"/>
        <v>22133</v>
      </c>
      <c r="G34" s="1">
        <f t="shared" si="1"/>
        <v>23046</v>
      </c>
      <c r="H34" s="1">
        <f t="shared" si="1"/>
        <v>25025</v>
      </c>
      <c r="I34" s="1">
        <f t="shared" si="1"/>
        <v>30018</v>
      </c>
      <c r="J34" s="1">
        <f t="shared" si="1"/>
        <v>33750</v>
      </c>
      <c r="K34" s="1">
        <f t="shared" si="1"/>
        <v>37818</v>
      </c>
    </row>
    <row r="40" spans="1:11" x14ac:dyDescent="0.15">
      <c r="A40" s="3" t="s">
        <v>35</v>
      </c>
    </row>
    <row r="41" spans="1:11" s="5" customFormat="1" x14ac:dyDescent="0.15">
      <c r="A41" s="7" t="s">
        <v>7</v>
      </c>
      <c r="B41" s="6">
        <v>44469</v>
      </c>
      <c r="C41" s="6">
        <v>44561</v>
      </c>
      <c r="D41" s="6">
        <v>44651</v>
      </c>
      <c r="E41" s="6">
        <v>44742</v>
      </c>
      <c r="F41" s="6">
        <v>44834</v>
      </c>
      <c r="G41" s="6">
        <v>44926</v>
      </c>
      <c r="H41" s="6">
        <v>45016</v>
      </c>
      <c r="I41" s="6">
        <v>45107</v>
      </c>
      <c r="J41" s="6">
        <v>45199</v>
      </c>
      <c r="K41" s="6">
        <v>45291</v>
      </c>
    </row>
    <row r="42" spans="1:11" x14ac:dyDescent="0.15">
      <c r="A42" s="1" t="s">
        <v>34</v>
      </c>
      <c r="B42" s="4">
        <v>29602</v>
      </c>
      <c r="C42" s="4">
        <v>31867</v>
      </c>
      <c r="D42" s="4">
        <v>32276</v>
      </c>
      <c r="E42" s="4">
        <v>34470</v>
      </c>
      <c r="F42" s="4">
        <v>36538</v>
      </c>
      <c r="G42" s="4">
        <v>38318</v>
      </c>
      <c r="H42" s="4">
        <v>37441</v>
      </c>
      <c r="I42" s="4">
        <v>37933</v>
      </c>
      <c r="J42" s="4">
        <v>38994</v>
      </c>
      <c r="K42" s="4">
        <v>38821</v>
      </c>
    </row>
    <row r="43" spans="1:11" x14ac:dyDescent="0.15">
      <c r="A43" s="1" t="s">
        <v>33</v>
      </c>
      <c r="B43" s="4">
        <v>21771</v>
      </c>
      <c r="C43" s="4">
        <v>23484</v>
      </c>
      <c r="D43" s="4">
        <v>24430</v>
      </c>
      <c r="E43" s="4">
        <v>26606</v>
      </c>
      <c r="F43" s="4">
        <v>27636</v>
      </c>
      <c r="G43" s="4">
        <v>28951</v>
      </c>
      <c r="H43" s="4">
        <v>28443</v>
      </c>
      <c r="I43" s="4">
        <v>28869</v>
      </c>
      <c r="J43" s="4">
        <v>29554</v>
      </c>
      <c r="K43" s="4">
        <v>29684</v>
      </c>
    </row>
    <row r="44" spans="1:11" x14ac:dyDescent="0.15">
      <c r="A44" s="1" t="s">
        <v>32</v>
      </c>
      <c r="B44" s="4">
        <v>524</v>
      </c>
      <c r="C44" s="4">
        <v>512</v>
      </c>
      <c r="D44" s="4">
        <v>637</v>
      </c>
      <c r="E44" s="4">
        <v>676</v>
      </c>
      <c r="F44" s="4">
        <v>584</v>
      </c>
      <c r="G44" s="4">
        <v>769</v>
      </c>
      <c r="H44" s="4">
        <v>671</v>
      </c>
      <c r="I44" s="4">
        <v>561</v>
      </c>
      <c r="J44" s="4">
        <v>632</v>
      </c>
      <c r="K44" s="4">
        <v>789</v>
      </c>
    </row>
    <row r="45" spans="1:11" x14ac:dyDescent="0.15">
      <c r="A45" s="1" t="s">
        <v>31</v>
      </c>
      <c r="B45" s="4">
        <v>859</v>
      </c>
      <c r="C45" s="4">
        <v>899</v>
      </c>
      <c r="D45" s="4">
        <v>890</v>
      </c>
      <c r="E45" s="4">
        <v>950</v>
      </c>
      <c r="F45" s="4">
        <v>1029</v>
      </c>
      <c r="G45" s="4">
        <v>1125</v>
      </c>
      <c r="H45" s="4">
        <v>1121</v>
      </c>
      <c r="I45" s="4">
        <v>1173</v>
      </c>
      <c r="J45" s="4">
        <v>1166</v>
      </c>
      <c r="K45" s="4">
        <v>1176</v>
      </c>
    </row>
    <row r="46" spans="1:11" ht="15" x14ac:dyDescent="0.2">
      <c r="A46" s="1" t="s">
        <v>30</v>
      </c>
      <c r="B46" s="9">
        <v>48</v>
      </c>
      <c r="C46" s="9">
        <v>53</v>
      </c>
      <c r="D46" s="9">
        <v>50</v>
      </c>
      <c r="E46" s="9">
        <v>56</v>
      </c>
      <c r="F46" s="9">
        <v>66</v>
      </c>
      <c r="G46" s="9">
        <v>80</v>
      </c>
      <c r="H46" s="9">
        <v>82</v>
      </c>
      <c r="I46" s="9">
        <v>90</v>
      </c>
      <c r="J46" s="9">
        <v>138</v>
      </c>
      <c r="K46" s="9">
        <v>131</v>
      </c>
    </row>
    <row r="47" spans="1:11" x14ac:dyDescent="0.15">
      <c r="A47" s="1" t="s">
        <v>29</v>
      </c>
      <c r="B47" s="4">
        <v>7448</v>
      </c>
      <c r="C47" s="4">
        <v>7943</v>
      </c>
      <c r="D47" s="4">
        <v>7543</v>
      </c>
      <c r="E47" s="4">
        <v>7534</v>
      </c>
      <c r="F47" s="4">
        <v>8391</v>
      </c>
      <c r="G47" s="4">
        <v>8931</v>
      </c>
      <c r="H47" s="4">
        <v>8466</v>
      </c>
      <c r="I47" s="4">
        <v>8362</v>
      </c>
      <c r="J47" s="4">
        <v>8768</v>
      </c>
      <c r="K47" s="4">
        <v>8619</v>
      </c>
    </row>
    <row r="48" spans="1:11" x14ac:dyDescent="0.15">
      <c r="A48" s="1" t="s">
        <v>28</v>
      </c>
      <c r="B48" s="4">
        <v>2020</v>
      </c>
      <c r="C48" s="4">
        <v>2121</v>
      </c>
      <c r="D48" s="4">
        <v>1848</v>
      </c>
      <c r="E48" s="4">
        <v>2172</v>
      </c>
      <c r="F48" s="4">
        <v>2365</v>
      </c>
      <c r="G48" s="4">
        <v>2345</v>
      </c>
      <c r="H48" s="4">
        <v>2332</v>
      </c>
      <c r="I48" s="4">
        <v>2417</v>
      </c>
      <c r="J48" s="4">
        <v>2553</v>
      </c>
      <c r="K48" s="4">
        <v>2506</v>
      </c>
    </row>
    <row r="49" spans="1:11" x14ac:dyDescent="0.15">
      <c r="A49" s="1" t="s">
        <v>27</v>
      </c>
      <c r="B49" s="4">
        <v>5421</v>
      </c>
      <c r="C49" s="4">
        <v>5809</v>
      </c>
      <c r="D49" s="4">
        <v>5686</v>
      </c>
      <c r="E49" s="4">
        <v>5360</v>
      </c>
      <c r="F49" s="4">
        <v>6021</v>
      </c>
      <c r="G49" s="4">
        <v>6586</v>
      </c>
      <c r="H49" s="4">
        <v>6128</v>
      </c>
      <c r="I49" s="4">
        <v>5945</v>
      </c>
      <c r="J49" s="4">
        <v>6212</v>
      </c>
      <c r="K49" s="4">
        <v>6106</v>
      </c>
    </row>
    <row r="50" spans="1:11" x14ac:dyDescent="0.15">
      <c r="A50" s="1" t="s">
        <v>26</v>
      </c>
      <c r="B50" s="4">
        <v>7831</v>
      </c>
      <c r="C50" s="4">
        <v>8383</v>
      </c>
      <c r="D50" s="4">
        <v>7846</v>
      </c>
      <c r="E50" s="4">
        <v>7864</v>
      </c>
      <c r="F50" s="4">
        <v>8902</v>
      </c>
      <c r="G50" s="4">
        <v>9367</v>
      </c>
      <c r="H50" s="4">
        <v>8998</v>
      </c>
      <c r="I50" s="4">
        <v>9064</v>
      </c>
      <c r="J50" s="4">
        <v>9440</v>
      </c>
      <c r="K50" s="4">
        <v>9137</v>
      </c>
    </row>
    <row r="51" spans="1:11" x14ac:dyDescent="0.15">
      <c r="A51" s="1" t="s">
        <v>25</v>
      </c>
      <c r="B51" s="1">
        <f t="shared" ref="B51:K51" si="2">B49+B48+B46+B45</f>
        <v>8348</v>
      </c>
      <c r="C51" s="1">
        <f t="shared" si="2"/>
        <v>8882</v>
      </c>
      <c r="D51" s="1">
        <f t="shared" si="2"/>
        <v>8474</v>
      </c>
      <c r="E51" s="1">
        <f t="shared" si="2"/>
        <v>8538</v>
      </c>
      <c r="F51" s="1">
        <f t="shared" si="2"/>
        <v>9481</v>
      </c>
      <c r="G51" s="1">
        <f t="shared" si="2"/>
        <v>10136</v>
      </c>
      <c r="H51" s="1">
        <f t="shared" si="2"/>
        <v>9663</v>
      </c>
      <c r="I51" s="1">
        <f t="shared" si="2"/>
        <v>9625</v>
      </c>
      <c r="J51" s="1">
        <f t="shared" si="2"/>
        <v>10069</v>
      </c>
      <c r="K51" s="1">
        <f t="shared" si="2"/>
        <v>9919</v>
      </c>
    </row>
    <row r="55" spans="1:11" x14ac:dyDescent="0.15">
      <c r="A55" s="3" t="s">
        <v>24</v>
      </c>
    </row>
    <row r="56" spans="1:11" s="5" customFormat="1" x14ac:dyDescent="0.15">
      <c r="A56" s="7" t="s">
        <v>7</v>
      </c>
      <c r="B56" s="6">
        <v>41729</v>
      </c>
      <c r="C56" s="6">
        <v>42094</v>
      </c>
      <c r="D56" s="6">
        <v>42460</v>
      </c>
      <c r="E56" s="6">
        <v>42825</v>
      </c>
      <c r="F56" s="6">
        <v>43190</v>
      </c>
      <c r="G56" s="6">
        <v>43555</v>
      </c>
      <c r="H56" s="6">
        <v>43921</v>
      </c>
      <c r="I56" s="6">
        <v>44286</v>
      </c>
      <c r="J56" s="6">
        <v>44651</v>
      </c>
      <c r="K56" s="6">
        <v>45016</v>
      </c>
    </row>
    <row r="57" spans="1:11" x14ac:dyDescent="0.15">
      <c r="A57" s="1" t="s">
        <v>23</v>
      </c>
      <c r="B57" s="4">
        <v>286</v>
      </c>
      <c r="C57" s="4">
        <v>572</v>
      </c>
      <c r="D57" s="4">
        <v>1144</v>
      </c>
      <c r="E57" s="4">
        <v>1144</v>
      </c>
      <c r="F57" s="4">
        <v>1088</v>
      </c>
      <c r="G57" s="4">
        <v>2170</v>
      </c>
      <c r="H57" s="4">
        <v>2122</v>
      </c>
      <c r="I57" s="4">
        <v>2124</v>
      </c>
      <c r="J57" s="4">
        <v>2098</v>
      </c>
      <c r="K57" s="4">
        <v>2069</v>
      </c>
    </row>
    <row r="58" spans="1:11" x14ac:dyDescent="0.15">
      <c r="A58" s="1" t="s">
        <v>22</v>
      </c>
      <c r="B58" s="4">
        <v>44244</v>
      </c>
      <c r="C58" s="4">
        <v>50164</v>
      </c>
      <c r="D58" s="4">
        <v>60600</v>
      </c>
      <c r="E58" s="4">
        <v>67838</v>
      </c>
      <c r="F58" s="4">
        <v>63835</v>
      </c>
      <c r="G58" s="4">
        <v>62778</v>
      </c>
      <c r="H58" s="4">
        <v>63328</v>
      </c>
      <c r="I58" s="4">
        <v>74227</v>
      </c>
      <c r="J58" s="4">
        <v>73252</v>
      </c>
      <c r="K58" s="4">
        <v>73338</v>
      </c>
    </row>
    <row r="59" spans="1:11" ht="15" x14ac:dyDescent="0.2">
      <c r="A59" s="1" t="s">
        <v>21</v>
      </c>
      <c r="B59" s="9"/>
      <c r="C59" s="9"/>
      <c r="D59" s="9"/>
      <c r="E59" s="9"/>
      <c r="F59" s="9"/>
      <c r="G59" s="9"/>
      <c r="H59" s="9">
        <v>4633</v>
      </c>
      <c r="I59" s="9">
        <v>5325</v>
      </c>
      <c r="J59" s="9">
        <v>5474</v>
      </c>
      <c r="K59" s="9">
        <v>8299</v>
      </c>
    </row>
    <row r="60" spans="1:11" x14ac:dyDescent="0.15">
      <c r="A60" s="1" t="s">
        <v>20</v>
      </c>
      <c r="B60" s="4">
        <v>12436</v>
      </c>
      <c r="C60" s="4">
        <v>15553</v>
      </c>
      <c r="D60" s="4">
        <v>13354</v>
      </c>
      <c r="E60" s="4">
        <v>14166</v>
      </c>
      <c r="F60" s="4">
        <v>14426</v>
      </c>
      <c r="G60" s="4">
        <v>19118</v>
      </c>
      <c r="H60" s="4">
        <v>21717</v>
      </c>
      <c r="I60" s="4">
        <v>25835</v>
      </c>
      <c r="J60" s="4">
        <v>35905</v>
      </c>
      <c r="K60" s="4">
        <v>40890</v>
      </c>
    </row>
    <row r="61" spans="1:11" s="3" customFormat="1" x14ac:dyDescent="0.15">
      <c r="A61" s="3" t="s">
        <v>15</v>
      </c>
      <c r="B61" s="4">
        <v>56966</v>
      </c>
      <c r="C61" s="4">
        <v>66289</v>
      </c>
      <c r="D61" s="4">
        <v>75098</v>
      </c>
      <c r="E61" s="4">
        <v>83148</v>
      </c>
      <c r="F61" s="4">
        <v>79349</v>
      </c>
      <c r="G61" s="4">
        <v>84066</v>
      </c>
      <c r="H61" s="4">
        <v>91800</v>
      </c>
      <c r="I61" s="4">
        <v>107511</v>
      </c>
      <c r="J61" s="4">
        <v>116729</v>
      </c>
      <c r="K61" s="4">
        <v>124596</v>
      </c>
    </row>
    <row r="62" spans="1:11" x14ac:dyDescent="0.15">
      <c r="A62" s="1" t="s">
        <v>19</v>
      </c>
      <c r="B62" s="4">
        <v>8378</v>
      </c>
      <c r="C62" s="4">
        <v>11346</v>
      </c>
      <c r="D62" s="4">
        <v>13386</v>
      </c>
      <c r="E62" s="4">
        <v>14179</v>
      </c>
      <c r="F62" s="4">
        <v>12574</v>
      </c>
      <c r="G62" s="4">
        <v>15710</v>
      </c>
      <c r="H62" s="4">
        <v>23789</v>
      </c>
      <c r="I62" s="4">
        <v>25505</v>
      </c>
      <c r="J62" s="4">
        <v>25800</v>
      </c>
      <c r="K62" s="4">
        <v>29225</v>
      </c>
    </row>
    <row r="63" spans="1:11" x14ac:dyDescent="0.15">
      <c r="A63" s="1" t="s">
        <v>18</v>
      </c>
      <c r="B63" s="4">
        <v>961</v>
      </c>
      <c r="C63" s="4">
        <v>776</v>
      </c>
      <c r="D63" s="4">
        <v>960</v>
      </c>
      <c r="E63" s="4">
        <v>1365</v>
      </c>
      <c r="F63" s="4">
        <v>1606</v>
      </c>
      <c r="G63" s="4">
        <v>1388</v>
      </c>
      <c r="H63" s="4">
        <v>954</v>
      </c>
      <c r="I63" s="4">
        <v>922</v>
      </c>
      <c r="J63" s="4">
        <v>416</v>
      </c>
      <c r="K63" s="4">
        <v>288</v>
      </c>
    </row>
    <row r="64" spans="1:11" ht="15" x14ac:dyDescent="0.2">
      <c r="A64" s="1" t="s">
        <v>17</v>
      </c>
      <c r="B64" s="4">
        <v>4331</v>
      </c>
      <c r="C64" s="9">
        <v>2270</v>
      </c>
      <c r="D64" s="4">
        <v>1892</v>
      </c>
      <c r="E64" s="4">
        <v>16423</v>
      </c>
      <c r="F64" s="4">
        <v>12163</v>
      </c>
      <c r="G64" s="4">
        <v>11261</v>
      </c>
      <c r="H64" s="4">
        <v>8792</v>
      </c>
      <c r="I64" s="4">
        <v>14205</v>
      </c>
      <c r="J64" s="4">
        <v>20324</v>
      </c>
      <c r="K64" s="4">
        <v>19478</v>
      </c>
    </row>
    <row r="65" spans="1:11" x14ac:dyDescent="0.15">
      <c r="A65" s="1" t="s">
        <v>16</v>
      </c>
      <c r="B65" s="4">
        <v>43296</v>
      </c>
      <c r="C65" s="4">
        <v>51897</v>
      </c>
      <c r="D65" s="4">
        <v>58860</v>
      </c>
      <c r="E65" s="4">
        <v>51181</v>
      </c>
      <c r="F65" s="4">
        <v>53006</v>
      </c>
      <c r="G65" s="4">
        <v>55707</v>
      </c>
      <c r="H65" s="4">
        <v>58265</v>
      </c>
      <c r="I65" s="4">
        <v>66879</v>
      </c>
      <c r="J65" s="4">
        <v>70189</v>
      </c>
      <c r="K65" s="4">
        <v>75605</v>
      </c>
    </row>
    <row r="66" spans="1:11" s="3" customFormat="1" x14ac:dyDescent="0.15">
      <c r="A66" s="3" t="s">
        <v>15</v>
      </c>
      <c r="B66" s="4">
        <v>56966</v>
      </c>
      <c r="C66" s="4">
        <v>66289</v>
      </c>
      <c r="D66" s="4">
        <v>75098</v>
      </c>
      <c r="E66" s="4">
        <v>83148</v>
      </c>
      <c r="F66" s="4">
        <v>79349</v>
      </c>
      <c r="G66" s="4">
        <v>84066</v>
      </c>
      <c r="H66" s="4">
        <v>91800</v>
      </c>
      <c r="I66" s="4">
        <v>107511</v>
      </c>
      <c r="J66" s="4">
        <v>116729</v>
      </c>
      <c r="K66" s="4">
        <v>124596</v>
      </c>
    </row>
    <row r="67" spans="1:11" x14ac:dyDescent="0.15">
      <c r="A67" s="1" t="s">
        <v>14</v>
      </c>
      <c r="B67" s="4">
        <v>8351</v>
      </c>
      <c r="C67" s="4">
        <v>9713</v>
      </c>
      <c r="D67" s="4">
        <v>11330</v>
      </c>
      <c r="E67" s="4">
        <v>12322</v>
      </c>
      <c r="F67" s="4">
        <v>13142</v>
      </c>
      <c r="G67" s="4">
        <v>14827</v>
      </c>
      <c r="H67" s="4">
        <v>18487</v>
      </c>
      <c r="I67" s="4">
        <v>19294</v>
      </c>
      <c r="J67" s="4">
        <v>22698</v>
      </c>
      <c r="K67" s="4">
        <v>25424</v>
      </c>
    </row>
    <row r="68" spans="1:11" ht="15" x14ac:dyDescent="0.2">
      <c r="A68" s="1" t="s">
        <v>13</v>
      </c>
      <c r="B68" s="9"/>
      <c r="C68" s="9"/>
      <c r="D68" s="9"/>
      <c r="E68" s="9"/>
      <c r="F68" s="9"/>
      <c r="G68" s="9"/>
      <c r="H68" s="9"/>
      <c r="I68" s="9"/>
      <c r="J68" s="9"/>
      <c r="K68" s="9"/>
    </row>
    <row r="69" spans="1:11" x14ac:dyDescent="0.15">
      <c r="A69" s="1" t="s">
        <v>12</v>
      </c>
      <c r="B69" s="4">
        <v>25950</v>
      </c>
      <c r="C69" s="4">
        <v>30367</v>
      </c>
      <c r="D69" s="4">
        <v>32697</v>
      </c>
      <c r="E69" s="4">
        <v>22625</v>
      </c>
      <c r="F69" s="4">
        <v>19818</v>
      </c>
      <c r="G69" s="4">
        <v>19568</v>
      </c>
      <c r="H69" s="4">
        <v>18649</v>
      </c>
      <c r="I69" s="4">
        <v>24714</v>
      </c>
      <c r="J69" s="4">
        <v>17472</v>
      </c>
      <c r="K69" s="4">
        <v>12173</v>
      </c>
    </row>
    <row r="70" spans="1:11" x14ac:dyDescent="0.15">
      <c r="A70" s="1" t="s">
        <v>11</v>
      </c>
      <c r="B70" s="4">
        <v>571402566</v>
      </c>
      <c r="C70" s="4">
        <v>1142805132</v>
      </c>
      <c r="D70" s="4">
        <v>2285621088</v>
      </c>
      <c r="E70" s="4">
        <v>2285655150</v>
      </c>
      <c r="F70" s="4">
        <v>2173312301</v>
      </c>
      <c r="G70" s="4">
        <v>4335954462</v>
      </c>
      <c r="H70" s="4">
        <v>4240753210</v>
      </c>
      <c r="I70" s="4">
        <v>4245146114</v>
      </c>
      <c r="J70" s="4">
        <v>4193012929</v>
      </c>
      <c r="K70" s="4">
        <v>4136387925</v>
      </c>
    </row>
    <row r="71" spans="1:11" ht="15" x14ac:dyDescent="0.2">
      <c r="A71" s="1" t="s">
        <v>10</v>
      </c>
      <c r="B71" s="8"/>
      <c r="C71" s="8">
        <v>574236166</v>
      </c>
      <c r="D71">
        <v>1148472332</v>
      </c>
      <c r="G71" s="8">
        <v>2184191490</v>
      </c>
      <c r="H71" s="8"/>
    </row>
    <row r="72" spans="1:11" x14ac:dyDescent="0.15">
      <c r="A72" s="1" t="s">
        <v>9</v>
      </c>
      <c r="B72" s="4">
        <v>5</v>
      </c>
      <c r="C72" s="4">
        <v>5</v>
      </c>
      <c r="D72" s="4">
        <v>5</v>
      </c>
      <c r="E72" s="4">
        <v>5</v>
      </c>
      <c r="F72" s="4">
        <v>5</v>
      </c>
      <c r="G72" s="4">
        <v>5</v>
      </c>
      <c r="H72" s="4">
        <v>5</v>
      </c>
      <c r="I72" s="4">
        <v>5</v>
      </c>
      <c r="J72" s="4">
        <v>5</v>
      </c>
      <c r="K72" s="4">
        <v>5</v>
      </c>
    </row>
    <row r="73" spans="1:11" x14ac:dyDescent="0.15">
      <c r="H73" s="1">
        <f>H62-G62+H45</f>
        <v>9200</v>
      </c>
      <c r="I73" s="1">
        <f>I62-H62+I45</f>
        <v>2889</v>
      </c>
      <c r="J73" s="1">
        <f>J62-I62+J45</f>
        <v>1461</v>
      </c>
      <c r="K73" s="1">
        <f>K62-J62+K45</f>
        <v>4601</v>
      </c>
    </row>
    <row r="80" spans="1:11" x14ac:dyDescent="0.15">
      <c r="A80" s="3" t="s">
        <v>8</v>
      </c>
    </row>
    <row r="81" spans="1:12" s="5" customFormat="1" x14ac:dyDescent="0.15">
      <c r="A81" s="7" t="s">
        <v>7</v>
      </c>
      <c r="B81" s="6">
        <v>41729</v>
      </c>
      <c r="C81" s="6">
        <v>42094</v>
      </c>
      <c r="D81" s="6">
        <v>42460</v>
      </c>
      <c r="E81" s="6">
        <v>42825</v>
      </c>
      <c r="F81" s="6">
        <v>43190</v>
      </c>
      <c r="G81" s="6">
        <v>43555</v>
      </c>
      <c r="H81" s="6">
        <v>43921</v>
      </c>
      <c r="I81" s="6">
        <v>44286</v>
      </c>
      <c r="J81" s="6">
        <v>44651</v>
      </c>
      <c r="K81" s="6">
        <v>45016</v>
      </c>
      <c r="L81" s="6"/>
    </row>
    <row r="82" spans="1:12" s="3" customFormat="1" x14ac:dyDescent="0.15">
      <c r="A82" s="1" t="s">
        <v>6</v>
      </c>
      <c r="B82" s="4">
        <v>9825</v>
      </c>
      <c r="C82" s="4">
        <v>8353</v>
      </c>
      <c r="D82" s="4">
        <v>10028</v>
      </c>
      <c r="E82" s="4">
        <v>11531</v>
      </c>
      <c r="F82" s="4">
        <v>13218</v>
      </c>
      <c r="G82" s="4">
        <v>14841</v>
      </c>
      <c r="H82" s="4">
        <v>17003</v>
      </c>
      <c r="I82" s="4">
        <v>23224</v>
      </c>
      <c r="J82" s="4">
        <v>23885</v>
      </c>
      <c r="K82" s="4">
        <v>22467</v>
      </c>
    </row>
    <row r="83" spans="1:12" x14ac:dyDescent="0.15">
      <c r="A83" s="1" t="s">
        <v>5</v>
      </c>
      <c r="B83" s="4">
        <v>-2563</v>
      </c>
      <c r="C83" s="4">
        <v>999</v>
      </c>
      <c r="D83" s="4">
        <v>-885</v>
      </c>
      <c r="E83" s="4">
        <v>-14664</v>
      </c>
      <c r="F83" s="4">
        <v>4533</v>
      </c>
      <c r="G83" s="4">
        <v>-632</v>
      </c>
      <c r="H83" s="4">
        <v>-331</v>
      </c>
      <c r="I83" s="4">
        <v>-7373</v>
      </c>
      <c r="J83" s="4">
        <v>-6485</v>
      </c>
      <c r="K83" s="4">
        <v>-1071</v>
      </c>
    </row>
    <row r="84" spans="1:12" x14ac:dyDescent="0.15">
      <c r="A84" s="1" t="s">
        <v>4</v>
      </c>
      <c r="B84" s="4">
        <v>-3144</v>
      </c>
      <c r="C84" s="4">
        <v>-4935</v>
      </c>
      <c r="D84" s="4">
        <v>-6813</v>
      </c>
      <c r="E84" s="4">
        <v>-6939</v>
      </c>
      <c r="F84" s="4">
        <v>-20505</v>
      </c>
      <c r="G84" s="4">
        <v>-14512</v>
      </c>
      <c r="H84" s="4">
        <v>-17591</v>
      </c>
      <c r="I84" s="4">
        <v>-9786</v>
      </c>
      <c r="J84" s="4">
        <v>-24642</v>
      </c>
      <c r="K84" s="4">
        <v>-26695</v>
      </c>
    </row>
    <row r="85" spans="1:12" s="3" customFormat="1" x14ac:dyDescent="0.15">
      <c r="A85" s="1" t="s">
        <v>3</v>
      </c>
      <c r="B85" s="4">
        <v>4118</v>
      </c>
      <c r="C85" s="4">
        <v>4417</v>
      </c>
      <c r="D85" s="4">
        <v>2330</v>
      </c>
      <c r="E85" s="4">
        <v>-10072</v>
      </c>
      <c r="F85" s="4">
        <v>-2754</v>
      </c>
      <c r="G85" s="4">
        <v>-303</v>
      </c>
      <c r="H85" s="4">
        <v>-919</v>
      </c>
      <c r="I85" s="4">
        <v>6065</v>
      </c>
      <c r="J85" s="4">
        <v>-7242</v>
      </c>
      <c r="K85" s="4">
        <v>-5299</v>
      </c>
    </row>
    <row r="90" spans="1:12" s="3" customFormat="1" x14ac:dyDescent="0.15">
      <c r="A90" s="3" t="s">
        <v>2</v>
      </c>
      <c r="B90" s="4">
        <v>410.35</v>
      </c>
      <c r="C90" s="4">
        <v>554.59</v>
      </c>
      <c r="D90" s="4">
        <v>609.15</v>
      </c>
      <c r="E90" s="4">
        <v>511.13</v>
      </c>
      <c r="F90" s="4">
        <v>565.9</v>
      </c>
      <c r="G90" s="4">
        <v>743.85</v>
      </c>
      <c r="H90" s="4">
        <v>641.5</v>
      </c>
      <c r="I90" s="4">
        <v>1368.05</v>
      </c>
      <c r="J90" s="4">
        <v>1906.85</v>
      </c>
      <c r="K90" s="4">
        <v>1427.95</v>
      </c>
    </row>
    <row r="92" spans="1:12" s="3" customFormat="1" x14ac:dyDescent="0.15">
      <c r="A92" s="3" t="s">
        <v>1</v>
      </c>
    </row>
    <row r="93" spans="1:12" x14ac:dyDescent="0.15">
      <c r="A93" s="1" t="s">
        <v>0</v>
      </c>
      <c r="B93" s="2">
        <v>457.12</v>
      </c>
      <c r="C93" s="2">
        <v>459.38</v>
      </c>
      <c r="D93" s="2">
        <v>459.39</v>
      </c>
      <c r="E93" s="2">
        <v>459.39</v>
      </c>
      <c r="F93" s="2">
        <v>436.82</v>
      </c>
      <c r="G93" s="2">
        <v>436.89</v>
      </c>
      <c r="H93" s="2">
        <v>425.9</v>
      </c>
      <c r="I93" s="2">
        <v>426.07</v>
      </c>
      <c r="J93" s="2">
        <v>420.67</v>
      </c>
      <c r="K93" s="2">
        <v>414.86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DA7C638E-0B9E-47FD-9C45-BF6BFC0C3D7B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Infosys(2)</vt:lpstr>
      <vt:lpstr>HistoricalFS</vt:lpstr>
      <vt:lpstr>Data Sheet</vt:lpstr>
      <vt:lpstr>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Deekshitha R</dc:creator>
  <cp:lastModifiedBy>Deekshitha R</cp:lastModifiedBy>
  <dcterms:created xsi:type="dcterms:W3CDTF">2024-02-11T11:22:58Z</dcterms:created>
  <dcterms:modified xsi:type="dcterms:W3CDTF">2024-03-31T13:33:34Z</dcterms:modified>
</cp:coreProperties>
</file>