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ena Al Busaidi\Desktop\"/>
    </mc:Choice>
  </mc:AlternateContent>
  <xr:revisionPtr revIDLastSave="0" documentId="13_ncr:1_{AB3FECFF-A4D1-4BAD-979C-20BEFA22BB2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Original_Data" sheetId="1" r:id="rId1"/>
    <sheet name="P(Server Crash)" sheetId="9" r:id="rId2"/>
    <sheet name="P(CPU_Load)" sheetId="2" r:id="rId3"/>
    <sheet name="P(Power_Supply)" sheetId="3" r:id="rId4"/>
    <sheet name="P(Desk_Usage)" sheetId="8" r:id="rId5"/>
    <sheet name="P(Network_Traffic)" sheetId="4" r:id="rId6"/>
    <sheet name="P(Malware_Detected)" sheetId="5" r:id="rId7"/>
    <sheet name="P(Disk_Usage | Net)" sheetId="6" r:id="rId8"/>
    <sheet name="P(Server_Crash | All)" sheetId="7" r:id="rId9"/>
  </sheets>
  <definedNames>
    <definedName name="_xlnm._FilterDatabase" localSheetId="0" hidden="1">Original_Data!$A$1:$A$51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2" i="9"/>
  <c r="B2" i="8"/>
  <c r="B4" i="8"/>
  <c r="B3" i="8"/>
  <c r="B2" i="3"/>
  <c r="B3" i="3"/>
  <c r="B2" i="2"/>
  <c r="D8" i="6"/>
  <c r="D7" i="6"/>
  <c r="D6" i="6"/>
  <c r="D5" i="6"/>
  <c r="D4" i="6"/>
  <c r="D3" i="6"/>
  <c r="D2" i="6"/>
  <c r="B8" i="6"/>
  <c r="B7" i="6"/>
  <c r="B6" i="6"/>
  <c r="B5" i="6"/>
  <c r="B4" i="6"/>
  <c r="C8" i="6"/>
  <c r="C7" i="6"/>
  <c r="C5" i="6"/>
  <c r="C4" i="6"/>
  <c r="C3" i="6"/>
  <c r="C2" i="6"/>
  <c r="B3" i="6"/>
  <c r="B2" i="6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C6" i="6"/>
  <c r="B3" i="5"/>
  <c r="B2" i="5"/>
  <c r="B4" i="4"/>
  <c r="C13" i="6" s="1"/>
  <c r="B3" i="4"/>
  <c r="C15" i="6" s="1"/>
  <c r="B2" i="4"/>
  <c r="C14" i="6" s="1"/>
  <c r="B4" i="3"/>
  <c r="B4" i="2"/>
  <c r="B3" i="2"/>
  <c r="C19" i="6" l="1"/>
  <c r="C20" i="6"/>
  <c r="C21" i="6"/>
</calcChain>
</file>

<file path=xl/sharedStrings.xml><?xml version="1.0" encoding="utf-8"?>
<sst xmlns="http://schemas.openxmlformats.org/spreadsheetml/2006/main" count="292" uniqueCount="29">
  <si>
    <t>CPU_Load</t>
  </si>
  <si>
    <t>Power_Supply</t>
  </si>
  <si>
    <t>Network_Traffic</t>
  </si>
  <si>
    <t>Disk_Usage</t>
  </si>
  <si>
    <t>Malware_Detected</t>
  </si>
  <si>
    <t>Server_Crash</t>
  </si>
  <si>
    <t>High</t>
  </si>
  <si>
    <t>Stable</t>
  </si>
  <si>
    <t>Medium</t>
  </si>
  <si>
    <t>Low</t>
  </si>
  <si>
    <t>Normal</t>
  </si>
  <si>
    <t>Fluctuating</t>
  </si>
  <si>
    <t>Critical</t>
  </si>
  <si>
    <t>Failed</t>
  </si>
  <si>
    <t>P(CPU_Load)</t>
  </si>
  <si>
    <t>P(Power_Supply)</t>
  </si>
  <si>
    <t>P(Network_Traffic)</t>
  </si>
  <si>
    <t>P(Malware_Detected)</t>
  </si>
  <si>
    <t>Mediam</t>
  </si>
  <si>
    <t>Desk_Usage</t>
  </si>
  <si>
    <t>Probability</t>
  </si>
  <si>
    <t>P(Desk_Usage)* P(Network_Traffic)</t>
  </si>
  <si>
    <t xml:space="preserve">Medium </t>
  </si>
  <si>
    <t>P(Critical)</t>
  </si>
  <si>
    <t>P(High)</t>
  </si>
  <si>
    <t>P(Normal)</t>
  </si>
  <si>
    <t>P(Desk_Usage/Network_Traffic)</t>
  </si>
  <si>
    <t>Server Crash</t>
  </si>
  <si>
    <t>P(Server Crash)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</si>
</sst>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8D4E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5" borderId="1" xfId="0" applyFont="1" applyFill="1" applyBorder="1"/>
    <xf numFmtId="0" fontId="3" fillId="15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D4E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F51"/>
  <sheetViews>
    <sheetView tabSelected="1" workbookViewId="0">
      <selection activeCell="D8" sqref="D8"/>
    </sheetView>
  </sheetViews>
  <sheetFormatPr defaultRowHeight="14.5" x14ac:dyDescent="0.35"/>
  <cols>
    <col min="1" max="6" width="26.08984375" customWidth="1"/>
  </cols>
  <sheetData>
    <row r="1" spans="1:6" ht="18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6</v>
      </c>
      <c r="B2" s="4" t="s">
        <v>7</v>
      </c>
      <c r="C2" s="4" t="s">
        <v>8</v>
      </c>
      <c r="D2" s="4" t="s">
        <v>6</v>
      </c>
      <c r="E2" s="4" t="b">
        <v>0</v>
      </c>
      <c r="F2" s="4" t="b">
        <v>1</v>
      </c>
    </row>
    <row r="3" spans="1:6" x14ac:dyDescent="0.35">
      <c r="A3" s="4" t="s">
        <v>8</v>
      </c>
      <c r="B3" s="4" t="s">
        <v>7</v>
      </c>
      <c r="C3" s="4" t="s">
        <v>9</v>
      </c>
      <c r="D3" s="4" t="s">
        <v>10</v>
      </c>
      <c r="E3" s="4" t="b">
        <v>0</v>
      </c>
      <c r="F3" s="4" t="b">
        <v>0</v>
      </c>
    </row>
    <row r="4" spans="1:6" x14ac:dyDescent="0.35">
      <c r="A4" s="4" t="s">
        <v>9</v>
      </c>
      <c r="B4" s="4" t="s">
        <v>7</v>
      </c>
      <c r="C4" s="4" t="s">
        <v>9</v>
      </c>
      <c r="D4" s="4" t="s">
        <v>10</v>
      </c>
      <c r="E4" s="4" t="b">
        <v>0</v>
      </c>
      <c r="F4" s="4" t="b">
        <v>0</v>
      </c>
    </row>
    <row r="5" spans="1:6" x14ac:dyDescent="0.35">
      <c r="A5" s="4" t="s">
        <v>6</v>
      </c>
      <c r="B5" s="4" t="s">
        <v>11</v>
      </c>
      <c r="C5" s="4" t="s">
        <v>6</v>
      </c>
      <c r="D5" s="4" t="s">
        <v>6</v>
      </c>
      <c r="E5" s="4" t="b">
        <v>0</v>
      </c>
      <c r="F5" s="4" t="b">
        <v>1</v>
      </c>
    </row>
    <row r="6" spans="1:6" x14ac:dyDescent="0.35">
      <c r="A6" s="4" t="s">
        <v>8</v>
      </c>
      <c r="B6" s="4" t="s">
        <v>7</v>
      </c>
      <c r="C6" s="4" t="s">
        <v>8</v>
      </c>
      <c r="D6" s="4" t="s">
        <v>10</v>
      </c>
      <c r="E6" s="4" t="b">
        <v>0</v>
      </c>
      <c r="F6" s="4" t="b">
        <v>0</v>
      </c>
    </row>
    <row r="7" spans="1:6" x14ac:dyDescent="0.35">
      <c r="A7" s="4" t="s">
        <v>6</v>
      </c>
      <c r="B7" s="4" t="s">
        <v>7</v>
      </c>
      <c r="C7" s="4" t="s">
        <v>6</v>
      </c>
      <c r="D7" s="4" t="s">
        <v>12</v>
      </c>
      <c r="E7" s="4" t="b">
        <v>1</v>
      </c>
      <c r="F7" s="4" t="b">
        <v>1</v>
      </c>
    </row>
    <row r="8" spans="1:6" x14ac:dyDescent="0.35">
      <c r="A8" s="4" t="s">
        <v>9</v>
      </c>
      <c r="B8" s="4" t="s">
        <v>7</v>
      </c>
      <c r="C8" s="4" t="s">
        <v>9</v>
      </c>
      <c r="D8" s="4" t="s">
        <v>10</v>
      </c>
      <c r="E8" s="4" t="b">
        <v>0</v>
      </c>
      <c r="F8" s="4" t="b">
        <v>0</v>
      </c>
    </row>
    <row r="9" spans="1:6" x14ac:dyDescent="0.35">
      <c r="A9" s="4" t="s">
        <v>8</v>
      </c>
      <c r="B9" s="4" t="s">
        <v>11</v>
      </c>
      <c r="C9" s="4" t="s">
        <v>8</v>
      </c>
      <c r="D9" s="4" t="s">
        <v>6</v>
      </c>
      <c r="E9" s="4" t="b">
        <v>0</v>
      </c>
      <c r="F9" s="4" t="b">
        <v>1</v>
      </c>
    </row>
    <row r="10" spans="1:6" x14ac:dyDescent="0.35">
      <c r="A10" s="4" t="s">
        <v>6</v>
      </c>
      <c r="B10" s="4" t="s">
        <v>7</v>
      </c>
      <c r="C10" s="4" t="s">
        <v>8</v>
      </c>
      <c r="D10" s="4" t="s">
        <v>6</v>
      </c>
      <c r="E10" s="4" t="b">
        <v>0</v>
      </c>
      <c r="F10" s="4" t="b">
        <v>0</v>
      </c>
    </row>
    <row r="11" spans="1:6" x14ac:dyDescent="0.35">
      <c r="A11" s="4" t="s">
        <v>6</v>
      </c>
      <c r="B11" s="4" t="s">
        <v>7</v>
      </c>
      <c r="C11" s="4" t="s">
        <v>6</v>
      </c>
      <c r="D11" s="4" t="s">
        <v>12</v>
      </c>
      <c r="E11" s="4" t="b">
        <v>0</v>
      </c>
      <c r="F11" s="4" t="b">
        <v>1</v>
      </c>
    </row>
    <row r="12" spans="1:6" x14ac:dyDescent="0.35">
      <c r="A12" s="4" t="s">
        <v>8</v>
      </c>
      <c r="B12" s="4" t="s">
        <v>7</v>
      </c>
      <c r="C12" s="4" t="s">
        <v>9</v>
      </c>
      <c r="D12" s="4" t="s">
        <v>10</v>
      </c>
      <c r="E12" s="4" t="b">
        <v>0</v>
      </c>
      <c r="F12" s="4" t="b">
        <v>0</v>
      </c>
    </row>
    <row r="13" spans="1:6" x14ac:dyDescent="0.35">
      <c r="A13" s="4" t="s">
        <v>9</v>
      </c>
      <c r="B13" s="4" t="s">
        <v>7</v>
      </c>
      <c r="C13" s="4" t="s">
        <v>9</v>
      </c>
      <c r="D13" s="4" t="s">
        <v>10</v>
      </c>
      <c r="E13" s="4" t="b">
        <v>0</v>
      </c>
      <c r="F13" s="4" t="b">
        <v>0</v>
      </c>
    </row>
    <row r="14" spans="1:6" x14ac:dyDescent="0.35">
      <c r="A14" s="4" t="s">
        <v>8</v>
      </c>
      <c r="B14" s="4" t="s">
        <v>7</v>
      </c>
      <c r="C14" s="4" t="s">
        <v>8</v>
      </c>
      <c r="D14" s="4" t="s">
        <v>6</v>
      </c>
      <c r="E14" s="4" t="b">
        <v>0</v>
      </c>
      <c r="F14" s="4" t="b">
        <v>0</v>
      </c>
    </row>
    <row r="15" spans="1:6" x14ac:dyDescent="0.35">
      <c r="A15" s="4" t="s">
        <v>6</v>
      </c>
      <c r="B15" s="4" t="s">
        <v>11</v>
      </c>
      <c r="C15" s="4" t="s">
        <v>6</v>
      </c>
      <c r="D15" s="4" t="s">
        <v>6</v>
      </c>
      <c r="E15" s="4" t="b">
        <v>1</v>
      </c>
      <c r="F15" s="4" t="b">
        <v>1</v>
      </c>
    </row>
    <row r="16" spans="1:6" x14ac:dyDescent="0.35">
      <c r="A16" s="4" t="s">
        <v>8</v>
      </c>
      <c r="B16" s="4" t="s">
        <v>7</v>
      </c>
      <c r="C16" s="4" t="s">
        <v>8</v>
      </c>
      <c r="D16" s="4" t="s">
        <v>10</v>
      </c>
      <c r="E16" s="4" t="b">
        <v>0</v>
      </c>
      <c r="F16" s="4" t="b">
        <v>0</v>
      </c>
    </row>
    <row r="17" spans="1:6" x14ac:dyDescent="0.35">
      <c r="A17" s="4" t="s">
        <v>9</v>
      </c>
      <c r="B17" s="4" t="s">
        <v>7</v>
      </c>
      <c r="C17" s="4" t="s">
        <v>9</v>
      </c>
      <c r="D17" s="4" t="s">
        <v>10</v>
      </c>
      <c r="E17" s="4" t="b">
        <v>0</v>
      </c>
      <c r="F17" s="4" t="b">
        <v>0</v>
      </c>
    </row>
    <row r="18" spans="1:6" x14ac:dyDescent="0.35">
      <c r="A18" s="4" t="s">
        <v>6</v>
      </c>
      <c r="B18" s="4" t="s">
        <v>7</v>
      </c>
      <c r="C18" s="4" t="s">
        <v>6</v>
      </c>
      <c r="D18" s="4" t="s">
        <v>6</v>
      </c>
      <c r="E18" s="4" t="b">
        <v>0</v>
      </c>
      <c r="F18" s="4" t="b">
        <v>1</v>
      </c>
    </row>
    <row r="19" spans="1:6" x14ac:dyDescent="0.35">
      <c r="A19" s="4" t="s">
        <v>8</v>
      </c>
      <c r="B19" s="4" t="s">
        <v>7</v>
      </c>
      <c r="C19" s="4" t="s">
        <v>8</v>
      </c>
      <c r="D19" s="4" t="s">
        <v>6</v>
      </c>
      <c r="E19" s="4" t="b">
        <v>0</v>
      </c>
      <c r="F19" s="4" t="b">
        <v>0</v>
      </c>
    </row>
    <row r="20" spans="1:6" x14ac:dyDescent="0.35">
      <c r="A20" s="4" t="s">
        <v>6</v>
      </c>
      <c r="B20" s="4" t="s">
        <v>13</v>
      </c>
      <c r="C20" s="4" t="s">
        <v>9</v>
      </c>
      <c r="D20" s="4" t="s">
        <v>12</v>
      </c>
      <c r="E20" s="4" t="b">
        <v>0</v>
      </c>
      <c r="F20" s="4" t="b">
        <v>1</v>
      </c>
    </row>
    <row r="21" spans="1:6" x14ac:dyDescent="0.35">
      <c r="A21" s="4" t="s">
        <v>9</v>
      </c>
      <c r="B21" s="4" t="s">
        <v>7</v>
      </c>
      <c r="C21" s="4" t="s">
        <v>9</v>
      </c>
      <c r="D21" s="4" t="s">
        <v>10</v>
      </c>
      <c r="E21" s="4" t="b">
        <v>0</v>
      </c>
      <c r="F21" s="4" t="b">
        <v>0</v>
      </c>
    </row>
    <row r="22" spans="1:6" x14ac:dyDescent="0.35">
      <c r="A22" s="4" t="s">
        <v>8</v>
      </c>
      <c r="B22" s="4" t="s">
        <v>7</v>
      </c>
      <c r="C22" s="4" t="s">
        <v>8</v>
      </c>
      <c r="D22" s="4" t="s">
        <v>10</v>
      </c>
      <c r="E22" s="4" t="b">
        <v>0</v>
      </c>
      <c r="F22" s="4" t="b">
        <v>0</v>
      </c>
    </row>
    <row r="23" spans="1:6" x14ac:dyDescent="0.35">
      <c r="A23" s="4" t="s">
        <v>6</v>
      </c>
      <c r="B23" s="4" t="s">
        <v>7</v>
      </c>
      <c r="C23" s="4" t="s">
        <v>8</v>
      </c>
      <c r="D23" s="4" t="s">
        <v>6</v>
      </c>
      <c r="E23" s="4" t="b">
        <v>1</v>
      </c>
      <c r="F23" s="4" t="b">
        <v>1</v>
      </c>
    </row>
    <row r="24" spans="1:6" x14ac:dyDescent="0.35">
      <c r="A24" s="4" t="s">
        <v>8</v>
      </c>
      <c r="B24" s="4" t="s">
        <v>11</v>
      </c>
      <c r="C24" s="4" t="s">
        <v>6</v>
      </c>
      <c r="D24" s="4" t="s">
        <v>6</v>
      </c>
      <c r="E24" s="4" t="b">
        <v>0</v>
      </c>
      <c r="F24" s="4" t="b">
        <v>1</v>
      </c>
    </row>
    <row r="25" spans="1:6" x14ac:dyDescent="0.35">
      <c r="A25" s="4" t="s">
        <v>9</v>
      </c>
      <c r="B25" s="4" t="s">
        <v>7</v>
      </c>
      <c r="C25" s="4" t="s">
        <v>9</v>
      </c>
      <c r="D25" s="4" t="s">
        <v>10</v>
      </c>
      <c r="E25" s="4" t="b">
        <v>0</v>
      </c>
      <c r="F25" s="4" t="b">
        <v>0</v>
      </c>
    </row>
    <row r="26" spans="1:6" x14ac:dyDescent="0.35">
      <c r="A26" s="4" t="s">
        <v>6</v>
      </c>
      <c r="B26" s="4" t="s">
        <v>7</v>
      </c>
      <c r="C26" s="4" t="s">
        <v>6</v>
      </c>
      <c r="D26" s="4" t="s">
        <v>12</v>
      </c>
      <c r="E26" s="4" t="b">
        <v>0</v>
      </c>
      <c r="F26" s="4" t="b">
        <v>1</v>
      </c>
    </row>
    <row r="27" spans="1:6" x14ac:dyDescent="0.35">
      <c r="A27" s="4" t="s">
        <v>8</v>
      </c>
      <c r="B27" s="4" t="s">
        <v>7</v>
      </c>
      <c r="C27" s="4" t="s">
        <v>8</v>
      </c>
      <c r="D27" s="4" t="s">
        <v>10</v>
      </c>
      <c r="E27" s="4" t="b">
        <v>0</v>
      </c>
      <c r="F27" s="4" t="b">
        <v>0</v>
      </c>
    </row>
    <row r="28" spans="1:6" x14ac:dyDescent="0.35">
      <c r="A28" s="4" t="s">
        <v>9</v>
      </c>
      <c r="B28" s="4" t="s">
        <v>7</v>
      </c>
      <c r="C28" s="4" t="s">
        <v>9</v>
      </c>
      <c r="D28" s="4" t="s">
        <v>10</v>
      </c>
      <c r="E28" s="4" t="b">
        <v>0</v>
      </c>
      <c r="F28" s="4" t="b">
        <v>0</v>
      </c>
    </row>
    <row r="29" spans="1:6" x14ac:dyDescent="0.35">
      <c r="A29" s="4" t="s">
        <v>8</v>
      </c>
      <c r="B29" s="4" t="s">
        <v>7</v>
      </c>
      <c r="C29" s="4" t="s">
        <v>9</v>
      </c>
      <c r="D29" s="4" t="s">
        <v>10</v>
      </c>
      <c r="E29" s="4" t="b">
        <v>0</v>
      </c>
      <c r="F29" s="4" t="b">
        <v>0</v>
      </c>
    </row>
    <row r="30" spans="1:6" x14ac:dyDescent="0.35">
      <c r="A30" s="4" t="s">
        <v>6</v>
      </c>
      <c r="B30" s="4" t="s">
        <v>7</v>
      </c>
      <c r="C30" s="4" t="s">
        <v>8</v>
      </c>
      <c r="D30" s="4" t="s">
        <v>6</v>
      </c>
      <c r="E30" s="4" t="b">
        <v>0</v>
      </c>
      <c r="F30" s="4" t="b">
        <v>1</v>
      </c>
    </row>
    <row r="31" spans="1:6" x14ac:dyDescent="0.35">
      <c r="A31" s="4" t="s">
        <v>8</v>
      </c>
      <c r="B31" s="4" t="s">
        <v>7</v>
      </c>
      <c r="C31" s="4" t="s">
        <v>8</v>
      </c>
      <c r="D31" s="4" t="s">
        <v>10</v>
      </c>
      <c r="E31" s="4" t="b">
        <v>0</v>
      </c>
      <c r="F31" s="4" t="b">
        <v>0</v>
      </c>
    </row>
    <row r="32" spans="1:6" x14ac:dyDescent="0.35">
      <c r="A32" s="4" t="s">
        <v>6</v>
      </c>
      <c r="B32" s="4" t="s">
        <v>11</v>
      </c>
      <c r="C32" s="4" t="s">
        <v>6</v>
      </c>
      <c r="D32" s="4" t="s">
        <v>12</v>
      </c>
      <c r="E32" s="4" t="b">
        <v>1</v>
      </c>
      <c r="F32" s="4" t="b">
        <v>1</v>
      </c>
    </row>
    <row r="33" spans="1:6" x14ac:dyDescent="0.35">
      <c r="A33" s="4" t="s">
        <v>9</v>
      </c>
      <c r="B33" s="4" t="s">
        <v>7</v>
      </c>
      <c r="C33" s="4" t="s">
        <v>9</v>
      </c>
      <c r="D33" s="4" t="s">
        <v>10</v>
      </c>
      <c r="E33" s="4" t="b">
        <v>0</v>
      </c>
      <c r="F33" s="4" t="b">
        <v>0</v>
      </c>
    </row>
    <row r="34" spans="1:6" x14ac:dyDescent="0.35">
      <c r="A34" s="4" t="s">
        <v>8</v>
      </c>
      <c r="B34" s="4" t="s">
        <v>7</v>
      </c>
      <c r="C34" s="4" t="s">
        <v>8</v>
      </c>
      <c r="D34" s="4" t="s">
        <v>6</v>
      </c>
      <c r="E34" s="4" t="b">
        <v>0</v>
      </c>
      <c r="F34" s="4" t="b">
        <v>0</v>
      </c>
    </row>
    <row r="35" spans="1:6" x14ac:dyDescent="0.35">
      <c r="A35" s="4" t="s">
        <v>6</v>
      </c>
      <c r="B35" s="4" t="s">
        <v>7</v>
      </c>
      <c r="C35" s="4" t="s">
        <v>6</v>
      </c>
      <c r="D35" s="4" t="s">
        <v>6</v>
      </c>
      <c r="E35" s="4" t="b">
        <v>0</v>
      </c>
      <c r="F35" s="4" t="b">
        <v>1</v>
      </c>
    </row>
    <row r="36" spans="1:6" x14ac:dyDescent="0.35">
      <c r="A36" s="4" t="s">
        <v>8</v>
      </c>
      <c r="B36" s="4" t="s">
        <v>7</v>
      </c>
      <c r="C36" s="4" t="s">
        <v>9</v>
      </c>
      <c r="D36" s="4" t="s">
        <v>10</v>
      </c>
      <c r="E36" s="4" t="b">
        <v>0</v>
      </c>
      <c r="F36" s="4" t="b">
        <v>0</v>
      </c>
    </row>
    <row r="37" spans="1:6" x14ac:dyDescent="0.35">
      <c r="A37" s="4" t="s">
        <v>9</v>
      </c>
      <c r="B37" s="4" t="s">
        <v>7</v>
      </c>
      <c r="C37" s="4" t="s">
        <v>9</v>
      </c>
      <c r="D37" s="4" t="s">
        <v>10</v>
      </c>
      <c r="E37" s="4" t="b">
        <v>0</v>
      </c>
      <c r="F37" s="4" t="b">
        <v>0</v>
      </c>
    </row>
    <row r="38" spans="1:6" x14ac:dyDescent="0.35">
      <c r="A38" s="4" t="s">
        <v>6</v>
      </c>
      <c r="B38" s="4" t="s">
        <v>7</v>
      </c>
      <c r="C38" s="4" t="s">
        <v>8</v>
      </c>
      <c r="D38" s="4" t="s">
        <v>12</v>
      </c>
      <c r="E38" s="4" t="b">
        <v>1</v>
      </c>
      <c r="F38" s="4" t="b">
        <v>1</v>
      </c>
    </row>
    <row r="39" spans="1:6" x14ac:dyDescent="0.35">
      <c r="A39" s="4" t="s">
        <v>8</v>
      </c>
      <c r="B39" s="4" t="s">
        <v>11</v>
      </c>
      <c r="C39" s="4" t="s">
        <v>8</v>
      </c>
      <c r="D39" s="4" t="s">
        <v>6</v>
      </c>
      <c r="E39" s="4" t="b">
        <v>0</v>
      </c>
      <c r="F39" s="4" t="b">
        <v>1</v>
      </c>
    </row>
    <row r="40" spans="1:6" x14ac:dyDescent="0.35">
      <c r="A40" s="4" t="s">
        <v>6</v>
      </c>
      <c r="B40" s="4" t="s">
        <v>7</v>
      </c>
      <c r="C40" s="4" t="s">
        <v>6</v>
      </c>
      <c r="D40" s="4" t="s">
        <v>6</v>
      </c>
      <c r="E40" s="4" t="b">
        <v>0</v>
      </c>
      <c r="F40" s="4" t="b">
        <v>1</v>
      </c>
    </row>
    <row r="41" spans="1:6" x14ac:dyDescent="0.35">
      <c r="A41" s="4" t="s">
        <v>9</v>
      </c>
      <c r="B41" s="4" t="s">
        <v>7</v>
      </c>
      <c r="C41" s="4" t="s">
        <v>9</v>
      </c>
      <c r="D41" s="4" t="s">
        <v>10</v>
      </c>
      <c r="E41" s="4" t="b">
        <v>0</v>
      </c>
      <c r="F41" s="4" t="b">
        <v>0</v>
      </c>
    </row>
    <row r="42" spans="1:6" x14ac:dyDescent="0.35">
      <c r="A42" s="4" t="s">
        <v>8</v>
      </c>
      <c r="B42" s="4" t="s">
        <v>7</v>
      </c>
      <c r="C42" s="4" t="s">
        <v>8</v>
      </c>
      <c r="D42" s="4" t="s">
        <v>10</v>
      </c>
      <c r="E42" s="4" t="b">
        <v>0</v>
      </c>
      <c r="F42" s="4" t="b">
        <v>0</v>
      </c>
    </row>
    <row r="43" spans="1:6" x14ac:dyDescent="0.35">
      <c r="A43" s="4" t="s">
        <v>6</v>
      </c>
      <c r="B43" s="4" t="s">
        <v>7</v>
      </c>
      <c r="C43" s="4" t="s">
        <v>8</v>
      </c>
      <c r="D43" s="4" t="s">
        <v>6</v>
      </c>
      <c r="E43" s="4" t="b">
        <v>0</v>
      </c>
      <c r="F43" s="4" t="b">
        <v>0</v>
      </c>
    </row>
    <row r="44" spans="1:6" x14ac:dyDescent="0.35">
      <c r="A44" s="4" t="s">
        <v>8</v>
      </c>
      <c r="B44" s="4" t="s">
        <v>7</v>
      </c>
      <c r="C44" s="4" t="s">
        <v>9</v>
      </c>
      <c r="D44" s="4" t="s">
        <v>10</v>
      </c>
      <c r="E44" s="4" t="b">
        <v>0</v>
      </c>
      <c r="F44" s="4" t="b">
        <v>0</v>
      </c>
    </row>
    <row r="45" spans="1:6" x14ac:dyDescent="0.35">
      <c r="A45" s="4" t="s">
        <v>9</v>
      </c>
      <c r="B45" s="4" t="s">
        <v>7</v>
      </c>
      <c r="C45" s="4" t="s">
        <v>9</v>
      </c>
      <c r="D45" s="4" t="s">
        <v>10</v>
      </c>
      <c r="E45" s="4" t="b">
        <v>0</v>
      </c>
      <c r="F45" s="4" t="b">
        <v>0</v>
      </c>
    </row>
    <row r="46" spans="1:6" x14ac:dyDescent="0.35">
      <c r="A46" s="4" t="s">
        <v>6</v>
      </c>
      <c r="B46" s="4" t="s">
        <v>11</v>
      </c>
      <c r="C46" s="4" t="s">
        <v>6</v>
      </c>
      <c r="D46" s="4" t="s">
        <v>12</v>
      </c>
      <c r="E46" s="4" t="b">
        <v>1</v>
      </c>
      <c r="F46" s="4" t="b">
        <v>1</v>
      </c>
    </row>
    <row r="47" spans="1:6" x14ac:dyDescent="0.35">
      <c r="A47" s="4" t="s">
        <v>8</v>
      </c>
      <c r="B47" s="4" t="s">
        <v>7</v>
      </c>
      <c r="C47" s="4" t="s">
        <v>8</v>
      </c>
      <c r="D47" s="4" t="s">
        <v>6</v>
      </c>
      <c r="E47" s="4" t="b">
        <v>0</v>
      </c>
      <c r="F47" s="4" t="b">
        <v>0</v>
      </c>
    </row>
    <row r="48" spans="1:6" x14ac:dyDescent="0.35">
      <c r="A48" s="4" t="s">
        <v>6</v>
      </c>
      <c r="B48" s="4" t="s">
        <v>7</v>
      </c>
      <c r="C48" s="4" t="s">
        <v>6</v>
      </c>
      <c r="D48" s="4" t="s">
        <v>6</v>
      </c>
      <c r="E48" s="4" t="b">
        <v>0</v>
      </c>
      <c r="F48" s="4" t="b">
        <v>1</v>
      </c>
    </row>
    <row r="49" spans="1:6" x14ac:dyDescent="0.35">
      <c r="A49" s="4" t="s">
        <v>9</v>
      </c>
      <c r="B49" s="4" t="s">
        <v>7</v>
      </c>
      <c r="C49" s="4" t="s">
        <v>9</v>
      </c>
      <c r="D49" s="4" t="s">
        <v>10</v>
      </c>
      <c r="E49" s="4" t="b">
        <v>0</v>
      </c>
      <c r="F49" s="4" t="b">
        <v>0</v>
      </c>
    </row>
    <row r="50" spans="1:6" x14ac:dyDescent="0.35">
      <c r="A50" s="4" t="s">
        <v>8</v>
      </c>
      <c r="B50" s="4" t="s">
        <v>13</v>
      </c>
      <c r="C50" s="4" t="s">
        <v>9</v>
      </c>
      <c r="D50" s="4" t="s">
        <v>6</v>
      </c>
      <c r="E50" s="4" t="b">
        <v>0</v>
      </c>
      <c r="F50" s="4" t="b">
        <v>1</v>
      </c>
    </row>
    <row r="51" spans="1:6" x14ac:dyDescent="0.35">
      <c r="A51" s="4" t="s">
        <v>6</v>
      </c>
      <c r="B51" s="4" t="s">
        <v>7</v>
      </c>
      <c r="C51" s="4" t="s">
        <v>8</v>
      </c>
      <c r="D51" s="4" t="s">
        <v>6</v>
      </c>
      <c r="E51" s="4" t="b">
        <v>1</v>
      </c>
      <c r="F51" s="4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2D3A-D98E-489D-B8B3-D70FC862A2E0}">
  <sheetPr>
    <tabColor theme="2" tint="-0.249977111117893"/>
  </sheetPr>
  <dimension ref="A1:B3"/>
  <sheetViews>
    <sheetView workbookViewId="0">
      <selection activeCell="B5" sqref="B5"/>
    </sheetView>
  </sheetViews>
  <sheetFormatPr defaultRowHeight="14.5" x14ac:dyDescent="0.35"/>
  <cols>
    <col min="1" max="1" width="19.54296875" customWidth="1"/>
    <col min="2" max="2" width="17.1796875" customWidth="1"/>
  </cols>
  <sheetData>
    <row r="1" spans="1:2" ht="15.5" x14ac:dyDescent="0.35">
      <c r="A1" s="6" t="s">
        <v>27</v>
      </c>
      <c r="B1" s="6" t="s">
        <v>28</v>
      </c>
    </row>
    <row r="2" spans="1:2" ht="15.5" x14ac:dyDescent="0.35">
      <c r="A2" s="5" t="b">
        <v>1</v>
      </c>
      <c r="B2" s="5">
        <f>21/50</f>
        <v>0.42</v>
      </c>
    </row>
    <row r="3" spans="1:2" ht="15.5" x14ac:dyDescent="0.35">
      <c r="A3" s="5" t="b">
        <v>0</v>
      </c>
      <c r="B3" s="5">
        <f>29/50</f>
        <v>0.57999999999999996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B4"/>
  <sheetViews>
    <sheetView workbookViewId="0">
      <selection sqref="A1:B1"/>
    </sheetView>
  </sheetViews>
  <sheetFormatPr defaultRowHeight="14.5" x14ac:dyDescent="0.35"/>
  <cols>
    <col min="1" max="1" width="14.08984375" customWidth="1"/>
    <col min="2" max="2" width="16.81640625" customWidth="1"/>
  </cols>
  <sheetData>
    <row r="1" spans="1:2" ht="15.5" x14ac:dyDescent="0.35">
      <c r="A1" s="8" t="s">
        <v>0</v>
      </c>
      <c r="B1" s="8" t="s">
        <v>14</v>
      </c>
    </row>
    <row r="2" spans="1:2" ht="15.5" x14ac:dyDescent="0.35">
      <c r="A2" s="7" t="s">
        <v>6</v>
      </c>
      <c r="B2" s="7">
        <f>COUNTIF(Original_Data!A:A,"High")/COUNTA(Original_Data!A:A)</f>
        <v>0.37254901960784315</v>
      </c>
    </row>
    <row r="3" spans="1:2" ht="15.5" x14ac:dyDescent="0.35">
      <c r="A3" s="7" t="s">
        <v>8</v>
      </c>
      <c r="B3" s="7">
        <f>COUNTIF(Original_Data!A:A,"Medium")/COUNTA(Original_Data!A:A)</f>
        <v>0.37254901960784315</v>
      </c>
    </row>
    <row r="4" spans="1:2" ht="15.5" x14ac:dyDescent="0.35">
      <c r="A4" s="7" t="s">
        <v>9</v>
      </c>
      <c r="B4" s="7">
        <f>COUNTIF(Original_Data!A:A,"Low")/COUNTA(Original_Data!A:A)</f>
        <v>0.23529411764705882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B5"/>
  <sheetViews>
    <sheetView workbookViewId="0">
      <selection sqref="A1:B4"/>
    </sheetView>
  </sheetViews>
  <sheetFormatPr defaultRowHeight="14.5" x14ac:dyDescent="0.35"/>
  <cols>
    <col min="1" max="1" width="16.36328125" customWidth="1"/>
    <col min="2" max="2" width="18.08984375" customWidth="1"/>
  </cols>
  <sheetData>
    <row r="1" spans="1:2" ht="15.5" x14ac:dyDescent="0.35">
      <c r="A1" s="9" t="s">
        <v>1</v>
      </c>
      <c r="B1" s="9" t="s">
        <v>15</v>
      </c>
    </row>
    <row r="2" spans="1:2" ht="15.5" x14ac:dyDescent="0.35">
      <c r="A2" s="10" t="s">
        <v>7</v>
      </c>
      <c r="B2" s="10">
        <f>COUNTIF(Original_Data!B:B,"Stable")/COUNTA(Original_Data!B:B)</f>
        <v>0.80392156862745101</v>
      </c>
    </row>
    <row r="3" spans="1:2" ht="15.5" x14ac:dyDescent="0.35">
      <c r="A3" s="10" t="s">
        <v>11</v>
      </c>
      <c r="B3" s="10">
        <f>COUNTIF(Original_Data!B:B,"Fluctuating")/COUNTA(Original_Data!B:B)</f>
        <v>0.13725490196078433</v>
      </c>
    </row>
    <row r="4" spans="1:2" ht="15.5" x14ac:dyDescent="0.35">
      <c r="A4" s="10" t="s">
        <v>13</v>
      </c>
      <c r="B4" s="10">
        <f>COUNTIF(Original_Data!B:B,"Failed")/COUNTA(Original_Data!B:B)</f>
        <v>3.9215686274509803E-2</v>
      </c>
    </row>
    <row r="5" spans="1:2" x14ac:dyDescent="0.35">
      <c r="A5" s="1"/>
      <c r="B5" s="1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8458-1857-4973-B1BB-EE8AB5641057}">
  <sheetPr>
    <tabColor theme="0" tint="-0.249977111117893"/>
  </sheetPr>
  <dimension ref="A1:B4"/>
  <sheetViews>
    <sheetView workbookViewId="0">
      <selection sqref="A1:B1"/>
    </sheetView>
  </sheetViews>
  <sheetFormatPr defaultRowHeight="14.5" x14ac:dyDescent="0.35"/>
  <cols>
    <col min="1" max="1" width="22.81640625" customWidth="1"/>
    <col min="2" max="2" width="21.90625" customWidth="1"/>
  </cols>
  <sheetData>
    <row r="1" spans="1:2" ht="15.5" x14ac:dyDescent="0.35">
      <c r="A1" s="13" t="s">
        <v>19</v>
      </c>
      <c r="B1" s="13" t="s">
        <v>20</v>
      </c>
    </row>
    <row r="2" spans="1:2" ht="15.5" x14ac:dyDescent="0.35">
      <c r="A2" s="11" t="s">
        <v>6</v>
      </c>
      <c r="B2" s="12">
        <f>20/50</f>
        <v>0.4</v>
      </c>
    </row>
    <row r="3" spans="1:2" ht="15.5" x14ac:dyDescent="0.35">
      <c r="A3" s="11" t="s">
        <v>18</v>
      </c>
      <c r="B3" s="12">
        <f>23/50</f>
        <v>0.46</v>
      </c>
    </row>
    <row r="4" spans="1:2" ht="15.5" x14ac:dyDescent="0.35">
      <c r="A4" s="11" t="s">
        <v>12</v>
      </c>
      <c r="B4" s="12">
        <f>7/50</f>
        <v>0.14000000000000001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B4"/>
  <sheetViews>
    <sheetView workbookViewId="0">
      <selection activeCell="D12" sqref="D12"/>
    </sheetView>
  </sheetViews>
  <sheetFormatPr defaultRowHeight="14.5" x14ac:dyDescent="0.35"/>
  <cols>
    <col min="1" max="1" width="17" customWidth="1"/>
    <col min="2" max="2" width="19.81640625" customWidth="1"/>
  </cols>
  <sheetData>
    <row r="1" spans="1:2" ht="15.5" x14ac:dyDescent="0.35">
      <c r="A1" s="15" t="s">
        <v>2</v>
      </c>
      <c r="B1" s="15" t="s">
        <v>16</v>
      </c>
    </row>
    <row r="2" spans="1:2" ht="15.5" x14ac:dyDescent="0.35">
      <c r="A2" s="14" t="s">
        <v>8</v>
      </c>
      <c r="B2" s="14">
        <f>COUNTIF(Original_Data!C:C,"Medium")/COUNTA(Original_Data!C:C)</f>
        <v>0.37254901960784315</v>
      </c>
    </row>
    <row r="3" spans="1:2" ht="15.5" x14ac:dyDescent="0.35">
      <c r="A3" s="14" t="s">
        <v>9</v>
      </c>
      <c r="B3" s="14">
        <f>COUNTIF(Original_Data!C:C,"Low")/COUNTA(Original_Data!C:C)</f>
        <v>0.37254901960784315</v>
      </c>
    </row>
    <row r="4" spans="1:2" ht="15.5" x14ac:dyDescent="0.35">
      <c r="A4" s="14" t="s">
        <v>6</v>
      </c>
      <c r="B4" s="14">
        <f>COUNTIF(Original_Data!C:C,"High")/COUNTA(Original_Data!C:C)</f>
        <v>0.23529411764705882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249977111117893"/>
  </sheetPr>
  <dimension ref="A1:B3"/>
  <sheetViews>
    <sheetView workbookViewId="0">
      <selection sqref="A1:B3"/>
    </sheetView>
  </sheetViews>
  <sheetFormatPr defaultRowHeight="14.5" x14ac:dyDescent="0.35"/>
  <cols>
    <col min="1" max="1" width="17.7265625" bestFit="1" customWidth="1"/>
    <col min="2" max="2" width="20.453125" bestFit="1" customWidth="1"/>
  </cols>
  <sheetData>
    <row r="1" spans="1:2" ht="15.5" x14ac:dyDescent="0.35">
      <c r="A1" s="17" t="s">
        <v>4</v>
      </c>
      <c r="B1" s="17" t="s">
        <v>17</v>
      </c>
    </row>
    <row r="2" spans="1:2" ht="15.5" x14ac:dyDescent="0.35">
      <c r="A2" s="18" t="b">
        <v>0</v>
      </c>
      <c r="B2" s="18">
        <f>COUNTIF(Original_Data!E:E,"False")/COUNTA(Original_Data!E:E)</f>
        <v>0.84313725490196079</v>
      </c>
    </row>
    <row r="3" spans="1:2" ht="15.5" x14ac:dyDescent="0.35">
      <c r="A3" s="18" t="b">
        <v>1</v>
      </c>
      <c r="B3" s="18">
        <f>COUNTIF(Original_Data!E:E,"True")/COUNTA(Original_Data!E:E)</f>
        <v>0.13725490196078433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8D4EB"/>
  </sheetPr>
  <dimension ref="A1:E21"/>
  <sheetViews>
    <sheetView workbookViewId="0">
      <selection activeCell="D15" sqref="D15"/>
    </sheetView>
  </sheetViews>
  <sheetFormatPr defaultRowHeight="14.5" x14ac:dyDescent="0.35"/>
  <cols>
    <col min="1" max="2" width="24.54296875" style="1" customWidth="1"/>
    <col min="3" max="3" width="34" style="1" bestFit="1" customWidth="1"/>
    <col min="4" max="4" width="24.54296875" style="1" customWidth="1"/>
    <col min="5" max="5" width="14.36328125" style="1" customWidth="1"/>
    <col min="6" max="6" width="15.6328125" customWidth="1"/>
    <col min="7" max="7" width="33.1796875" customWidth="1"/>
  </cols>
  <sheetData>
    <row r="1" spans="1:5" ht="15.5" x14ac:dyDescent="0.35">
      <c r="A1" s="14" t="s">
        <v>2</v>
      </c>
      <c r="B1" s="14" t="s">
        <v>12</v>
      </c>
      <c r="C1" s="14" t="s">
        <v>6</v>
      </c>
      <c r="D1" s="14" t="s">
        <v>10</v>
      </c>
    </row>
    <row r="2" spans="1:5" ht="15.5" x14ac:dyDescent="0.35">
      <c r="A2" s="19" t="s">
        <v>6</v>
      </c>
      <c r="B2" s="19">
        <f>COUNTIFS(Original_Data!C:C,"High",Original_Data!D:D,"Critical")/COUNTIFS(Original_Data!C:C,"High")</f>
        <v>0.41666666666666669</v>
      </c>
      <c r="C2" s="19">
        <f>COUNTIFS(Original_Data!C:C,"High",Original_Data!D:D,"High")/COUNTIFS(Original_Data!C:C,"High")</f>
        <v>0.58333333333333337</v>
      </c>
      <c r="D2" s="19">
        <f>COUNTIFS(Original_Data!C:C,"High",Original_Data!D:D,"Normal")/COUNTIFS(Original_Data!C:C,"High")</f>
        <v>0</v>
      </c>
    </row>
    <row r="3" spans="1:5" ht="15.5" x14ac:dyDescent="0.35">
      <c r="A3" s="19" t="s">
        <v>6</v>
      </c>
      <c r="B3" s="19">
        <f>COUNTIFS(Original_Data!C:C,"High",Original_Data!D:D,"Critical")/COUNTIFS(Original_Data!C:C,"High")</f>
        <v>0.41666666666666669</v>
      </c>
      <c r="C3" s="19">
        <f>COUNTIFS(Original_Data!C:C,"High",Original_Data!D:D,"High")/COUNTIFS(Original_Data!C:C,"High")</f>
        <v>0.58333333333333337</v>
      </c>
      <c r="D3" s="19">
        <f>COUNTIFS(Original_Data!C:C,"High",Original_Data!D:D,"Normal")/COUNTIFS(Original_Data!C:C,"High")</f>
        <v>0</v>
      </c>
    </row>
    <row r="4" spans="1:5" ht="15.5" x14ac:dyDescent="0.35">
      <c r="A4" s="19" t="s">
        <v>9</v>
      </c>
      <c r="B4" s="19">
        <f>COUNTIFS(Original_Data!C:C,"Low",Original_Data!D:D,"Critical")/COUNTIFS(Original_Data!C:C,"Low")</f>
        <v>5.2631578947368418E-2</v>
      </c>
      <c r="C4" s="19">
        <f>COUNTIFS(Original_Data!C:C,"Low",Original_Data!D:D,"High")/COUNTIFS(Original_Data!C:C,"Low")</f>
        <v>5.2631578947368418E-2</v>
      </c>
      <c r="D4" s="19">
        <f>COUNTIFS(Original_Data!C:C,"Low",Original_Data!D:D,"Normal")/COUNTIFS(Original_Data!C:C,"Low")</f>
        <v>0.89473684210526316</v>
      </c>
    </row>
    <row r="5" spans="1:5" ht="15.5" x14ac:dyDescent="0.35">
      <c r="A5" s="19" t="s">
        <v>9</v>
      </c>
      <c r="B5" s="19">
        <f>COUNTIFS(Original_Data!C:C,"Low",Original_Data!D:D,"Critical")/COUNTIFS(Original_Data!C:C,"Low")</f>
        <v>5.2631578947368418E-2</v>
      </c>
      <c r="C5" s="19">
        <f>COUNTIFS(Original_Data!C:C,"Low",Original_Data!D:D,"High")/COUNTIFS(Original_Data!C:C,"Low")</f>
        <v>5.2631578947368418E-2</v>
      </c>
      <c r="D5" s="19">
        <f>COUNTIFS(Original_Data!C:C,"Low",Original_Data!D:D,"Normal")/COUNTIFS(Original_Data!C:C,"Low")</f>
        <v>0.89473684210526316</v>
      </c>
    </row>
    <row r="6" spans="1:5" ht="15.5" x14ac:dyDescent="0.35">
      <c r="A6" s="19" t="s">
        <v>9</v>
      </c>
      <c r="B6" s="19">
        <f>COUNTIFS(Original_Data!C:C,"Low",Original_Data!D:D,"Critical")/COUNTIFS(Original_Data!C:C,"Low")</f>
        <v>5.2631578947368418E-2</v>
      </c>
      <c r="C6" s="19">
        <f>COUNTIFS(Original_Data!C:C,"Low",Original_Data!A:A,"Medium",Original_Data!D:D,"High")/COUNTIFS(Original_Data!C:C,"Low",Original_Data!A:A,"Medium")</f>
        <v>0.16666666666666666</v>
      </c>
      <c r="D6" s="19">
        <f>COUNTIFS(Original_Data!C:C,"Low",Original_Data!D:D,"Normal")/COUNTIFS(Original_Data!C:C,"Low")</f>
        <v>0.89473684210526316</v>
      </c>
    </row>
    <row r="7" spans="1:5" ht="15.5" x14ac:dyDescent="0.35">
      <c r="A7" s="19" t="s">
        <v>8</v>
      </c>
      <c r="B7" s="19">
        <f>COUNTIFS(Original_Data!C:C,"Medium",Original_Data!D:D,"Critical")/COUNTIFS(Original_Data!C:C,"Medium")</f>
        <v>5.2631578947368418E-2</v>
      </c>
      <c r="C7" s="19">
        <f>COUNTIFS(Original_Data!C:C,"Medium",Original_Data!D:D,"High")/COUNTIFS(Original_Data!C:C,"Medium")</f>
        <v>0.63157894736842102</v>
      </c>
      <c r="D7" s="19">
        <f>COUNTIFS(Original_Data!C:C,"Medium",Original_Data!D:D,"Normal")/COUNTIFS(Original_Data!C:C,"Medium")</f>
        <v>0.31578947368421051</v>
      </c>
    </row>
    <row r="8" spans="1:5" ht="15.5" x14ac:dyDescent="0.35">
      <c r="A8" s="19" t="s">
        <v>8</v>
      </c>
      <c r="B8" s="19">
        <f>COUNTIFS(Original_Data!C:C,"Medium",Original_Data!D:D,"Critical")/COUNTIFS(Original_Data!C:C,"Medium")</f>
        <v>5.2631578947368418E-2</v>
      </c>
      <c r="C8" s="19">
        <f>COUNTIFS(Original_Data!C:C,"Medium",Original_Data!D:D,"High")/COUNTIFS(Original_Data!C:C,"Medium")</f>
        <v>0.63157894736842102</v>
      </c>
      <c r="D8" s="19">
        <f>COUNTIFS(Original_Data!C:C,"Medium",Original_Data!D:D,"Normal")/COUNTIFS(Original_Data!C:C,"Medium")</f>
        <v>0.31578947368421051</v>
      </c>
    </row>
    <row r="11" spans="1:5" x14ac:dyDescent="0.35">
      <c r="A11"/>
    </row>
    <row r="12" spans="1:5" ht="15.5" x14ac:dyDescent="0.35">
      <c r="B12" s="16"/>
      <c r="C12" s="17" t="s">
        <v>21</v>
      </c>
      <c r="D12"/>
      <c r="E12"/>
    </row>
    <row r="13" spans="1:5" ht="15.5" x14ac:dyDescent="0.35">
      <c r="B13" s="18" t="s">
        <v>6</v>
      </c>
      <c r="C13" s="18">
        <f>'P(Desk_Usage)'!B2*'P(Network_Traffic)'!B4</f>
        <v>9.4117647058823528E-2</v>
      </c>
      <c r="D13"/>
      <c r="E13"/>
    </row>
    <row r="14" spans="1:5" ht="15.5" x14ac:dyDescent="0.35">
      <c r="B14" s="18" t="s">
        <v>22</v>
      </c>
      <c r="C14" s="18">
        <f>'P(Desk_Usage)'!B3*'P(Network_Traffic)'!B2</f>
        <v>0.17137254901960786</v>
      </c>
      <c r="D14"/>
      <c r="E14"/>
    </row>
    <row r="15" spans="1:5" ht="15.5" x14ac:dyDescent="0.35">
      <c r="B15" s="18" t="s">
        <v>12</v>
      </c>
      <c r="C15" s="18">
        <f>'P(Desk_Usage)'!B4*'P(Network_Traffic)'!B3</f>
        <v>5.2156862745098044E-2</v>
      </c>
      <c r="D15"/>
      <c r="E15"/>
    </row>
    <row r="16" spans="1:5" x14ac:dyDescent="0.35">
      <c r="B16"/>
      <c r="C16"/>
      <c r="D16"/>
      <c r="E16"/>
    </row>
    <row r="17" spans="2:5" x14ac:dyDescent="0.35">
      <c r="B17"/>
      <c r="C17"/>
      <c r="D17"/>
      <c r="E17"/>
    </row>
    <row r="18" spans="2:5" ht="15.5" x14ac:dyDescent="0.35">
      <c r="B18" s="16"/>
      <c r="C18" s="17" t="s">
        <v>26</v>
      </c>
      <c r="D18"/>
      <c r="E18"/>
    </row>
    <row r="19" spans="2:5" ht="15.5" x14ac:dyDescent="0.35">
      <c r="B19" s="18" t="s">
        <v>23</v>
      </c>
      <c r="C19" s="18">
        <f>(1/3)*(B2+B6+B7)</f>
        <v>0.17397660818713448</v>
      </c>
      <c r="D19"/>
      <c r="E19"/>
    </row>
    <row r="20" spans="2:5" ht="15.5" x14ac:dyDescent="0.35">
      <c r="B20" s="18" t="s">
        <v>25</v>
      </c>
      <c r="C20" s="18">
        <f>(1/3)*(C2+C6+C7)</f>
        <v>0.46052631578947367</v>
      </c>
      <c r="D20"/>
      <c r="E20"/>
    </row>
    <row r="21" spans="2:5" ht="15.5" x14ac:dyDescent="0.35">
      <c r="B21" s="18" t="s">
        <v>24</v>
      </c>
      <c r="C21" s="18">
        <f>(1/3)*(D2+D5+D8)</f>
        <v>0.40350877192982454</v>
      </c>
      <c r="D21"/>
      <c r="E2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workbookViewId="0">
      <selection sqref="A1:F14"/>
    </sheetView>
  </sheetViews>
  <sheetFormatPr defaultRowHeight="14.5" x14ac:dyDescent="0.35"/>
  <cols>
    <col min="1" max="3" width="13.453125" style="2" customWidth="1"/>
    <col min="4" max="4" width="28.7265625" style="2" customWidth="1"/>
    <col min="5" max="6" width="13.453125" style="2" customWidth="1"/>
  </cols>
  <sheetData>
    <row r="1" spans="1:6" x14ac:dyDescent="0.35">
      <c r="A1" s="2" t="s">
        <v>0</v>
      </c>
      <c r="B1" s="2" t="s">
        <v>1</v>
      </c>
      <c r="C1" s="2" t="s">
        <v>3</v>
      </c>
      <c r="D1" s="2" t="s">
        <v>4</v>
      </c>
      <c r="E1" s="2" t="b">
        <v>0</v>
      </c>
      <c r="F1" s="2" t="b">
        <v>1</v>
      </c>
    </row>
    <row r="2" spans="1:6" x14ac:dyDescent="0.35">
      <c r="A2" s="2" t="s">
        <v>6</v>
      </c>
      <c r="B2" s="2" t="s">
        <v>13</v>
      </c>
      <c r="C2" s="2" t="s">
        <v>12</v>
      </c>
      <c r="D2" s="2">
        <v>0</v>
      </c>
      <c r="E2" s="2">
        <f>COUNTIFS(Original_Data!A:A,"High",Original_Data!B:B,"Failed",Original_Data!D:D,"Critical",Original_Data!E:E,"False",Original_Data!F:F,"False")/COUNTIFS(Original_Data!A:A,"High",Original_Data!B:B,"Failed",Original_Data!D:D,"Critical",Original_Data!E:E,"False")</f>
        <v>0</v>
      </c>
      <c r="F2" s="2">
        <f>COUNTIFS(Original_Data!A:A,"High",Original_Data!B:B,"Failed",Original_Data!D:D,"Critical",Original_Data!E:E,"False",Original_Data!F:F,"True")/COUNTIFS(Original_Data!A:A,"High",Original_Data!B:B,"Failed",Original_Data!D:D,"Critical",Original_Data!E:E,"False")</f>
        <v>1</v>
      </c>
    </row>
    <row r="3" spans="1:6" x14ac:dyDescent="0.35">
      <c r="A3" s="2" t="s">
        <v>6</v>
      </c>
      <c r="B3" s="2" t="s">
        <v>11</v>
      </c>
      <c r="C3" s="2" t="s">
        <v>12</v>
      </c>
      <c r="D3" s="2">
        <v>1</v>
      </c>
      <c r="E3" s="2">
        <f>COUNTIFS(Original_Data!A:A,"High",Original_Data!B:B,"Fluctuating",Original_Data!D:D,"Critical",Original_Data!E:E,"True",Original_Data!F:F,"False")/COUNTIFS(Original_Data!A:A,"High",Original_Data!B:B,"Fluctuating",Original_Data!D:D,"Critical",Original_Data!E:E,"True")</f>
        <v>0</v>
      </c>
      <c r="F3" s="2">
        <f>COUNTIFS(Original_Data!A:A,"High",Original_Data!B:B,"Fluctuating",Original_Data!D:D,"Critical",Original_Data!E:E,"True",Original_Data!F:F,"True")/COUNTIFS(Original_Data!A:A,"High",Original_Data!B:B,"Fluctuating",Original_Data!D:D,"Critical",Original_Data!E:E,"True")</f>
        <v>1</v>
      </c>
    </row>
    <row r="4" spans="1:6" x14ac:dyDescent="0.35">
      <c r="A4" s="2" t="s">
        <v>6</v>
      </c>
      <c r="B4" s="2" t="s">
        <v>11</v>
      </c>
      <c r="C4" s="2" t="s">
        <v>6</v>
      </c>
      <c r="D4" s="2">
        <v>0</v>
      </c>
      <c r="E4" s="2">
        <f>COUNTIFS(Original_Data!A:A,"High",Original_Data!B:B,"Fluctuating",Original_Data!D:D,"High",Original_Data!E:E,"False",Original_Data!F:F,"False")/COUNTIFS(Original_Data!A:A,"High",Original_Data!B:B,"Fluctuating",Original_Data!D:D,"High",Original_Data!E:E,"False")</f>
        <v>0</v>
      </c>
      <c r="F4" s="2">
        <f>COUNTIFS(Original_Data!A:A,"High",Original_Data!B:B,"Fluctuating",Original_Data!D:D,"High",Original_Data!E:E,"False",Original_Data!F:F,"True")/COUNTIFS(Original_Data!A:A,"High",Original_Data!B:B,"Fluctuating",Original_Data!D:D,"High",Original_Data!E:E,"False")</f>
        <v>1</v>
      </c>
    </row>
    <row r="5" spans="1:6" x14ac:dyDescent="0.35">
      <c r="A5" s="2" t="s">
        <v>6</v>
      </c>
      <c r="B5" s="2" t="s">
        <v>11</v>
      </c>
      <c r="C5" s="2" t="s">
        <v>6</v>
      </c>
      <c r="D5" s="2">
        <v>1</v>
      </c>
      <c r="E5" s="2">
        <f>COUNTIFS(Original_Data!A:A,"High",Original_Data!B:B,"Fluctuating",Original_Data!D:D,"High",Original_Data!E:E,"True",Original_Data!F:F,"False")/COUNTIFS(Original_Data!A:A,"High",Original_Data!B:B,"Fluctuating",Original_Data!D:D,"High",Original_Data!E:E,"True")</f>
        <v>0</v>
      </c>
      <c r="F5" s="2">
        <f>COUNTIFS(Original_Data!A:A,"High",Original_Data!B:B,"Fluctuating",Original_Data!D:D,"High",Original_Data!E:E,"True",Original_Data!F:F,"True")/COUNTIFS(Original_Data!A:A,"High",Original_Data!B:B,"Fluctuating",Original_Data!D:D,"High",Original_Data!E:E,"True")</f>
        <v>1</v>
      </c>
    </row>
    <row r="6" spans="1:6" x14ac:dyDescent="0.35">
      <c r="A6" s="2" t="s">
        <v>6</v>
      </c>
      <c r="B6" s="2" t="s">
        <v>7</v>
      </c>
      <c r="C6" s="2" t="s">
        <v>12</v>
      </c>
      <c r="D6" s="2">
        <v>0</v>
      </c>
      <c r="E6" s="2">
        <f>COUNTIFS(Original_Data!A:A,"High",Original_Data!B:B,"Stable",Original_Data!D:D,"Critical",Original_Data!E:E,"False",Original_Data!F:F,"False")/COUNTIFS(Original_Data!A:A,"High",Original_Data!B:B,"Stable",Original_Data!D:D,"Critical",Original_Data!E:E,"False")</f>
        <v>0</v>
      </c>
      <c r="F6" s="2">
        <f>COUNTIFS(Original_Data!A:A,"High",Original_Data!B:B,"Stable",Original_Data!D:D,"Critical",Original_Data!E:E,"False",Original_Data!F:F,"True")/COUNTIFS(Original_Data!A:A,"High",Original_Data!B:B,"Stable",Original_Data!D:D,"Critical",Original_Data!E:E,"False")</f>
        <v>1</v>
      </c>
    </row>
    <row r="7" spans="1:6" x14ac:dyDescent="0.35">
      <c r="A7" s="2" t="s">
        <v>6</v>
      </c>
      <c r="B7" s="2" t="s">
        <v>7</v>
      </c>
      <c r="C7" s="2" t="s">
        <v>12</v>
      </c>
      <c r="D7" s="2">
        <v>1</v>
      </c>
      <c r="E7" s="2">
        <f>COUNTIFS(Original_Data!A:A,"High",Original_Data!B:B,"Stable",Original_Data!D:D,"Critical",Original_Data!E:E,"True",Original_Data!F:F,"False")/COUNTIFS(Original_Data!A:A,"High",Original_Data!B:B,"Stable",Original_Data!D:D,"Critical",Original_Data!E:E,"True")</f>
        <v>0</v>
      </c>
      <c r="F7" s="2">
        <f>COUNTIFS(Original_Data!A:A,"High",Original_Data!B:B,"Stable",Original_Data!D:D,"Critical",Original_Data!E:E,"True",Original_Data!F:F,"True")/COUNTIFS(Original_Data!A:A,"High",Original_Data!B:B,"Stable",Original_Data!D:D,"Critical",Original_Data!E:E,"True")</f>
        <v>1</v>
      </c>
    </row>
    <row r="8" spans="1:6" x14ac:dyDescent="0.35">
      <c r="A8" s="2" t="s">
        <v>6</v>
      </c>
      <c r="B8" s="2" t="s">
        <v>7</v>
      </c>
      <c r="C8" s="2" t="s">
        <v>6</v>
      </c>
      <c r="D8" s="2">
        <v>0</v>
      </c>
      <c r="E8" s="2">
        <f>COUNTIFS(Original_Data!A:A,"High",Original_Data!B:B,"Stable",Original_Data!D:D,"High",Original_Data!E:E,"False",Original_Data!F:F,"False")/COUNTIFS(Original_Data!A:A,"High",Original_Data!B:B,"Stable",Original_Data!D:D,"High",Original_Data!E:E,"False")</f>
        <v>0.25</v>
      </c>
      <c r="F8" s="2">
        <f>COUNTIFS(Original_Data!A:A,"High",Original_Data!B:B,"Stable",Original_Data!D:D,"High",Original_Data!E:E,"False",Original_Data!F:F,"True")/COUNTIFS(Original_Data!A:A,"High",Original_Data!B:B,"Stable",Original_Data!D:D,"High",Original_Data!E:E,"False")</f>
        <v>0.75</v>
      </c>
    </row>
    <row r="9" spans="1:6" x14ac:dyDescent="0.35">
      <c r="A9" s="2" t="s">
        <v>6</v>
      </c>
      <c r="B9" s="2" t="s">
        <v>7</v>
      </c>
      <c r="C9" s="2" t="s">
        <v>6</v>
      </c>
      <c r="D9" s="2">
        <v>1</v>
      </c>
      <c r="E9" s="2">
        <f>COUNTIFS(Original_Data!A:A,"High",Original_Data!B:B,"Stable",Original_Data!D:D,"High",Original_Data!E:E,"True",Original_Data!F:F,"False")/COUNTIFS(Original_Data!A:A,"High",Original_Data!B:B,"Stable",Original_Data!D:D,"High",Original_Data!E:E,"True")</f>
        <v>0</v>
      </c>
      <c r="F9" s="2">
        <f>COUNTIFS(Original_Data!A:A,"High",Original_Data!B:B,"Stable",Original_Data!D:D,"High",Original_Data!E:E,"True",Original_Data!F:F,"True")/COUNTIFS(Original_Data!A:A,"High",Original_Data!B:B,"Stable",Original_Data!D:D,"High",Original_Data!E:E,"True")</f>
        <v>1</v>
      </c>
    </row>
    <row r="10" spans="1:6" x14ac:dyDescent="0.35">
      <c r="A10" s="2" t="s">
        <v>9</v>
      </c>
      <c r="B10" s="2" t="s">
        <v>7</v>
      </c>
      <c r="C10" s="2" t="s">
        <v>10</v>
      </c>
      <c r="D10" s="2">
        <v>0</v>
      </c>
      <c r="E10" s="2">
        <f>COUNTIFS(Original_Data!A:A,"Low",Original_Data!B:B,"Stable",Original_Data!D:D,"Normal",Original_Data!E:E,"False",Original_Data!F:F,"False")/COUNTIFS(Original_Data!A:A,"Low",Original_Data!B:B,"Stable",Original_Data!D:D,"Normal",Original_Data!E:E,"False")</f>
        <v>1</v>
      </c>
      <c r="F10" s="2">
        <f>COUNTIFS(Original_Data!A:A,"Low",Original_Data!B:B,"Stable",Original_Data!D:D,"Normal",Original_Data!E:E,"False",Original_Data!F:F,"True")/COUNTIFS(Original_Data!A:A,"Low",Original_Data!B:B,"Stable",Original_Data!D:D,"Normal",Original_Data!E:E,"False")</f>
        <v>0</v>
      </c>
    </row>
    <row r="11" spans="1:6" x14ac:dyDescent="0.35">
      <c r="A11" s="2" t="s">
        <v>8</v>
      </c>
      <c r="B11" s="2" t="s">
        <v>13</v>
      </c>
      <c r="C11" s="2" t="s">
        <v>6</v>
      </c>
      <c r="D11" s="2">
        <v>0</v>
      </c>
      <c r="E11" s="2">
        <f>COUNTIFS(Original_Data!A:A,"Medium",Original_Data!B:B,"Failed",Original_Data!D:D,"High",Original_Data!E:E,"False",Original_Data!F:F,"False")/COUNTIFS(Original_Data!A:A,"Medium",Original_Data!B:B,"Failed",Original_Data!D:D,"High",Original_Data!E:E,"False")</f>
        <v>0</v>
      </c>
      <c r="F11" s="2">
        <f>COUNTIFS(Original_Data!A:A,"Medium",Original_Data!B:B,"Failed",Original_Data!D:D,"High",Original_Data!E:E,"False",Original_Data!F:F,"True")/COUNTIFS(Original_Data!A:A,"Medium",Original_Data!B:B,"Failed",Original_Data!D:D,"High",Original_Data!E:E,"False")</f>
        <v>1</v>
      </c>
    </row>
    <row r="12" spans="1:6" x14ac:dyDescent="0.35">
      <c r="A12" s="2" t="s">
        <v>8</v>
      </c>
      <c r="B12" s="2" t="s">
        <v>11</v>
      </c>
      <c r="C12" s="2" t="s">
        <v>6</v>
      </c>
      <c r="D12" s="2">
        <v>0</v>
      </c>
      <c r="E12" s="2">
        <f>COUNTIFS(Original_Data!A:A,"Medium",Original_Data!B:B,"Fluctuating",Original_Data!D:D,"High",Original_Data!E:E,"False",Original_Data!F:F,"False")/COUNTIFS(Original_Data!A:A,"Medium",Original_Data!B:B,"Fluctuating",Original_Data!D:D,"High",Original_Data!E:E,"False")</f>
        <v>0</v>
      </c>
      <c r="F12" s="2">
        <f>COUNTIFS(Original_Data!A:A,"Medium",Original_Data!B:B,"Fluctuating",Original_Data!D:D,"High",Original_Data!E:E,"False",Original_Data!F:F,"True")/COUNTIFS(Original_Data!A:A,"Medium",Original_Data!B:B,"Fluctuating",Original_Data!D:D,"High",Original_Data!E:E,"False")</f>
        <v>1</v>
      </c>
    </row>
    <row r="13" spans="1:6" x14ac:dyDescent="0.35">
      <c r="A13" s="2" t="s">
        <v>8</v>
      </c>
      <c r="B13" s="2" t="s">
        <v>7</v>
      </c>
      <c r="C13" s="2" t="s">
        <v>6</v>
      </c>
      <c r="D13" s="2">
        <v>0</v>
      </c>
      <c r="E13" s="2">
        <f>COUNTIFS(Original_Data!A:A,"Medium",Original_Data!B:B,"Stable",Original_Data!D:D,"High",Original_Data!E:E,"False",Original_Data!F:F,"False")/COUNTIFS(Original_Data!A:A,"Medium",Original_Data!B:B,"Stable",Original_Data!D:D,"High",Original_Data!E:E,"False")</f>
        <v>1</v>
      </c>
      <c r="F13" s="2">
        <f>COUNTIFS(Original_Data!A:A,"Medium",Original_Data!B:B,"Stable",Original_Data!D:D,"High",Original_Data!E:E,"False",Original_Data!F:F,"True")/COUNTIFS(Original_Data!A:A,"Medium",Original_Data!B:B,"Stable",Original_Data!D:D,"High",Original_Data!E:E,"False")</f>
        <v>0</v>
      </c>
    </row>
    <row r="14" spans="1:6" x14ac:dyDescent="0.35">
      <c r="A14" s="2" t="s">
        <v>8</v>
      </c>
      <c r="B14" s="2" t="s">
        <v>7</v>
      </c>
      <c r="C14" s="2" t="s">
        <v>10</v>
      </c>
      <c r="D14" s="2">
        <v>0</v>
      </c>
      <c r="E14" s="2">
        <f>COUNTIFS(Original_Data!A:A,"Medium",Original_Data!B:B,"Stable",Original_Data!D:D,"Normal",Original_Data!E:E,"False",Original_Data!F:F,"False")/COUNTIFS(Original_Data!A:A,"Medium",Original_Data!B:B,"Stable",Original_Data!D:D,"Normal",Original_Data!E:E,"False")</f>
        <v>1</v>
      </c>
      <c r="F14" s="2">
        <f>COUNTIFS(Original_Data!A:A,"Medium",Original_Data!B:B,"Stable",Original_Data!D:D,"Normal",Original_Data!E:E,"False",Original_Data!F:F,"True")/COUNTIFS(Original_Data!A:A,"Medium",Original_Data!B:B,"Stable",Original_Data!D:D,"Normal",Original_Data!E:E,"False")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Original_Data</vt:lpstr>
      <vt:lpstr>P(Server Crash)</vt:lpstr>
      <vt:lpstr>P(CPU_Load)</vt:lpstr>
      <vt:lpstr>P(Power_Supply)</vt:lpstr>
      <vt:lpstr>P(Desk_Usage)</vt:lpstr>
      <vt:lpstr>P(Network_Traffic)</vt:lpstr>
      <vt:lpstr>P(Malware_Detected)</vt:lpstr>
      <vt:lpstr>P(Disk_Usage | Net)</vt:lpstr>
      <vt:lpstr>P(Server_Crash | All)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deena Al busaidi</cp:lastModifiedBy>
  <dcterms:created xsi:type="dcterms:W3CDTF">2025-05-13T11:25:44Z</dcterms:created>
  <dcterms:modified xsi:type="dcterms:W3CDTF">2025-05-29T07:53:52Z</dcterms:modified>
</cp:coreProperties>
</file>