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nesis_new\public\"/>
    </mc:Choice>
  </mc:AlternateContent>
  <xr:revisionPtr revIDLastSave="0" documentId="13_ncr:1_{9B4D1484-7D50-4235-B545-357D42D32669}" xr6:coauthVersionLast="47" xr6:coauthVersionMax="47" xr10:uidLastSave="{00000000-0000-0000-0000-000000000000}"/>
  <bookViews>
    <workbookView xWindow="-110" yWindow="-110" windowWidth="19420" windowHeight="10300" tabRatio="531" xr2:uid="{00000000-000D-0000-FFFF-FFFF00000000}"/>
  </bookViews>
  <sheets>
    <sheet name="ANNEX" sheetId="269" r:id="rId1"/>
  </sheets>
  <definedNames>
    <definedName name="_xlnm._FilterDatabase" localSheetId="0" hidden="1">ANNEX!$A$3:$AK$3</definedName>
    <definedName name="_xlnm.Print_Area" localSheetId="0">ANNEX!$A$3:$AK$3</definedName>
    <definedName name="_xlnm.Print_Titles" localSheetId="0">ANNEX!#REF!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69" l="1"/>
  <c r="N4" i="269" s="1"/>
  <c r="P4" i="269"/>
  <c r="R4" i="269"/>
  <c r="T4" i="269"/>
  <c r="U4" i="269"/>
  <c r="W4" i="269" s="1"/>
  <c r="AA4" i="269"/>
  <c r="AB4" i="269" s="1"/>
  <c r="AH4" i="269" s="1"/>
  <c r="Z4" i="269" l="1"/>
  <c r="AC4" i="269" s="1"/>
  <c r="AI4" i="269" s="1"/>
  <c r="AK4" i="269" s="1"/>
  <c r="AL12" i="269"/>
  <c r="AJ12" i="269"/>
  <c r="AH12" i="269"/>
  <c r="AF12" i="269"/>
  <c r="AE12" i="269"/>
  <c r="AD12" i="269"/>
  <c r="AB12" i="269"/>
  <c r="AA12" i="269"/>
  <c r="Z12" i="269"/>
  <c r="Y12" i="269"/>
  <c r="S12" i="269"/>
  <c r="R12" i="269"/>
  <c r="X12" i="269"/>
  <c r="W12" i="269"/>
  <c r="T12" i="269"/>
  <c r="Q12" i="269"/>
  <c r="P12" i="269"/>
  <c r="N12" i="269"/>
  <c r="M12" i="269"/>
  <c r="L12" i="269"/>
  <c r="AO4" i="269" l="1"/>
  <c r="AO12" i="269" s="1"/>
  <c r="AC12" i="269"/>
  <c r="AI12" i="269"/>
  <c r="AG4" i="269"/>
  <c r="AN4" i="269"/>
  <c r="AK12" i="269"/>
  <c r="AM4" i="269" l="1"/>
  <c r="AM12" i="269" s="1"/>
  <c r="AG12" i="269"/>
  <c r="AP4" i="269"/>
  <c r="AQ4" i="269" s="1"/>
  <c r="AQ12" i="269" s="1"/>
  <c r="AN12" i="269"/>
  <c r="AP12" i="269" l="1"/>
  <c r="AR4" i="269"/>
  <c r="AR12" i="269" s="1"/>
</calcChain>
</file>

<file path=xl/sharedStrings.xml><?xml version="1.0" encoding="utf-8"?>
<sst xmlns="http://schemas.openxmlformats.org/spreadsheetml/2006/main" count="134" uniqueCount="131">
  <si>
    <t>SL NO</t>
  </si>
  <si>
    <t>NET PAY</t>
  </si>
  <si>
    <t>CTC</t>
  </si>
  <si>
    <t>ESIC NO</t>
  </si>
  <si>
    <t>HRA</t>
  </si>
  <si>
    <t>BASIC SALARY</t>
  </si>
  <si>
    <t>UAN NO</t>
  </si>
  <si>
    <t>ACTUAL PAY</t>
  </si>
  <si>
    <t>NAME</t>
  </si>
  <si>
    <t>OT RATE</t>
  </si>
  <si>
    <t>MINOR REIMBURSEMENT</t>
  </si>
  <si>
    <t>EMP CODE</t>
  </si>
  <si>
    <t>GENDER</t>
  </si>
  <si>
    <t>DESIGNATION</t>
  </si>
  <si>
    <t>IFSC</t>
  </si>
  <si>
    <t>AADHAR NO</t>
  </si>
  <si>
    <t>GROSS SALARY</t>
  </si>
  <si>
    <t>PRESENT DAYS</t>
  </si>
  <si>
    <t>ABSENT</t>
  </si>
  <si>
    <t>OT HOURS</t>
  </si>
  <si>
    <t>PROP BASIC</t>
  </si>
  <si>
    <t>PROP GROSS</t>
  </si>
  <si>
    <t>ADVANCE</t>
  </si>
  <si>
    <t>MGMT PF</t>
  </si>
  <si>
    <t>MGMT ESIC</t>
  </si>
  <si>
    <t>MGMT LWF</t>
  </si>
  <si>
    <t>TOTAL DAYS</t>
  </si>
  <si>
    <t>KANISHKA</t>
  </si>
  <si>
    <t>OT AMOUNT</t>
  </si>
  <si>
    <t>INVOICE AMOUNT 2</t>
  </si>
  <si>
    <t>SERVICE CHAARGE</t>
  </si>
  <si>
    <t>BANK NAME</t>
  </si>
  <si>
    <t>A/C NUMBER</t>
  </si>
  <si>
    <t>EMP ESIC</t>
  </si>
  <si>
    <t>EMP PTAX</t>
  </si>
  <si>
    <t>EMP LWF</t>
  </si>
  <si>
    <t>EMP     PF</t>
  </si>
  <si>
    <t>ACTUAL PAYABLE</t>
  </si>
  <si>
    <t>INVOICE AMOUNT 1</t>
  </si>
  <si>
    <t>COST OF CONTRACT STAFFING SERVICES - 1</t>
  </si>
  <si>
    <t>COST OF CONTRACT STAFFING SERVICES - 2</t>
  </si>
  <si>
    <t>TOTAL</t>
  </si>
  <si>
    <t>SPECIAL INCENTIVE (AS PER PRINCIPAL EMPLOYER DISCRETION)</t>
  </si>
  <si>
    <t>PRODUCTION OR VARIABLE INCENTIVE</t>
  </si>
  <si>
    <t>HOLIDAYS ( WEEKLY + FESTIVE)</t>
  </si>
  <si>
    <t>PAID LEAVE / LEAVE ADJUSTMENT</t>
  </si>
  <si>
    <t>नाम</t>
  </si>
  <si>
    <t>आधार नंबर</t>
  </si>
  <si>
    <t>UAN नंबर</t>
  </si>
  <si>
    <t>ESIC नंबर</t>
  </si>
  <si>
    <t>लिंग</t>
  </si>
  <si>
    <t>कर्मचारी कोड</t>
  </si>
  <si>
    <t>पद</t>
  </si>
  <si>
    <t xml:space="preserve">
बैंक का नाम</t>
  </si>
  <si>
    <t>अकाउंट नंबर</t>
  </si>
  <si>
    <t>आई०ऍफ़०एस० कोड</t>
  </si>
  <si>
    <t>सकल वेतन</t>
  </si>
  <si>
    <t>मूल वेतन</t>
  </si>
  <si>
    <t>गृह वाता</t>
  </si>
  <si>
    <t>काम के दिन</t>
  </si>
  <si>
    <t>छुट्टी का दिन</t>
  </si>
  <si>
    <t>अनुपस्थित दिन</t>
  </si>
  <si>
    <t>कुल दिन</t>
  </si>
  <si>
    <t>आनुपातिक सकल वेतन</t>
  </si>
  <si>
    <t>ओवरटाइम दर</t>
  </si>
  <si>
    <t>अतिरिक्त समय अवधि</t>
  </si>
  <si>
    <t>ओवरटाइम राशि</t>
  </si>
  <si>
    <t>मामूली प्रतिपूर्ति</t>
  </si>
  <si>
    <t>विशेष प्रोत्साहन</t>
  </si>
  <si>
    <t>वास्तविक भुगतान</t>
  </si>
  <si>
    <t>आनुपातिक वेतन</t>
  </si>
  <si>
    <t>कर्मचारी PF</t>
  </si>
  <si>
    <t>कर्मचारी ESIC</t>
  </si>
  <si>
    <t>कर्मचारी P TAX</t>
  </si>
  <si>
    <t>कर्मचारी LWF</t>
  </si>
  <si>
    <t>एडवांस</t>
  </si>
  <si>
    <t>कुल भुगतान</t>
  </si>
  <si>
    <t>प्रबंधन  PF</t>
  </si>
  <si>
    <t>प्रबंधन  ESIC</t>
  </si>
  <si>
    <t>प्रबंधन  LWF</t>
  </si>
  <si>
    <t xml:space="preserve">
कंपनी के लिए लागत</t>
  </si>
  <si>
    <t>उत्पादन या परिवर्तनीय प्रोत्साहन</t>
  </si>
  <si>
    <t>वास्तविक देय</t>
  </si>
  <si>
    <t>নাম</t>
  </si>
  <si>
    <t>আধার নং</t>
  </si>
  <si>
    <t>ESIC নম্বর</t>
  </si>
  <si>
    <t>লিঙ্গ</t>
  </si>
  <si>
    <t>কর্মী কোড</t>
  </si>
  <si>
    <t>নিয়োগ</t>
  </si>
  <si>
    <t>ব্যাংকের নাম</t>
  </si>
  <si>
    <t>অ্যাকাউন্ট নম্বর</t>
  </si>
  <si>
    <t>আইএফএস কোড</t>
  </si>
  <si>
    <t>মোট বেতন</t>
  </si>
  <si>
    <t>মূল বেতন</t>
  </si>
  <si>
    <t>বাড়ি ভাড়া ভাতা</t>
  </si>
  <si>
    <t>কাজের দিন</t>
  </si>
  <si>
    <t>ছুটির দিন</t>
  </si>
  <si>
    <t>অনুপস্থিত দিন</t>
  </si>
  <si>
    <t>মোট দিন</t>
  </si>
  <si>
    <t xml:space="preserve">
আনুপাতিক মোট বেতন</t>
  </si>
  <si>
    <t>ওভারটাইম হার</t>
  </si>
  <si>
    <t>অতিরিক্ত ঘন্টা</t>
  </si>
  <si>
    <t>অতিরিক্ত কাজের বেতন</t>
  </si>
  <si>
    <t>সামান্য প্রতিদান</t>
  </si>
  <si>
    <t>বিশেষ প্রণোদনা</t>
  </si>
  <si>
    <t>প্রকৃত বেতন</t>
  </si>
  <si>
    <t>আনুপাতিক মৌলিক</t>
  </si>
  <si>
    <t>কর্মচারী PF</t>
  </si>
  <si>
    <t>কর্মচারী ESIC</t>
  </si>
  <si>
    <t>কর্মচারী P TAX</t>
  </si>
  <si>
    <t>কর্মচারী LWF</t>
  </si>
  <si>
    <t>অগ্রিম</t>
  </si>
  <si>
    <t>নেট বেতন</t>
  </si>
  <si>
    <t>ব্যবস্থাপনা PF</t>
  </si>
  <si>
    <t>ব্যবস্থাপনা ESIC</t>
  </si>
  <si>
    <t>ব্যবস্থাপনা LWF</t>
  </si>
  <si>
    <t>কোম্পানির খরচ</t>
  </si>
  <si>
    <t>পরিবর্তনশীল ইনসেনটিভ</t>
  </si>
  <si>
    <t>প্রদেয়</t>
  </si>
  <si>
    <t>भुगतान छुट्टी समायोजन</t>
  </si>
  <si>
    <t>বেতনের ছুটি সমন্বয়</t>
  </si>
  <si>
    <t>চালানের পরিমাণ 1</t>
  </si>
  <si>
    <t>चालान राशि 1</t>
  </si>
  <si>
    <t>चालान राशि 2</t>
  </si>
  <si>
    <t>চালানের পরিমাণ 2</t>
  </si>
  <si>
    <t>सेवा शुल्क</t>
  </si>
  <si>
    <t>সেবা খরচ</t>
  </si>
  <si>
    <t>কন্ট্রাক্ট স্টাফিং সার্ভিসের খরচ - 1</t>
  </si>
  <si>
    <t>কন্ট্রাক্ট স্টাফিং সার্ভিসের খরচ - 2</t>
  </si>
  <si>
    <t>अनुबंध स्टाफिंग सेवाओं की लागत - 1</t>
  </si>
  <si>
    <t>UAN নম্বর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</si>
</sst>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6">
    <font>
      <sz val="10"/>
      <name val="Arial"/>
    </font>
    <font>
      <b/>
      <sz val="10"/>
      <name val="Book Antiqua"/>
      <family val="1"/>
    </font>
    <font>
      <b/>
      <sz val="8"/>
      <name val="Book Antiqua"/>
      <family val="1"/>
    </font>
    <font>
      <b/>
      <sz val="10"/>
      <color indexed="8"/>
      <name val="Book Antiqua"/>
      <family val="1"/>
    </font>
    <font>
      <sz val="10"/>
      <name val="Arial"/>
      <family val="2"/>
    </font>
    <font>
      <b/>
      <sz val="9"/>
      <color indexed="8"/>
      <name val="Book Antiqua"/>
      <family val="1"/>
    </font>
    <font>
      <b/>
      <sz val="8"/>
      <color indexed="8"/>
      <name val="Book Antiqua"/>
      <family val="1"/>
    </font>
    <font>
      <b/>
      <sz val="10"/>
      <name val="Arial"/>
      <family val="2"/>
    </font>
    <font>
      <sz val="8"/>
      <name val="Arial"/>
      <family val="2"/>
    </font>
    <font>
      <b/>
      <sz val="9"/>
      <name val="Book Antiqua"/>
      <family val="1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Book Antiqua"/>
      <family val="1"/>
    </font>
    <font>
      <b/>
      <sz val="20"/>
      <color indexed="8"/>
      <name val="Book Antiqua"/>
      <family val="1"/>
    </font>
    <font>
      <b/>
      <sz val="16"/>
      <color indexed="8"/>
      <name val="Book Antiqua"/>
      <family val="1"/>
    </font>
    <font>
      <b/>
      <sz val="12"/>
      <color indexed="8"/>
      <name val="Book Antiqua"/>
      <family val="1"/>
    </font>
    <font>
      <b/>
      <sz val="14"/>
      <color indexed="8"/>
      <name val="Book Antiqua"/>
      <family val="1"/>
    </font>
    <font>
      <b/>
      <sz val="18"/>
      <color indexed="8"/>
      <name val="Book Antiqua"/>
      <family val="1"/>
    </font>
    <font>
      <b/>
      <sz val="18"/>
      <name val="Book Antiqua"/>
      <family val="1"/>
    </font>
    <font>
      <b/>
      <sz val="16"/>
      <name val="Book Antiqua"/>
      <family val="1"/>
    </font>
    <font>
      <b/>
      <sz val="14"/>
      <name val="Book Antiqua"/>
      <family val="1"/>
    </font>
    <font>
      <b/>
      <sz val="14"/>
      <name val="Arial"/>
      <family val="2"/>
    </font>
    <font>
      <b/>
      <sz val="18"/>
      <name val="Arial"/>
      <family val="2"/>
    </font>
    <font>
      <sz val="18"/>
      <color rgb="FF202124"/>
      <name val="Inherit"/>
    </font>
    <font>
      <b/>
      <sz val="18"/>
      <color rgb="FF202124"/>
      <name val="Inherit"/>
    </font>
    <font>
      <b/>
      <sz val="18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5" fillId="2" borderId="1" xfId="0" quotePrefix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" fontId="9" fillId="6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7" fillId="2" borderId="1" xfId="0" quotePrefix="1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" fontId="17" fillId="2" borderId="1" xfId="0" applyNumberFormat="1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1" fontId="18" fillId="2" borderId="1" xfId="0" applyNumberFormat="1" applyFont="1" applyFill="1" applyBorder="1" applyAlignment="1">
      <alignment horizontal="center" vertical="center" wrapText="1"/>
    </xf>
    <xf numFmtId="1" fontId="19" fillId="2" borderId="1" xfId="0" applyNumberFormat="1" applyFont="1" applyFill="1" applyBorder="1" applyAlignment="1">
      <alignment horizontal="center" vertical="center" wrapText="1"/>
    </xf>
    <xf numFmtId="1" fontId="20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5" fillId="5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5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5"/>
  </sheetPr>
  <dimension ref="A1:AR12"/>
  <sheetViews>
    <sheetView tabSelected="1" zoomScale="90" workbookViewId="0">
      <pane xSplit="2" ySplit="3" topLeftCell="C13" activePane="bottomRight" state="frozen"/>
      <selection pane="topRight" activeCell="D1" sqref="D1"/>
      <selection pane="bottomLeft" activeCell="A3" sqref="A3"/>
      <selection pane="bottomRight" activeCell="D2" sqref="D2"/>
    </sheetView>
  </sheetViews>
  <sheetFormatPr defaultColWidth="11.453125" defaultRowHeight="12.5"/>
  <cols>
    <col min="1" max="1" width="3.81640625" style="11" bestFit="1" customWidth="1"/>
    <col min="2" max="2" width="27.453125" style="11" bestFit="1" customWidth="1"/>
    <col min="3" max="5" width="15" style="11" customWidth="1"/>
    <col min="6" max="6" width="7" style="11" customWidth="1"/>
    <col min="7" max="7" width="8.453125" style="11" customWidth="1"/>
    <col min="8" max="8" width="10.453125" style="11" customWidth="1"/>
    <col min="9" max="9" width="15.81640625" style="12" customWidth="1"/>
    <col min="10" max="11" width="15.81640625" style="11" customWidth="1"/>
    <col min="12" max="14" width="7.7265625" style="11" customWidth="1"/>
    <col min="15" max="15" width="9.453125" style="11" customWidth="1"/>
    <col min="16" max="16" width="8" style="11" customWidth="1"/>
    <col min="17" max="17" width="9.1796875" style="11" customWidth="1"/>
    <col min="18" max="19" width="7" style="11" customWidth="1"/>
    <col min="20" max="20" width="9.81640625" style="11" customWidth="1"/>
    <col min="21" max="21" width="5.1796875" style="11" bestFit="1" customWidth="1"/>
    <col min="22" max="22" width="7" style="11" customWidth="1"/>
    <col min="23" max="23" width="7.81640625" style="11" customWidth="1"/>
    <col min="24" max="25" width="13" style="11" customWidth="1"/>
    <col min="26" max="26" width="7.453125" style="11" bestFit="1" customWidth="1"/>
    <col min="27" max="27" width="8.26953125" style="11" customWidth="1"/>
    <col min="28" max="31" width="7" style="11" customWidth="1"/>
    <col min="32" max="32" width="9" style="11" customWidth="1"/>
    <col min="33" max="34" width="7.453125" style="11" customWidth="1"/>
    <col min="35" max="35" width="6.7265625" style="11" customWidth="1"/>
    <col min="36" max="36" width="7.26953125" style="11" customWidth="1"/>
    <col min="37" max="37" width="7.453125" style="11" customWidth="1"/>
    <col min="38" max="38" width="11.81640625" style="11" customWidth="1"/>
    <col min="39" max="39" width="8.7265625" style="11" customWidth="1"/>
    <col min="40" max="41" width="12.7265625" style="11" customWidth="1"/>
    <col min="42" max="42" width="10.26953125" style="11" customWidth="1"/>
    <col min="43" max="44" width="15.26953125" style="11" customWidth="1"/>
    <col min="45" max="16384" width="11.453125" style="11"/>
  </cols>
  <sheetData>
    <row r="1" spans="1:44" s="9" customFormat="1" ht="72.75" customHeight="1">
      <c r="A1" s="1" t="s">
        <v>0</v>
      </c>
      <c r="B1" s="24" t="s">
        <v>46</v>
      </c>
      <c r="C1" s="25" t="s">
        <v>47</v>
      </c>
      <c r="D1" s="25" t="s">
        <v>48</v>
      </c>
      <c r="E1" s="25" t="s">
        <v>49</v>
      </c>
      <c r="F1" s="25" t="s">
        <v>50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  <c r="N1" s="25" t="s">
        <v>58</v>
      </c>
      <c r="O1" s="25" t="s">
        <v>59</v>
      </c>
      <c r="P1" s="25" t="s">
        <v>60</v>
      </c>
      <c r="Q1" s="26" t="s">
        <v>119</v>
      </c>
      <c r="R1" s="25" t="s">
        <v>61</v>
      </c>
      <c r="S1" s="25" t="s">
        <v>62</v>
      </c>
      <c r="T1" s="25" t="s">
        <v>63</v>
      </c>
      <c r="U1" s="25" t="s">
        <v>64</v>
      </c>
      <c r="V1" s="25" t="s">
        <v>65</v>
      </c>
      <c r="W1" s="25" t="s">
        <v>66</v>
      </c>
      <c r="X1" s="25" t="s">
        <v>67</v>
      </c>
      <c r="Y1" s="25" t="s">
        <v>68</v>
      </c>
      <c r="Z1" s="25" t="s">
        <v>69</v>
      </c>
      <c r="AA1" s="25" t="s">
        <v>70</v>
      </c>
      <c r="AB1" s="25" t="s">
        <v>71</v>
      </c>
      <c r="AC1" s="25" t="s">
        <v>72</v>
      </c>
      <c r="AD1" s="25" t="s">
        <v>73</v>
      </c>
      <c r="AE1" s="25" t="s">
        <v>74</v>
      </c>
      <c r="AF1" s="25" t="s">
        <v>75</v>
      </c>
      <c r="AG1" s="25" t="s">
        <v>76</v>
      </c>
      <c r="AH1" s="25" t="s">
        <v>77</v>
      </c>
      <c r="AI1" s="25" t="s">
        <v>78</v>
      </c>
      <c r="AJ1" s="25" t="s">
        <v>79</v>
      </c>
      <c r="AK1" s="27" t="s">
        <v>80</v>
      </c>
      <c r="AL1" s="26" t="s">
        <v>81</v>
      </c>
      <c r="AM1" s="25" t="s">
        <v>82</v>
      </c>
      <c r="AN1" s="40" t="s">
        <v>122</v>
      </c>
      <c r="AO1" s="40" t="s">
        <v>123</v>
      </c>
      <c r="AP1" s="41" t="s">
        <v>125</v>
      </c>
      <c r="AQ1" s="40" t="s">
        <v>129</v>
      </c>
      <c r="AR1" s="39" t="s">
        <v>129</v>
      </c>
    </row>
    <row r="2" spans="1:44" s="38" customFormat="1" ht="81" customHeight="1">
      <c r="A2" s="1" t="s">
        <v>0</v>
      </c>
      <c r="B2" s="28" t="s">
        <v>83</v>
      </c>
      <c r="C2" s="29" t="s">
        <v>84</v>
      </c>
      <c r="D2" s="29" t="s">
        <v>130</v>
      </c>
      <c r="E2" s="30" t="s">
        <v>85</v>
      </c>
      <c r="F2" s="25" t="s">
        <v>86</v>
      </c>
      <c r="G2" s="25" t="s">
        <v>87</v>
      </c>
      <c r="H2" s="28" t="s">
        <v>88</v>
      </c>
      <c r="I2" s="31" t="s">
        <v>89</v>
      </c>
      <c r="J2" s="32" t="s">
        <v>90</v>
      </c>
      <c r="K2" s="32" t="s">
        <v>91</v>
      </c>
      <c r="L2" s="30" t="s">
        <v>92</v>
      </c>
      <c r="M2" s="33" t="s">
        <v>93</v>
      </c>
      <c r="N2" s="34" t="s">
        <v>94</v>
      </c>
      <c r="O2" s="34" t="s">
        <v>95</v>
      </c>
      <c r="P2" s="33" t="s">
        <v>96</v>
      </c>
      <c r="Q2" s="34" t="s">
        <v>120</v>
      </c>
      <c r="R2" s="34" t="s">
        <v>97</v>
      </c>
      <c r="S2" s="33" t="s">
        <v>98</v>
      </c>
      <c r="T2" s="35" t="s">
        <v>99</v>
      </c>
      <c r="U2" s="33" t="s">
        <v>100</v>
      </c>
      <c r="V2" s="33" t="s">
        <v>101</v>
      </c>
      <c r="W2" s="34" t="s">
        <v>102</v>
      </c>
      <c r="X2" s="33" t="s">
        <v>103</v>
      </c>
      <c r="Y2" s="33" t="s">
        <v>104</v>
      </c>
      <c r="Z2" s="33" t="s">
        <v>105</v>
      </c>
      <c r="AA2" s="33" t="s">
        <v>106</v>
      </c>
      <c r="AB2" s="33" t="s">
        <v>107</v>
      </c>
      <c r="AC2" s="33" t="s">
        <v>108</v>
      </c>
      <c r="AD2" s="33" t="s">
        <v>109</v>
      </c>
      <c r="AE2" s="33" t="s">
        <v>110</v>
      </c>
      <c r="AF2" s="33" t="s">
        <v>111</v>
      </c>
      <c r="AG2" s="33" t="s">
        <v>112</v>
      </c>
      <c r="AH2" s="33" t="s">
        <v>113</v>
      </c>
      <c r="AI2" s="35" t="s">
        <v>114</v>
      </c>
      <c r="AJ2" s="33" t="s">
        <v>115</v>
      </c>
      <c r="AK2" s="33" t="s">
        <v>116</v>
      </c>
      <c r="AL2" s="36" t="s">
        <v>117</v>
      </c>
      <c r="AM2" s="37" t="s">
        <v>118</v>
      </c>
      <c r="AN2" s="40" t="s">
        <v>121</v>
      </c>
      <c r="AO2" s="40" t="s">
        <v>124</v>
      </c>
      <c r="AP2" s="40" t="s">
        <v>126</v>
      </c>
      <c r="AQ2" s="40" t="s">
        <v>127</v>
      </c>
      <c r="AR2" s="40" t="s">
        <v>128</v>
      </c>
    </row>
    <row r="3" spans="1:44" s="9" customFormat="1" ht="111" customHeight="1">
      <c r="A3" s="1" t="s">
        <v>0</v>
      </c>
      <c r="B3" s="2" t="s">
        <v>8</v>
      </c>
      <c r="C3" s="4" t="s">
        <v>15</v>
      </c>
      <c r="D3" s="4" t="s">
        <v>6</v>
      </c>
      <c r="E3" s="5" t="s">
        <v>3</v>
      </c>
      <c r="F3" s="3" t="s">
        <v>12</v>
      </c>
      <c r="G3" s="16" t="s">
        <v>11</v>
      </c>
      <c r="H3" s="3" t="s">
        <v>13</v>
      </c>
      <c r="I3" s="17" t="s">
        <v>31</v>
      </c>
      <c r="J3" s="18" t="s">
        <v>32</v>
      </c>
      <c r="K3" s="18" t="s">
        <v>14</v>
      </c>
      <c r="L3" s="5" t="s">
        <v>16</v>
      </c>
      <c r="M3" s="6" t="s">
        <v>5</v>
      </c>
      <c r="N3" s="6" t="s">
        <v>4</v>
      </c>
      <c r="O3" s="23" t="s">
        <v>17</v>
      </c>
      <c r="P3" s="23" t="s">
        <v>44</v>
      </c>
      <c r="Q3" s="23" t="s">
        <v>45</v>
      </c>
      <c r="R3" s="23" t="s">
        <v>18</v>
      </c>
      <c r="S3" s="23" t="s">
        <v>26</v>
      </c>
      <c r="T3" s="6" t="s">
        <v>21</v>
      </c>
      <c r="U3" s="6" t="s">
        <v>9</v>
      </c>
      <c r="V3" s="6" t="s">
        <v>19</v>
      </c>
      <c r="W3" s="6" t="s">
        <v>28</v>
      </c>
      <c r="X3" s="7" t="s">
        <v>10</v>
      </c>
      <c r="Y3" s="7" t="s">
        <v>42</v>
      </c>
      <c r="Z3" s="6" t="s">
        <v>7</v>
      </c>
      <c r="AA3" s="6" t="s">
        <v>20</v>
      </c>
      <c r="AB3" s="6" t="s">
        <v>36</v>
      </c>
      <c r="AC3" s="6" t="s">
        <v>33</v>
      </c>
      <c r="AD3" s="6" t="s">
        <v>34</v>
      </c>
      <c r="AE3" s="6" t="s">
        <v>35</v>
      </c>
      <c r="AF3" s="6" t="s">
        <v>22</v>
      </c>
      <c r="AG3" s="6" t="s">
        <v>1</v>
      </c>
      <c r="AH3" s="6" t="s">
        <v>23</v>
      </c>
      <c r="AI3" s="6" t="s">
        <v>24</v>
      </c>
      <c r="AJ3" s="6" t="s">
        <v>25</v>
      </c>
      <c r="AK3" s="6" t="s">
        <v>2</v>
      </c>
      <c r="AL3" s="8" t="s">
        <v>43</v>
      </c>
      <c r="AM3" s="8" t="s">
        <v>37</v>
      </c>
      <c r="AN3" s="19" t="s">
        <v>38</v>
      </c>
      <c r="AO3" s="19" t="s">
        <v>29</v>
      </c>
      <c r="AP3" s="19" t="s">
        <v>30</v>
      </c>
      <c r="AQ3" s="19" t="s">
        <v>39</v>
      </c>
      <c r="AR3" s="19" t="s">
        <v>40</v>
      </c>
    </row>
    <row r="4" spans="1:44" s="10" customFormat="1" ht="52" customHeight="1">
      <c r="A4" s="13">
        <v>1</v>
      </c>
      <c r="B4" s="13" t="s">
        <v>27</v>
      </c>
      <c r="C4" s="13"/>
      <c r="D4" s="13"/>
      <c r="E4" s="13"/>
      <c r="F4" s="13"/>
      <c r="G4" s="13"/>
      <c r="H4" s="13"/>
      <c r="I4" s="14"/>
      <c r="J4" s="13"/>
      <c r="K4" s="13"/>
      <c r="L4" s="15">
        <v>10000</v>
      </c>
      <c r="M4" s="15">
        <f>50%*L4</f>
        <v>5000</v>
      </c>
      <c r="N4" s="15">
        <f>L4-M4</f>
        <v>5000</v>
      </c>
      <c r="O4" s="15"/>
      <c r="P4" s="15">
        <f>S4-Q4</f>
        <v>25</v>
      </c>
      <c r="Q4" s="15">
        <v>5</v>
      </c>
      <c r="R4" s="15">
        <f>(30-S4)</f>
        <v>0</v>
      </c>
      <c r="S4" s="15">
        <v>30</v>
      </c>
      <c r="T4" s="15">
        <f>ROUND(L4/30*S4,0)</f>
        <v>10000</v>
      </c>
      <c r="U4" s="15">
        <f>ROUND(L4/208*2,0)</f>
        <v>96</v>
      </c>
      <c r="V4" s="15">
        <v>3</v>
      </c>
      <c r="W4" s="15">
        <f>U4*V4</f>
        <v>288</v>
      </c>
      <c r="X4" s="15">
        <v>132</v>
      </c>
      <c r="Y4" s="15">
        <v>1282</v>
      </c>
      <c r="Z4" s="15">
        <f>(T4+W4+X4+Y4)</f>
        <v>11702</v>
      </c>
      <c r="AA4" s="15">
        <f>ROUND(M4/30*S4,0)</f>
        <v>5000</v>
      </c>
      <c r="AB4" s="15">
        <f>ROUND(12%*AA4,0)</f>
        <v>600</v>
      </c>
      <c r="AC4" s="15">
        <f>CEILING(0.75%*Z4,1)</f>
        <v>88</v>
      </c>
      <c r="AD4" s="15">
        <v>110</v>
      </c>
      <c r="AE4" s="15">
        <v>3</v>
      </c>
      <c r="AF4" s="15">
        <v>1000</v>
      </c>
      <c r="AG4" s="15">
        <f>Z4-AB4-AC4-AD4-AE4-AF4</f>
        <v>9901</v>
      </c>
      <c r="AH4" s="15">
        <f>ROUND(AB4/12*13,0)</f>
        <v>650</v>
      </c>
      <c r="AI4" s="15">
        <f>CEILING(AC4/0.75*3.25,1)</f>
        <v>382</v>
      </c>
      <c r="AJ4" s="15">
        <v>15</v>
      </c>
      <c r="AK4" s="15">
        <f>Z4+AH4+AI4+AJ4</f>
        <v>12749</v>
      </c>
      <c r="AL4" s="13">
        <v>11000</v>
      </c>
      <c r="AM4" s="14">
        <f>AG4+AL4</f>
        <v>20901</v>
      </c>
      <c r="AN4" s="14">
        <f>AK4+AL4</f>
        <v>23749</v>
      </c>
      <c r="AO4" s="14">
        <f>Z4+AL4</f>
        <v>22702</v>
      </c>
      <c r="AP4" s="13">
        <f>2%*AN4</f>
        <v>474.98</v>
      </c>
      <c r="AQ4" s="14">
        <f>AN4+AP4</f>
        <v>24223.98</v>
      </c>
      <c r="AR4" s="14">
        <f>AO4+AP4</f>
        <v>23176.98</v>
      </c>
    </row>
    <row r="7" spans="1:44">
      <c r="U7" s="22"/>
    </row>
    <row r="12" spans="1:44" s="20" customFormat="1" ht="26.15" customHeight="1">
      <c r="B12" s="20" t="s">
        <v>41</v>
      </c>
      <c r="I12" s="21"/>
      <c r="L12" s="21">
        <f>SUM(L4:L11)</f>
        <v>10000</v>
      </c>
      <c r="M12" s="21">
        <f>SUM(M4:M11)</f>
        <v>5000</v>
      </c>
      <c r="N12" s="21">
        <f>SUM(N4:N11)</f>
        <v>5000</v>
      </c>
      <c r="P12" s="21">
        <f>SUM(P4:P11)</f>
        <v>25</v>
      </c>
      <c r="Q12" s="21">
        <f>SUM(Q4:Q11)</f>
        <v>5</v>
      </c>
      <c r="R12" s="21">
        <f>SUM(R4:R11)</f>
        <v>0</v>
      </c>
      <c r="S12" s="21">
        <f>SUM(S4:S11)</f>
        <v>30</v>
      </c>
      <c r="T12" s="21">
        <f>SUM(T4:T11)</f>
        <v>10000</v>
      </c>
      <c r="U12" s="21"/>
      <c r="V12" s="21"/>
      <c r="W12" s="21">
        <f>SUM(W4:W11)</f>
        <v>288</v>
      </c>
      <c r="X12" s="21">
        <f>SUM(X4:X11)</f>
        <v>132</v>
      </c>
      <c r="Y12" s="21">
        <f t="shared" ref="Y12:AR12" si="0">SUM(Y4:Y11)</f>
        <v>1282</v>
      </c>
      <c r="Z12" s="21">
        <f t="shared" si="0"/>
        <v>11702</v>
      </c>
      <c r="AA12" s="21">
        <f t="shared" si="0"/>
        <v>5000</v>
      </c>
      <c r="AB12" s="21">
        <f t="shared" si="0"/>
        <v>600</v>
      </c>
      <c r="AC12" s="21">
        <f t="shared" si="0"/>
        <v>88</v>
      </c>
      <c r="AD12" s="21">
        <f t="shared" si="0"/>
        <v>110</v>
      </c>
      <c r="AE12" s="21">
        <f t="shared" si="0"/>
        <v>3</v>
      </c>
      <c r="AF12" s="21">
        <f t="shared" si="0"/>
        <v>1000</v>
      </c>
      <c r="AG12" s="21">
        <f t="shared" si="0"/>
        <v>9901</v>
      </c>
      <c r="AH12" s="21">
        <f t="shared" si="0"/>
        <v>650</v>
      </c>
      <c r="AI12" s="21">
        <f t="shared" si="0"/>
        <v>382</v>
      </c>
      <c r="AJ12" s="21">
        <f t="shared" si="0"/>
        <v>15</v>
      </c>
      <c r="AK12" s="21">
        <f t="shared" si="0"/>
        <v>12749</v>
      </c>
      <c r="AL12" s="21">
        <f t="shared" si="0"/>
        <v>11000</v>
      </c>
      <c r="AM12" s="21">
        <f t="shared" si="0"/>
        <v>20901</v>
      </c>
      <c r="AN12" s="21">
        <f t="shared" si="0"/>
        <v>23749</v>
      </c>
      <c r="AO12" s="21">
        <f t="shared" si="0"/>
        <v>22702</v>
      </c>
      <c r="AP12" s="21">
        <f t="shared" si="0"/>
        <v>474.98</v>
      </c>
      <c r="AQ12" s="21">
        <f t="shared" si="0"/>
        <v>24223.98</v>
      </c>
      <c r="AR12" s="21">
        <f t="shared" si="0"/>
        <v>23176.98</v>
      </c>
    </row>
  </sheetData>
  <phoneticPr fontId="8" type="noConversion"/>
  <pageMargins left="0.65" right="0.16" top="0.5" bottom="0.5" header="0" footer="0"/>
  <pageSetup paperSize="5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</vt:lpstr>
      <vt:lpstr>ANNEX!Print_Area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Kalpajeet</dc:creator>
  <cp:lastModifiedBy>ASUS</cp:lastModifiedBy>
  <cp:lastPrinted>2022-07-06T06:42:41Z</cp:lastPrinted>
  <dcterms:created xsi:type="dcterms:W3CDTF">1996-10-14T23:33:28Z</dcterms:created>
  <dcterms:modified xsi:type="dcterms:W3CDTF">2022-09-03T12:19:26Z</dcterms:modified>
</cp:coreProperties>
</file>