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_vt\dev\audio\measurement\loudspeaker-database\"/>
    </mc:Choice>
  </mc:AlternateContent>
  <xr:revisionPtr revIDLastSave="0" documentId="13_ncr:1_{E47386DF-2102-4386-8458-F99DFF272BF4}" xr6:coauthVersionLast="43" xr6:coauthVersionMax="43" xr10:uidLastSave="{00000000-0000-0000-0000-000000000000}"/>
  <bookViews>
    <workbookView xWindow="-108" yWindow="-108" windowWidth="23256" windowHeight="12576" activeTab="1" xr2:uid="{B731F3E9-F2AB-4B75-9878-CB8A687D8F79}"/>
  </bookViews>
  <sheets>
    <sheet name="Sheet1" sheetId="1" r:id="rId1"/>
    <sheet name="specshe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5" i="2"/>
  <c r="L26" i="1"/>
  <c r="M26" i="1" s="1"/>
  <c r="Q26" i="1"/>
  <c r="P26" i="1" l="1"/>
  <c r="O26" i="1" s="1"/>
  <c r="P27" i="1"/>
  <c r="O27" i="1" s="1"/>
  <c r="P28" i="1"/>
  <c r="O28" i="1" s="1"/>
  <c r="P29" i="1"/>
  <c r="O29" i="1" s="1"/>
  <c r="P30" i="1"/>
  <c r="O30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25" i="1"/>
  <c r="O25" i="1" s="1"/>
  <c r="N26" i="1" l="1"/>
  <c r="E26" i="1" s="1"/>
  <c r="N27" i="1"/>
  <c r="N28" i="1"/>
  <c r="E28" i="1" s="1"/>
  <c r="N29" i="1"/>
  <c r="N30" i="1"/>
  <c r="E30" i="1" s="1"/>
  <c r="N32" i="1"/>
  <c r="E32" i="1" s="1"/>
  <c r="N33" i="1"/>
  <c r="E33" i="1" s="1"/>
  <c r="N34" i="1"/>
  <c r="Q34" i="1" s="1"/>
  <c r="N35" i="1"/>
  <c r="E35" i="1" s="1"/>
  <c r="N36" i="1"/>
  <c r="E36" i="1" s="1"/>
  <c r="N37" i="1"/>
  <c r="E37" i="1" s="1"/>
  <c r="Q35" i="1"/>
  <c r="N25" i="1"/>
  <c r="E29" i="1" l="1"/>
  <c r="G29" i="1" s="1"/>
  <c r="E34" i="1"/>
  <c r="G34" i="1" s="1"/>
  <c r="G26" i="1"/>
  <c r="E27" i="1"/>
  <c r="L27" i="1" s="1"/>
  <c r="M27" i="1" s="1"/>
  <c r="E25" i="1"/>
  <c r="L25" i="1" s="1"/>
  <c r="M25" i="1" s="1"/>
  <c r="G35" i="1"/>
  <c r="L35" i="1"/>
  <c r="M35" i="1" s="1"/>
  <c r="G30" i="1"/>
  <c r="L30" i="1"/>
  <c r="M30" i="1" s="1"/>
  <c r="L29" i="1"/>
  <c r="M29" i="1" s="1"/>
  <c r="L36" i="1"/>
  <c r="M36" i="1" s="1"/>
  <c r="G36" i="1"/>
  <c r="L32" i="1"/>
  <c r="M32" i="1" s="1"/>
  <c r="G32" i="1"/>
  <c r="G37" i="1"/>
  <c r="L37" i="1"/>
  <c r="M37" i="1" s="1"/>
  <c r="L33" i="1"/>
  <c r="M33" i="1" s="1"/>
  <c r="G33" i="1"/>
  <c r="G28" i="1"/>
  <c r="L28" i="1"/>
  <c r="M28" i="1" s="1"/>
  <c r="G27" i="1"/>
  <c r="Q27" i="1"/>
  <c r="Q33" i="1"/>
  <c r="Q32" i="1"/>
  <c r="Q37" i="1"/>
  <c r="Q29" i="1"/>
  <c r="Q36" i="1"/>
  <c r="Q28" i="1"/>
  <c r="Q30" i="1"/>
  <c r="Q25" i="1"/>
  <c r="O17" i="1"/>
  <c r="P24" i="1"/>
  <c r="O24" i="1" s="1"/>
  <c r="L34" i="1" l="1"/>
  <c r="M34" i="1" s="1"/>
  <c r="G25" i="1"/>
  <c r="Q24" i="1"/>
  <c r="AG24" i="1"/>
  <c r="N24" i="1"/>
  <c r="G23" i="1"/>
  <c r="L23" i="1"/>
  <c r="M23" i="1" s="1"/>
  <c r="N23" i="1"/>
  <c r="O23" i="1" s="1"/>
  <c r="G22" i="1"/>
  <c r="L22" i="1"/>
  <c r="M22" i="1" s="1"/>
  <c r="N22" i="1"/>
  <c r="O22" i="1" s="1"/>
  <c r="G21" i="1"/>
  <c r="L21" i="1"/>
  <c r="M21" i="1" s="1"/>
  <c r="N21" i="1"/>
  <c r="O21" i="1" s="1"/>
  <c r="G20" i="1"/>
  <c r="L20" i="1"/>
  <c r="M20" i="1" s="1"/>
  <c r="N20" i="1"/>
  <c r="O20" i="1" s="1"/>
  <c r="G19" i="1"/>
  <c r="L19" i="1"/>
  <c r="M19" i="1" s="1"/>
  <c r="N19" i="1"/>
  <c r="O19" i="1" s="1"/>
  <c r="G18" i="1"/>
  <c r="L18" i="1"/>
  <c r="M18" i="1" s="1"/>
  <c r="N18" i="1"/>
  <c r="O18" i="1" s="1"/>
  <c r="E24" i="1" l="1"/>
  <c r="L24" i="1" s="1"/>
  <c r="M24" i="1" s="1"/>
  <c r="G17" i="1"/>
  <c r="L17" i="1"/>
  <c r="M17" i="1" s="1"/>
  <c r="G24" i="1" l="1"/>
  <c r="G15" i="1"/>
  <c r="G10" i="1"/>
  <c r="G16" i="1"/>
  <c r="G14" i="1"/>
  <c r="G4" i="1"/>
  <c r="G11" i="1"/>
  <c r="G7" i="1"/>
  <c r="G8" i="1"/>
  <c r="G5" i="1"/>
  <c r="G9" i="1"/>
  <c r="G13" i="1"/>
  <c r="G12" i="1"/>
  <c r="G6" i="1"/>
  <c r="N16" i="1"/>
  <c r="O16" i="1" s="1"/>
  <c r="L16" i="1"/>
  <c r="M16" i="1" s="1"/>
  <c r="N15" i="1"/>
  <c r="O15" i="1" s="1"/>
  <c r="L15" i="1"/>
  <c r="M15" i="1" s="1"/>
  <c r="N14" i="1" l="1"/>
  <c r="O14" i="1" s="1"/>
  <c r="L14" i="1"/>
  <c r="M14" i="1" s="1"/>
  <c r="N13" i="1" l="1"/>
  <c r="O13" i="1" s="1"/>
  <c r="L13" i="1"/>
  <c r="M13" i="1" s="1"/>
  <c r="L12" i="1"/>
  <c r="M12" i="1" s="1"/>
  <c r="N12" i="1"/>
  <c r="O12" i="1" s="1"/>
  <c r="N11" i="1"/>
  <c r="O11" i="1" s="1"/>
  <c r="L11" i="1"/>
  <c r="M11" i="1" s="1"/>
  <c r="N10" i="1"/>
  <c r="O10" i="1" s="1"/>
  <c r="L10" i="1"/>
  <c r="M10" i="1" s="1"/>
  <c r="N9" i="1" l="1"/>
  <c r="O9" i="1" s="1"/>
  <c r="L9" i="1"/>
  <c r="M9" i="1" s="1"/>
  <c r="N8" i="1"/>
  <c r="O8" i="1" s="1"/>
  <c r="L8" i="1"/>
  <c r="M8" i="1" s="1"/>
  <c r="N7" i="1"/>
  <c r="O7" i="1" s="1"/>
  <c r="L7" i="1"/>
  <c r="M7" i="1" s="1"/>
  <c r="N5" i="1"/>
  <c r="O5" i="1" s="1"/>
  <c r="N6" i="1"/>
  <c r="O6" i="1" s="1"/>
  <c r="N4" i="1"/>
  <c r="O4" i="1" s="1"/>
  <c r="L6" i="1" l="1"/>
  <c r="M6" i="1" s="1"/>
  <c r="L5" i="1"/>
  <c r="M5" i="1" s="1"/>
  <c r="L4" i="1"/>
  <c r="M4" i="1" s="1"/>
  <c r="Q15" i="1"/>
  <c r="P4" i="1"/>
  <c r="Q4" i="1"/>
  <c r="Q12" i="1"/>
  <c r="Q20" i="1"/>
  <c r="Q21" i="1"/>
  <c r="Q11" i="1"/>
  <c r="Q22" i="1"/>
  <c r="Q9" i="1"/>
  <c r="Q17" i="1"/>
  <c r="P15" i="1"/>
  <c r="Q18" i="1"/>
  <c r="Q23" i="1"/>
  <c r="Q10" i="1"/>
  <c r="P10" i="1"/>
  <c r="P21" i="1"/>
  <c r="P22" i="1"/>
  <c r="P19" i="1"/>
  <c r="Q19" i="1"/>
  <c r="Q14" i="1"/>
  <c r="P14" i="1"/>
  <c r="Q5" i="1"/>
  <c r="P23" i="1"/>
  <c r="P20" i="1"/>
  <c r="Q8" i="1"/>
  <c r="P8" i="1"/>
  <c r="Q16" i="1"/>
  <c r="P11" i="1"/>
  <c r="Q6" i="1"/>
  <c r="P6" i="1"/>
  <c r="P9" i="1"/>
  <c r="Q13" i="1"/>
  <c r="P13" i="1"/>
  <c r="P7" i="1"/>
  <c r="Q7" i="1"/>
  <c r="P18" i="1"/>
  <c r="P16" i="1"/>
  <c r="P5" i="1"/>
  <c r="P12" i="1"/>
  <c r="P17" i="1"/>
  <c r="AG4" i="1" l="1"/>
  <c r="AG21" i="1"/>
  <c r="AG22" i="1"/>
  <c r="AG18" i="1"/>
  <c r="AG20" i="1"/>
  <c r="AG23" i="1"/>
  <c r="AG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EMB</author>
  </authors>
  <commentList>
    <comment ref="E3" authorId="0" shapeId="0" xr:uid="{6A8CA87E-074B-45B8-BFAA-8C348E469EC9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air pressure (Pa) developed by speaker at 1V</t>
        </r>
      </text>
    </comment>
    <comment ref="F3" authorId="0" shapeId="0" xr:uid="{AEEAE495-3583-47CD-BA00-0C5FECAEC882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coil resistance (at dc)</t>
        </r>
      </text>
    </comment>
    <comment ref="H3" authorId="0" shapeId="0" xr:uid="{9D31218E-C1BC-40DD-8920-48788F0E1AE8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speaker pressure measured by old unitless method</t>
        </r>
      </text>
    </comment>
    <comment ref="J3" authorId="0" shapeId="0" xr:uid="{D6691D89-549C-4539-A487-299F6D851347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piston diameter, mm</t>
        </r>
      </text>
    </comment>
    <comment ref="L3" authorId="0" shapeId="0" xr:uid="{8CA14A27-6E0A-4506-A615-F40A80E58A2A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pressure produced for 1W of input power</t>
        </r>
      </text>
    </comment>
    <comment ref="N3" authorId="0" shapeId="0" xr:uid="{ECC18F2A-8244-456F-9177-C32CBA63096B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piston area, mm2</t>
        </r>
      </text>
    </comment>
    <comment ref="O3" authorId="0" shapeId="0" xr:uid="{7F7A4359-D965-4282-B0BD-B2B97C107D43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force developed by motor per unit voltage. N/V</t>
        </r>
      </text>
    </comment>
    <comment ref="Q3" authorId="0" shapeId="0" xr:uid="{BA1460BC-2C4F-4163-9533-7E337BA107CC}">
      <text>
        <r>
          <rPr>
            <b/>
            <sz val="9"/>
            <color indexed="81"/>
            <rFont val="Tahoma"/>
            <family val="2"/>
            <charset val="204"/>
          </rPr>
          <t>EMB:</t>
        </r>
        <r>
          <rPr>
            <sz val="9"/>
            <color indexed="81"/>
            <rFont val="Tahoma"/>
            <family val="2"/>
            <charset val="204"/>
          </rPr>
          <t xml:space="preserve">
motor force factor.
Force developed by motor from 1W of wasted power.
N/rtW</t>
        </r>
      </text>
    </comment>
  </commentList>
</comments>
</file>

<file path=xl/sharedStrings.xml><?xml version="1.0" encoding="utf-8"?>
<sst xmlns="http://schemas.openxmlformats.org/spreadsheetml/2006/main" count="114" uniqueCount="108">
  <si>
    <t>jbl flip 4</t>
  </si>
  <si>
    <t>P1V</t>
  </si>
  <si>
    <t>R</t>
  </si>
  <si>
    <t>P1W</t>
  </si>
  <si>
    <t>hama rockman-L</t>
  </si>
  <si>
    <t>oldrating</t>
  </si>
  <si>
    <t>digma s-20</t>
  </si>
  <si>
    <t>piston dia</t>
  </si>
  <si>
    <t>voltage bxl</t>
  </si>
  <si>
    <t>current bxl</t>
  </si>
  <si>
    <t>power bxl</t>
  </si>
  <si>
    <t>Apiston mm2</t>
  </si>
  <si>
    <t>visaton fr 10</t>
  </si>
  <si>
    <t>Visaton frs 8 m</t>
  </si>
  <si>
    <t>Visaton frs 8</t>
  </si>
  <si>
    <t>power rating</t>
  </si>
  <si>
    <t>maxP</t>
  </si>
  <si>
    <t>tronsmart element mega</t>
  </si>
  <si>
    <t>pioneer ts-g1001i</t>
  </si>
  <si>
    <t>visaton bf 45</t>
  </si>
  <si>
    <t>ginzzu 985 (2015?)</t>
  </si>
  <si>
    <t>noname 35W</t>
  </si>
  <si>
    <t>r2r audio 4.5in yellow1</t>
  </si>
  <si>
    <t>r2r audio 4.5in yellow2</t>
  </si>
  <si>
    <t>Column1</t>
  </si>
  <si>
    <t>Column2</t>
  </si>
  <si>
    <t>index</t>
  </si>
  <si>
    <t>P1A</t>
  </si>
  <si>
    <t>r2r audio 4.5in brown</t>
  </si>
  <si>
    <t>aiyima 4ohm 5w 40mm black</t>
  </si>
  <si>
    <t>part number</t>
  </si>
  <si>
    <t>link</t>
  </si>
  <si>
    <t>https://www.aliexpress.com/item/AIYIMA-2Pcs-Audio-Speakers-1-5Inch-40MM-4Ohm-5W-Internal-Magnetic-Bass-Multimedia-Speaker/32820333965.html</t>
  </si>
  <si>
    <t>aiyima 6ohm 8w 56mm</t>
  </si>
  <si>
    <t>https://www.aliexpress.com/item/AIYIMA-1-5Inch-Mini-Portable-Audio-Speakers-6Ohm-8W-Full-Frequency-Speaker-DIY-Bluetooth-Speakers/32827300253.html</t>
  </si>
  <si>
    <t>A1D934</t>
  </si>
  <si>
    <t>https://www.aliexpress.com/item/AIYIMA-2Pcs-2Inch-Mini-Audio-Portable-Speakers-4Ohm-20W-Full-Range-Bluetooth-Speaker-For-DIY-Home/32831840300.html</t>
  </si>
  <si>
    <t>aiyima 4ohm 20w 58mm</t>
  </si>
  <si>
    <t>aiyima 4ohm 20w 1.75in</t>
  </si>
  <si>
    <t>https://www.aliexpress.com/item/AIYIMA-2Pcs-1-75Inch-Mini-Portable-Audio-Speakers-4Ohm-15W-Full-Range-Speaker-DIY-For-Bluetooth/32842140321.html</t>
  </si>
  <si>
    <t>aiyima 4ohm 5w 40mm zinc</t>
  </si>
  <si>
    <t>https://www.aliexpress.com/item/AIYIMA-2pcs-40MM-Mini-Audio-Portable-Speakers-16-Core-4Ohm-5W-Full-Range-Speaker-Rubber-Side/32836767822.html</t>
  </si>
  <si>
    <t>aiyima 4ohm 10w 40mm</t>
  </si>
  <si>
    <t>https://www.aliexpress.com/item/1-5-inch-full-range-4ohm-10W-40mm-Fever-Bluetooth-wifi-speaker-strong-neodymium-loudspeaker/32624188122.html</t>
  </si>
  <si>
    <t>A1D375, LY1042-2</t>
  </si>
  <si>
    <t>A1D855, 3335038-1A, SG1613</t>
  </si>
  <si>
    <t>A1D063, LY591-4</t>
  </si>
  <si>
    <t>aiyima 8ohm 15w 3in flat</t>
  </si>
  <si>
    <t>A1D150, mondo, M/NCH3250</t>
  </si>
  <si>
    <t>https://www.aliexpress.com/item/2pcs-3inch-8-ohms-15W-Flat-Speaker-Neodymium-Full-Range-Speaker-for-Home-Theater-Speakers-LCD/32699079358.html</t>
  </si>
  <si>
    <t>A1D1015, 352-000152, GGEC 2116161F</t>
  </si>
  <si>
    <t>A1D778, SMM, 40-554A</t>
  </si>
  <si>
    <t>JY, 4D21R</t>
  </si>
  <si>
    <t>f3</t>
  </si>
  <si>
    <t>BxL</t>
  </si>
  <si>
    <t>Eta</t>
  </si>
  <si>
    <t>fs</t>
  </si>
  <si>
    <t>Qms</t>
  </si>
  <si>
    <t>Qes</t>
  </si>
  <si>
    <t>Qts</t>
  </si>
  <si>
    <t>Fts</t>
  </si>
  <si>
    <t>Mms</t>
  </si>
  <si>
    <t>Cms</t>
  </si>
  <si>
    <t>Rms</t>
  </si>
  <si>
    <t>Vas</t>
  </si>
  <si>
    <t>Lp</t>
  </si>
  <si>
    <t>Column3</t>
  </si>
  <si>
    <t>aiyima 8ohm 4w 1in for harman</t>
  </si>
  <si>
    <t>aiyima 4ohm 12w 2in</t>
  </si>
  <si>
    <t>https://www.aliexpress.com/item/2pcs-For-HARMAN-1-inch-4Ohm-4W-Full-Range-Audio-Speaker-Woofer-Loudspeaker/32434354365.html?spm=a2g0s.9042311.0.0.347c4c4deCv2Aa</t>
  </si>
  <si>
    <t>https://www.aliexpress.com/item/2pcs-2-5-inch-8Ohm-15W-Full-range-Audio-Speaker-Loudspeaker-HT-home-theater-speakers-for/32606794975.html?spm=a2g0s.9042311.0.0.347c4c4deCv2Aa</t>
  </si>
  <si>
    <t>aiyima 8ohm 3w 40mm</t>
  </si>
  <si>
    <t>https://www.aliexpress.com/item/2pcs-1-5-inch-40mm-Full-range-speakers-Neodymium-magnet-3-Watts-8-Ohms-For-Bluetooth/32622658843.html?spm=a2g0s.9042311.0.0.347c4c4deCv2Aa</t>
  </si>
  <si>
    <t>https://www.aliexpress.com/item/2pcs-1-inch-8-Ohm-2-W-Full-range-small-speakers-small-louderspeakers-sound-production-Bluetooth/32656972747.html?spm=a2g0s.9042311.0.0.347c4c4deCv2Aa</t>
  </si>
  <si>
    <t>aiyima 4ohm 3w 1in</t>
  </si>
  <si>
    <t>https://www.aliexpress.com/item/2pcs-36mm-16core-4ohm-3W-Enthusiast-Circular-Full-Range-Speaker-Rubber-Side-Internal-magnetic-DIY-HiFi/32709732437.html?spm=a2g0s.9042311.0.0.347c4c4deCv2Aa</t>
  </si>
  <si>
    <t>aiyima 4ohm 3w 36mm</t>
  </si>
  <si>
    <t>aiyima 4ohm 10w 53mm</t>
  </si>
  <si>
    <t>https://www.aliexpress.com/item/2Pcs-Audio-Full-Range-Speakers-53MM-20Core-4Ohm-10W-Square-Rubber-Side-Speaker-Strong-Magnetic-Waterproof/32804720969.html?spm=a2g0s.9042311.0.0.347c4c4deCv2Aa</t>
  </si>
  <si>
    <t>https://www.aliexpress.com/item/AIYIMA-2Pcs-2Inch-Audio-Portable-Speakers-50MM-10Ohm-10W-HIFI-Full-Range-Bluetooth-Speaker/32822278029.html?spm=a2g0s.9042311.0.0.347c4c4deCv2Aa</t>
  </si>
  <si>
    <t>aiyima 10ohm 10w 50mm</t>
  </si>
  <si>
    <t>https://www.aliexpress.com/item/AIYIMA-2Pcs-Portable-Audio-Full-Range-Speakers-53MM-20Core-4Ohm-10W-Rubber-Side-Speaker-NdFeB-Strong/32824518790.html?spm=a2g0s.9042311.0.0.347c4c4deCv2Aa</t>
  </si>
  <si>
    <t>https://www.aliexpress.com/item/AIYIMA-2Pcs-1-25Inch-33MM-Mini-Audio-Portable-Speakers-Full-Range-Speaker-4-Ohm-2W-Wireless/32845291534.html?spm=a2g0s.9042311.0.0.347c4c4deCv2Aa</t>
  </si>
  <si>
    <t>aiyima 4ohm 2w 33mm</t>
  </si>
  <si>
    <t>aiyima 8ohm 1w 25mm altavoz portatil</t>
  </si>
  <si>
    <t>https://www.aliexpress.com/item/AIYIMA-2Pcs-25MM-Mini-Audio-Portable-Speakers-16-Core-8-Ohm-1W-Altavoz-Portatil-Column-Speaker/32851373698.html?spm=a2g0s.9042311.0.0.347c4c4deCv2Aa</t>
  </si>
  <si>
    <t>https://www.aliexpress.com/item/AIYIMA-2Pcs-30MM-Mini-Audio-Portable-Speakers-8-Ohm-3W-Altavoz-Portatil-Column-Speaker-For-The/32853811267.html?spm=a2g0s.9042311.0.0.347c4c4deCv2Aa</t>
  </si>
  <si>
    <t>aiyima 8ohm 3w 30mm altavoz portatil</t>
  </si>
  <si>
    <t>ayiyma 4ohm 5w 1.5in</t>
  </si>
  <si>
    <t>https://www.aliexpress.com/item/AIYIMA-2Pcs-1-5-Inch-Mini-Audio-Portable-Speakers-4Ohm-5W-Fever-Full-Range-Speaker-Aluminum/32963902023.html?spm=a2g0s.9042311.0.0.347c4c4deCv2Aa</t>
  </si>
  <si>
    <t>JZ15-132H</t>
  </si>
  <si>
    <t>LY1165-2</t>
  </si>
  <si>
    <t>LY1262-4</t>
  </si>
  <si>
    <t>TL, YD50-24</t>
  </si>
  <si>
    <t>LY1124-2</t>
  </si>
  <si>
    <t>11085</t>
  </si>
  <si>
    <t>T3P133B6, 0301CL2</t>
  </si>
  <si>
    <t>TY115817168964, PMT-40N25AL05-04</t>
  </si>
  <si>
    <t>area</t>
  </si>
  <si>
    <t>mm2</t>
  </si>
  <si>
    <t>N/A</t>
  </si>
  <si>
    <t>power BxL</t>
  </si>
  <si>
    <t>N/rtW</t>
  </si>
  <si>
    <t>resonance</t>
  </si>
  <si>
    <t>Hz</t>
  </si>
  <si>
    <t>no:</t>
  </si>
  <si>
    <t>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</si>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</sst>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BBEDEE-F3EF-427B-8284-074FCC4ACBC2}" name="Table1" displayName="Table1" ref="A3:AE37" totalsRowShown="0">
  <autoFilter ref="A3:AE37" xr:uid="{EAE85CFD-7C8A-4E19-A500-058159C06122}"/>
  <sortState ref="A4:AE37">
    <sortCondition ref="A3:A37"/>
  </sortState>
  <tableColumns count="31">
    <tableColumn id="14" xr3:uid="{61C4D0DD-BE30-4A66-A16C-3DA4E74441E7}" name="index"/>
    <tableColumn id="1" xr3:uid="{61AE6BE9-A935-4EFB-86C2-C19E2EF4EB3D}" name="Column1"/>
    <tableColumn id="16" xr3:uid="{68CC3250-1B35-4CB1-9B70-827889FE9593}" name="part number"/>
    <tableColumn id="17" xr3:uid="{08223C32-6979-4BB4-92B1-1F388E5CE47A}" name="link"/>
    <tableColumn id="2" xr3:uid="{92C01AE1-45E5-40D7-8826-94EFC3615E55}" name="P1V" dataDxfId="3"/>
    <tableColumn id="3" xr3:uid="{7F463FB6-E840-4B41-8845-D719ED2D9B79}" name="R"/>
    <tableColumn id="15" xr3:uid="{C49540DA-80FB-43C5-8307-3E626BF47327}" name="P1A" dataDxfId="2">
      <calculatedColumnFormula>Table1[[#This Row],[P1V]]*Table1[[#This Row],[R]]</calculatedColumnFormula>
    </tableColumn>
    <tableColumn id="4" xr3:uid="{076CC114-483F-4F44-9C83-6F3559BF7430}" name="oldrating"/>
    <tableColumn id="5" xr3:uid="{416D8173-A614-40A1-BA58-83268D9A6E4A}" name="power rating"/>
    <tableColumn id="6" xr3:uid="{2F6D7F0A-C43E-4BFC-9B9C-4118F99F8120}" name="piston dia"/>
    <tableColumn id="7" xr3:uid="{B7EEE9A4-C902-4C6A-8F59-8B1422D09CFA}" name="Column2"/>
    <tableColumn id="8" xr3:uid="{045A60C8-60A9-4CBB-B998-8ED462CFB930}" name="P1W" dataDxfId="1">
      <calculatedColumnFormula>SQRT(F4)*E4</calculatedColumnFormula>
    </tableColumn>
    <tableColumn id="9" xr3:uid="{566F21F7-81E8-41C1-B528-C7D3892E703B}" name="maxP" dataDxfId="0">
      <calculatedColumnFormula>L4*SQRT(I4)</calculatedColumnFormula>
    </tableColumn>
    <tableColumn id="10" xr3:uid="{87B2669F-D581-46E7-AA23-4F8F7DC3CA4C}" name="Apiston mm2">
      <calculatedColumnFormula>PI()*(J4/2)^2</calculatedColumnFormula>
    </tableColumn>
    <tableColumn id="11" xr3:uid="{ED8F3D3C-6624-48DE-8F25-AF626B0DF145}" name="voltage bxl">
      <calculatedColumnFormula>E4*(N4/1000000)</calculatedColumnFormula>
    </tableColumn>
    <tableColumn id="12" xr3:uid="{DB73B545-7EAF-4FCC-BBFD-A6E04A83E2BA}" name="current bxl">
      <calculatedColumnFormula>O4/(1/F4)</calculatedColumnFormula>
    </tableColumn>
    <tableColumn id="13" xr3:uid="{C0DF78AB-BF84-4ECB-97D7-6BEE643E03D9}" name="power bxl">
      <calculatedColumnFormula>SQRT(F4)*O4</calculatedColumnFormula>
    </tableColumn>
    <tableColumn id="18" xr3:uid="{162F36E0-0A8F-4CA5-9748-331B5850B324}" name="Column3"/>
    <tableColumn id="19" xr3:uid="{C83166D9-F91B-4B7C-AF94-DA4082163F67}" name="f3"/>
    <tableColumn id="20" xr3:uid="{D503218A-35E3-494A-B315-45E38EFB255F}" name="fs"/>
    <tableColumn id="21" xr3:uid="{B672E6FB-BC48-410B-AB15-D5AFA360EF62}" name="Qms"/>
    <tableColumn id="22" xr3:uid="{8F42EFDF-82B8-4F4B-89C0-51B6012501D2}" name="Qes"/>
    <tableColumn id="23" xr3:uid="{8E18C340-7202-4576-9612-74614DD00756}" name="Qts"/>
    <tableColumn id="24" xr3:uid="{A9D65E55-A2F5-4285-8E92-FB57F3344D9A}" name="Fts"/>
    <tableColumn id="25" xr3:uid="{C2AE46BE-A625-466C-B0F5-13BDDEC5DD8D}" name="Mms"/>
    <tableColumn id="26" xr3:uid="{C1720384-F593-4979-A0B9-B76DA1DE3B3A}" name="Cms"/>
    <tableColumn id="27" xr3:uid="{D427DCB9-B44C-4FC1-9E81-A8C932642F2F}" name="Rms"/>
    <tableColumn id="32" xr3:uid="{35A31647-FFDE-4FC5-9A95-29E46470178D}" name="Vas"/>
    <tableColumn id="33" xr3:uid="{866FB6CB-C37F-4C57-AA29-2B60C63F7C91}" name="BxL"/>
    <tableColumn id="34" xr3:uid="{E2C9DC31-B9D9-4F60-9999-32AD267B1465}" name="Eta"/>
    <tableColumn id="35" xr3:uid="{75A0AF72-A6DA-4CE8-95B3-B426B6E84170}" name="L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F448-4921-4C71-80E0-60E6EF838D27}">
  <sheetPr codeName="Sheet1"/>
  <dimension ref="A2:AG37"/>
  <sheetViews>
    <sheetView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2" sqref="A2:AE2"/>
    </sheetView>
  </sheetViews>
  <sheetFormatPr defaultRowHeight="14.4" x14ac:dyDescent="0.3"/>
  <cols>
    <col min="2" max="3" width="36.44140625" customWidth="1"/>
    <col min="4" max="4" width="7.6640625" customWidth="1"/>
    <col min="8" max="8" width="10.44140625" customWidth="1"/>
    <col min="9" max="9" width="13.5546875" customWidth="1"/>
    <col min="10" max="10" width="11.109375" customWidth="1"/>
    <col min="11" max="11" width="10.44140625" customWidth="1"/>
    <col min="14" max="14" width="14.109375" customWidth="1"/>
    <col min="15" max="15" width="12" customWidth="1"/>
    <col min="16" max="16" width="11.88671875" customWidth="1"/>
    <col min="17" max="17" width="11.109375" customWidth="1"/>
  </cols>
  <sheetData>
    <row r="2" spans="1:33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</row>
    <row r="3" spans="1:33" x14ac:dyDescent="0.3">
      <c r="A3" t="s">
        <v>26</v>
      </c>
      <c r="B3" t="s">
        <v>24</v>
      </c>
      <c r="C3" t="s">
        <v>30</v>
      </c>
      <c r="D3" t="s">
        <v>31</v>
      </c>
      <c r="E3" t="s">
        <v>1</v>
      </c>
      <c r="F3" t="s">
        <v>2</v>
      </c>
      <c r="G3" t="s">
        <v>27</v>
      </c>
      <c r="H3" t="s">
        <v>5</v>
      </c>
      <c r="I3" t="s">
        <v>15</v>
      </c>
      <c r="J3" t="s">
        <v>7</v>
      </c>
      <c r="K3" t="s">
        <v>25</v>
      </c>
      <c r="L3" t="s">
        <v>3</v>
      </c>
      <c r="M3" t="s">
        <v>16</v>
      </c>
      <c r="N3" t="s">
        <v>11</v>
      </c>
      <c r="O3" t="s">
        <v>8</v>
      </c>
      <c r="P3" t="s">
        <v>9</v>
      </c>
      <c r="Q3" t="s">
        <v>10</v>
      </c>
      <c r="R3" t="s">
        <v>66</v>
      </c>
      <c r="S3" t="s">
        <v>53</v>
      </c>
      <c r="T3" t="s">
        <v>56</v>
      </c>
      <c r="U3" t="s">
        <v>57</v>
      </c>
      <c r="V3" t="s">
        <v>58</v>
      </c>
      <c r="W3" t="s">
        <v>59</v>
      </c>
      <c r="X3" t="s">
        <v>60</v>
      </c>
      <c r="Y3" t="s">
        <v>61</v>
      </c>
      <c r="Z3" t="s">
        <v>62</v>
      </c>
      <c r="AA3" t="s">
        <v>63</v>
      </c>
      <c r="AB3" t="s">
        <v>64</v>
      </c>
      <c r="AC3" t="s">
        <v>54</v>
      </c>
      <c r="AD3" t="s">
        <v>55</v>
      </c>
      <c r="AE3" t="s">
        <v>65</v>
      </c>
    </row>
    <row r="4" spans="1:33" x14ac:dyDescent="0.3">
      <c r="A4">
        <v>1</v>
      </c>
      <c r="B4" t="s">
        <v>0</v>
      </c>
      <c r="E4" s="1">
        <v>1030</v>
      </c>
      <c r="F4">
        <v>3.52</v>
      </c>
      <c r="G4" s="1">
        <f>Table1[[#This Row],[P1V]]*Table1[[#This Row],[R]]</f>
        <v>3625.6</v>
      </c>
      <c r="I4">
        <v>8</v>
      </c>
      <c r="J4">
        <v>32.200000000000003</v>
      </c>
      <c r="L4" s="1">
        <f t="shared" ref="L4:L25" si="0">SQRT(F4)*E4</f>
        <v>1932.4512930472531</v>
      </c>
      <c r="M4" s="1">
        <f t="shared" ref="M4:M25" si="1">L4*SQRT(I4)</f>
        <v>5465.7976545056999</v>
      </c>
      <c r="N4">
        <f t="shared" ref="N4:N16" si="2">PI()*(J4/2)^2</f>
        <v>814.33223173701037</v>
      </c>
      <c r="O4">
        <f t="shared" ref="O4:O23" si="3">E4*(N4/1000000)</f>
        <v>0.83876219868912072</v>
      </c>
      <c r="P4">
        <f t="shared" ref="P4:P23" si="4">O4/(1/F4)</f>
        <v>2.9524429393857048</v>
      </c>
      <c r="Q4">
        <f t="shared" ref="Q4:Q25" si="5">SQRT(F4)*O4</f>
        <v>1.5736573741902411</v>
      </c>
      <c r="S4">
        <v>4761</v>
      </c>
      <c r="T4">
        <v>181.7</v>
      </c>
      <c r="U4">
        <v>5.9020000000000001</v>
      </c>
      <c r="V4">
        <v>0.40100000000000002</v>
      </c>
      <c r="W4">
        <v>0.375</v>
      </c>
      <c r="X4">
        <v>483.8</v>
      </c>
      <c r="Y4">
        <v>1.18</v>
      </c>
      <c r="Z4">
        <v>0.65100000000000002</v>
      </c>
      <c r="AA4">
        <v>0.22800000000000001</v>
      </c>
      <c r="AB4">
        <v>0.06</v>
      </c>
      <c r="AC4">
        <v>3.6150000000000002</v>
      </c>
      <c r="AD4">
        <v>0.09</v>
      </c>
      <c r="AE4">
        <v>81.67</v>
      </c>
      <c r="AG4">
        <f>AC4/Table1[[#This Row],[current bxl]]</f>
        <v>1.2244097766550399</v>
      </c>
    </row>
    <row r="5" spans="1:33" x14ac:dyDescent="0.3">
      <c r="A5">
        <v>2</v>
      </c>
      <c r="B5" t="s">
        <v>4</v>
      </c>
      <c r="C5" t="s">
        <v>52</v>
      </c>
      <c r="E5" s="1">
        <v>1010</v>
      </c>
      <c r="F5">
        <v>3.13</v>
      </c>
      <c r="G5" s="1">
        <f>Table1[[#This Row],[P1V]]*Table1[[#This Row],[R]]</f>
        <v>3161.2999999999997</v>
      </c>
      <c r="H5">
        <v>3.84</v>
      </c>
      <c r="I5">
        <v>5</v>
      </c>
      <c r="J5" s="1">
        <v>31</v>
      </c>
      <c r="K5" s="1"/>
      <c r="L5" s="1">
        <f t="shared" si="0"/>
        <v>1786.8724073083674</v>
      </c>
      <c r="M5" s="1">
        <f t="shared" si="1"/>
        <v>3995.5681698602016</v>
      </c>
      <c r="N5">
        <f t="shared" si="2"/>
        <v>754.76763502494782</v>
      </c>
      <c r="O5">
        <f t="shared" si="3"/>
        <v>0.76231531137519726</v>
      </c>
      <c r="P5">
        <f t="shared" si="4"/>
        <v>2.3860469246043676</v>
      </c>
      <c r="Q5">
        <f t="shared" si="5"/>
        <v>1.3486734609554716</v>
      </c>
    </row>
    <row r="6" spans="1:33" x14ac:dyDescent="0.3">
      <c r="A6">
        <v>3</v>
      </c>
      <c r="B6" t="s">
        <v>6</v>
      </c>
      <c r="E6" s="1">
        <v>431</v>
      </c>
      <c r="F6">
        <v>2.82</v>
      </c>
      <c r="G6" s="1">
        <f>Table1[[#This Row],[P1V]]*Table1[[#This Row],[R]]</f>
        <v>1215.4199999999998</v>
      </c>
      <c r="H6">
        <v>1.64</v>
      </c>
      <c r="I6">
        <v>3</v>
      </c>
      <c r="J6">
        <v>30.3</v>
      </c>
      <c r="L6" s="1">
        <f t="shared" si="0"/>
        <v>723.77207738348125</v>
      </c>
      <c r="M6" s="1">
        <f t="shared" si="1"/>
        <v>1253.6100111278627</v>
      </c>
      <c r="N6">
        <f t="shared" si="2"/>
        <v>721.06619983356336</v>
      </c>
      <c r="O6">
        <f t="shared" si="3"/>
        <v>0.31077953212826581</v>
      </c>
      <c r="P6">
        <f t="shared" si="4"/>
        <v>0.87639828060170955</v>
      </c>
      <c r="Q6">
        <f t="shared" si="5"/>
        <v>0.5218875813845506</v>
      </c>
    </row>
    <row r="7" spans="1:33" x14ac:dyDescent="0.3">
      <c r="A7">
        <v>4</v>
      </c>
      <c r="B7" t="s">
        <v>12</v>
      </c>
      <c r="E7">
        <v>156</v>
      </c>
      <c r="F7">
        <v>3.36</v>
      </c>
      <c r="G7" s="1">
        <f>Table1[[#This Row],[P1V]]*Table1[[#This Row],[R]]</f>
        <v>524.16</v>
      </c>
      <c r="I7">
        <v>30</v>
      </c>
      <c r="J7">
        <v>80.5</v>
      </c>
      <c r="L7" s="1">
        <f t="shared" si="0"/>
        <v>285.95272336524442</v>
      </c>
      <c r="M7" s="1">
        <f t="shared" si="1"/>
        <v>1566.2275696717895</v>
      </c>
      <c r="N7">
        <f t="shared" si="2"/>
        <v>5089.5764483563144</v>
      </c>
      <c r="O7">
        <f t="shared" si="3"/>
        <v>0.79397392594358496</v>
      </c>
      <c r="P7">
        <f t="shared" si="4"/>
        <v>2.6677523911704455</v>
      </c>
      <c r="Q7">
        <f t="shared" si="5"/>
        <v>1.4553782461830962</v>
      </c>
    </row>
    <row r="8" spans="1:33" x14ac:dyDescent="0.3">
      <c r="A8">
        <v>5</v>
      </c>
      <c r="B8" t="s">
        <v>13</v>
      </c>
      <c r="E8" s="1">
        <v>166</v>
      </c>
      <c r="F8">
        <v>6.95</v>
      </c>
      <c r="G8" s="1">
        <f>Table1[[#This Row],[P1V]]*Table1[[#This Row],[R]]</f>
        <v>1153.7</v>
      </c>
      <c r="I8">
        <v>30</v>
      </c>
      <c r="J8">
        <v>63.2</v>
      </c>
      <c r="L8" s="1">
        <f t="shared" si="0"/>
        <v>437.62335403860703</v>
      </c>
      <c r="M8" s="1">
        <f t="shared" si="1"/>
        <v>2396.9618269801463</v>
      </c>
      <c r="N8">
        <f t="shared" si="2"/>
        <v>3137.0687601686241</v>
      </c>
      <c r="O8">
        <f t="shared" si="3"/>
        <v>0.52075341418799159</v>
      </c>
      <c r="P8">
        <f t="shared" si="4"/>
        <v>3.6192362286065416</v>
      </c>
      <c r="Q8">
        <f t="shared" si="5"/>
        <v>1.3728545526747278</v>
      </c>
    </row>
    <row r="9" spans="1:33" x14ac:dyDescent="0.3">
      <c r="A9">
        <v>6</v>
      </c>
      <c r="B9" t="s">
        <v>14</v>
      </c>
      <c r="E9" s="1">
        <v>197</v>
      </c>
      <c r="F9">
        <v>3.67</v>
      </c>
      <c r="G9" s="1">
        <f>Table1[[#This Row],[P1V]]*Table1[[#This Row],[R]]</f>
        <v>722.99</v>
      </c>
      <c r="I9">
        <v>30</v>
      </c>
      <c r="J9">
        <v>60.6</v>
      </c>
      <c r="L9" s="1">
        <f t="shared" si="0"/>
        <v>377.39770799515992</v>
      </c>
      <c r="M9" s="1">
        <f t="shared" si="1"/>
        <v>2067.0923781969686</v>
      </c>
      <c r="N9">
        <f t="shared" si="2"/>
        <v>2884.2647993342534</v>
      </c>
      <c r="O9">
        <f t="shared" si="3"/>
        <v>0.56820016546884788</v>
      </c>
      <c r="P9">
        <f t="shared" si="4"/>
        <v>2.0852946072706717</v>
      </c>
      <c r="Q9">
        <f t="shared" si="5"/>
        <v>1.0885149245198671</v>
      </c>
    </row>
    <row r="10" spans="1:33" x14ac:dyDescent="0.3">
      <c r="A10">
        <v>7</v>
      </c>
      <c r="B10" t="s">
        <v>17</v>
      </c>
      <c r="E10" s="1">
        <v>893</v>
      </c>
      <c r="F10">
        <v>3.45</v>
      </c>
      <c r="G10" s="1">
        <f>Table1[[#This Row],[P1V]]*Table1[[#This Row],[R]]</f>
        <v>3080.8500000000004</v>
      </c>
      <c r="I10">
        <v>20</v>
      </c>
      <c r="J10">
        <v>39.6</v>
      </c>
      <c r="L10" s="1">
        <f t="shared" si="0"/>
        <v>1658.6738829558992</v>
      </c>
      <c r="M10" s="1">
        <f t="shared" si="1"/>
        <v>7417.8151095858411</v>
      </c>
      <c r="N10">
        <f t="shared" si="2"/>
        <v>1231.6299839133426</v>
      </c>
      <c r="O10">
        <f t="shared" si="3"/>
        <v>1.099845575634615</v>
      </c>
      <c r="P10">
        <f t="shared" si="4"/>
        <v>3.7944672359394218</v>
      </c>
      <c r="Q10">
        <f t="shared" si="5"/>
        <v>2.0428724877824558</v>
      </c>
    </row>
    <row r="11" spans="1:33" x14ac:dyDescent="0.3">
      <c r="A11">
        <v>8</v>
      </c>
      <c r="B11" t="s">
        <v>18</v>
      </c>
      <c r="E11" s="1">
        <v>151</v>
      </c>
      <c r="F11">
        <v>3.71</v>
      </c>
      <c r="G11" s="1">
        <f>Table1[[#This Row],[P1V]]*Table1[[#This Row],[R]]</f>
        <v>560.21</v>
      </c>
      <c r="I11">
        <v>20</v>
      </c>
      <c r="J11">
        <v>80.8</v>
      </c>
      <c r="L11" s="1">
        <f t="shared" si="0"/>
        <v>290.84654029229915</v>
      </c>
      <c r="M11" s="1">
        <f t="shared" si="1"/>
        <v>1300.705270228425</v>
      </c>
      <c r="N11">
        <f t="shared" si="2"/>
        <v>5127.5818654831164</v>
      </c>
      <c r="O11">
        <f t="shared" si="3"/>
        <v>0.77426486168795061</v>
      </c>
      <c r="P11">
        <f t="shared" si="4"/>
        <v>2.8725226368622971</v>
      </c>
      <c r="Q11">
        <f t="shared" si="5"/>
        <v>1.4913394456412978</v>
      </c>
    </row>
    <row r="12" spans="1:33" x14ac:dyDescent="0.3">
      <c r="A12">
        <v>9</v>
      </c>
      <c r="B12" t="s">
        <v>19</v>
      </c>
      <c r="E12" s="1">
        <v>375</v>
      </c>
      <c r="F12">
        <v>3.47</v>
      </c>
      <c r="G12" s="1">
        <f>Table1[[#This Row],[P1V]]*Table1[[#This Row],[R]]</f>
        <v>1301.25</v>
      </c>
      <c r="I12">
        <v>4</v>
      </c>
      <c r="J12">
        <v>35.5</v>
      </c>
      <c r="L12" s="1">
        <f t="shared" si="0"/>
        <v>698.54760038239351</v>
      </c>
      <c r="M12" s="1">
        <f t="shared" si="1"/>
        <v>1397.095200764787</v>
      </c>
      <c r="N12">
        <f t="shared" si="2"/>
        <v>989.79803542163415</v>
      </c>
      <c r="O12">
        <f t="shared" si="3"/>
        <v>0.37117426328311282</v>
      </c>
      <c r="P12">
        <f t="shared" si="4"/>
        <v>1.2879746935924015</v>
      </c>
      <c r="Q12">
        <f t="shared" si="5"/>
        <v>0.69142104250698988</v>
      </c>
    </row>
    <row r="13" spans="1:33" x14ac:dyDescent="0.3">
      <c r="A13">
        <v>10</v>
      </c>
      <c r="B13" t="s">
        <v>20</v>
      </c>
      <c r="E13" s="1">
        <v>711</v>
      </c>
      <c r="F13">
        <v>3.19</v>
      </c>
      <c r="G13" s="1">
        <f>Table1[[#This Row],[P1V]]*Table1[[#This Row],[R]]</f>
        <v>2268.09</v>
      </c>
      <c r="I13">
        <v>3</v>
      </c>
      <c r="J13">
        <v>30.7</v>
      </c>
      <c r="L13" s="1">
        <f t="shared" si="0"/>
        <v>1269.8866051738635</v>
      </c>
      <c r="M13" s="1">
        <f t="shared" si="1"/>
        <v>2199.50812001229</v>
      </c>
      <c r="N13">
        <f t="shared" si="2"/>
        <v>740.22991502046102</v>
      </c>
      <c r="O13">
        <f t="shared" si="3"/>
        <v>0.52630346957954777</v>
      </c>
      <c r="P13">
        <f t="shared" si="4"/>
        <v>1.6789080679587571</v>
      </c>
      <c r="Q13">
        <f t="shared" si="5"/>
        <v>0.94000805383347064</v>
      </c>
    </row>
    <row r="14" spans="1:33" x14ac:dyDescent="0.3">
      <c r="A14">
        <v>11</v>
      </c>
      <c r="B14" t="s">
        <v>21</v>
      </c>
      <c r="E14" s="1">
        <v>118</v>
      </c>
      <c r="F14">
        <v>8.08</v>
      </c>
      <c r="G14" s="1">
        <f>Table1[[#This Row],[P1V]]*Table1[[#This Row],[R]]</f>
        <v>953.44</v>
      </c>
      <c r="I14">
        <v>35</v>
      </c>
      <c r="J14">
        <v>81.7</v>
      </c>
      <c r="L14" s="1">
        <f t="shared" si="0"/>
        <v>335.41902152382471</v>
      </c>
      <c r="M14" s="1">
        <f t="shared" si="1"/>
        <v>1984.3656921041543</v>
      </c>
      <c r="N14">
        <f t="shared" si="2"/>
        <v>5242.4463468799941</v>
      </c>
      <c r="O14">
        <f t="shared" si="3"/>
        <v>0.6186086689318393</v>
      </c>
      <c r="P14">
        <f t="shared" si="4"/>
        <v>4.9983580449692617</v>
      </c>
      <c r="Q14">
        <f t="shared" si="5"/>
        <v>1.758416224061637</v>
      </c>
    </row>
    <row r="15" spans="1:33" x14ac:dyDescent="0.3">
      <c r="A15">
        <v>12</v>
      </c>
      <c r="B15" t="s">
        <v>22</v>
      </c>
      <c r="E15" s="1">
        <v>122</v>
      </c>
      <c r="F15">
        <v>6.54</v>
      </c>
      <c r="G15" s="1">
        <f>Table1[[#This Row],[P1V]]*Table1[[#This Row],[R]]</f>
        <v>797.88</v>
      </c>
      <c r="I15">
        <v>40</v>
      </c>
      <c r="J15">
        <v>93.3</v>
      </c>
      <c r="L15" s="1">
        <f t="shared" si="0"/>
        <v>311.99576920208386</v>
      </c>
      <c r="M15" s="1">
        <f t="shared" si="1"/>
        <v>1973.2345020295991</v>
      </c>
      <c r="N15">
        <f t="shared" si="2"/>
        <v>6836.8046185768135</v>
      </c>
      <c r="O15">
        <f t="shared" si="3"/>
        <v>0.83409016346637121</v>
      </c>
      <c r="P15">
        <f t="shared" si="4"/>
        <v>5.4549496690700678</v>
      </c>
      <c r="Q15">
        <f t="shared" si="5"/>
        <v>2.1330541158572327</v>
      </c>
    </row>
    <row r="16" spans="1:33" x14ac:dyDescent="0.3">
      <c r="A16">
        <v>13</v>
      </c>
      <c r="B16" t="s">
        <v>23</v>
      </c>
      <c r="E16" s="1">
        <v>113</v>
      </c>
      <c r="F16">
        <v>6.81</v>
      </c>
      <c r="G16" s="1">
        <f>Table1[[#This Row],[P1V]]*Table1[[#This Row],[R]]</f>
        <v>769.53</v>
      </c>
      <c r="I16">
        <v>40</v>
      </c>
      <c r="J16">
        <v>93.3</v>
      </c>
      <c r="L16" s="1">
        <f t="shared" si="0"/>
        <v>294.8845367258175</v>
      </c>
      <c r="M16" s="1">
        <f t="shared" si="1"/>
        <v>1865.0135656343095</v>
      </c>
      <c r="N16">
        <f t="shared" si="2"/>
        <v>6836.8046185768135</v>
      </c>
      <c r="O16">
        <f t="shared" si="3"/>
        <v>0.77255892189917985</v>
      </c>
      <c r="P16">
        <f t="shared" si="4"/>
        <v>5.2611262581334151</v>
      </c>
      <c r="Q16">
        <f t="shared" si="5"/>
        <v>2.0160679626339526</v>
      </c>
    </row>
    <row r="17" spans="1:33" x14ac:dyDescent="0.3">
      <c r="A17">
        <v>14</v>
      </c>
      <c r="B17" t="s">
        <v>28</v>
      </c>
      <c r="E17" s="1"/>
      <c r="F17">
        <v>6.61</v>
      </c>
      <c r="G17" s="1">
        <f>Table1[[#This Row],[P1V]]*Table1[[#This Row],[R]]</f>
        <v>0</v>
      </c>
      <c r="I17">
        <v>40</v>
      </c>
      <c r="J17">
        <v>93.3</v>
      </c>
      <c r="L17" s="1">
        <f t="shared" si="0"/>
        <v>0</v>
      </c>
      <c r="M17" s="1">
        <f t="shared" si="1"/>
        <v>0</v>
      </c>
      <c r="N17">
        <v>6001</v>
      </c>
      <c r="O17">
        <f t="shared" si="3"/>
        <v>0</v>
      </c>
      <c r="P17">
        <f t="shared" si="4"/>
        <v>0</v>
      </c>
      <c r="Q17">
        <f t="shared" si="5"/>
        <v>0</v>
      </c>
    </row>
    <row r="18" spans="1:33" x14ac:dyDescent="0.3">
      <c r="A18">
        <v>15</v>
      </c>
      <c r="B18" t="s">
        <v>29</v>
      </c>
      <c r="C18" t="s">
        <v>51</v>
      </c>
      <c r="D18" t="s">
        <v>32</v>
      </c>
      <c r="E18" s="1">
        <v>896.49704324461254</v>
      </c>
      <c r="F18">
        <v>3.56</v>
      </c>
      <c r="G18" s="1">
        <f>Table1[[#This Row],[P1V]]*Table1[[#This Row],[R]]</f>
        <v>3191.5294739508208</v>
      </c>
      <c r="I18">
        <v>5</v>
      </c>
      <c r="J18">
        <v>30.7</v>
      </c>
      <c r="L18" s="1">
        <f t="shared" si="0"/>
        <v>1691.5072381828415</v>
      </c>
      <c r="M18" s="1">
        <f t="shared" si="1"/>
        <v>3782.3251690097618</v>
      </c>
      <c r="N18">
        <f t="shared" ref="N18:N30" si="6">PI()*(J18/2)^2</f>
        <v>740.22991502046102</v>
      </c>
      <c r="O18">
        <f t="shared" si="3"/>
        <v>0.66361393013705405</v>
      </c>
      <c r="P18">
        <f t="shared" si="4"/>
        <v>2.3624655912879122</v>
      </c>
      <c r="Q18">
        <f t="shared" si="5"/>
        <v>1.2521042591765794</v>
      </c>
      <c r="S18">
        <v>3931</v>
      </c>
      <c r="T18">
        <v>153.6</v>
      </c>
      <c r="U18">
        <v>6.0149999999999997</v>
      </c>
      <c r="V18">
        <v>0.497</v>
      </c>
      <c r="W18">
        <v>0.45900000000000002</v>
      </c>
      <c r="X18">
        <v>334.7</v>
      </c>
      <c r="Y18">
        <v>0.87</v>
      </c>
      <c r="Z18">
        <v>1.2350000000000001</v>
      </c>
      <c r="AA18">
        <v>0.14000000000000001</v>
      </c>
      <c r="AB18">
        <v>0.1</v>
      </c>
      <c r="AC18">
        <v>2.4860000000000002</v>
      </c>
      <c r="AD18">
        <v>7.0000000000000007E-2</v>
      </c>
      <c r="AE18">
        <v>80.5</v>
      </c>
      <c r="AG18">
        <f>AC18/Table1[[#This Row],[current bxl]]</f>
        <v>1.0522904583955199</v>
      </c>
    </row>
    <row r="19" spans="1:33" x14ac:dyDescent="0.3">
      <c r="A19">
        <v>16</v>
      </c>
      <c r="B19" t="s">
        <v>33</v>
      </c>
      <c r="C19" t="s">
        <v>45</v>
      </c>
      <c r="D19" t="s">
        <v>34</v>
      </c>
      <c r="E19" s="1">
        <v>681.54204754629211</v>
      </c>
      <c r="F19">
        <v>6.1</v>
      </c>
      <c r="G19" s="1">
        <f>Table1[[#This Row],[P1V]]*Table1[[#This Row],[R]]</f>
        <v>4157.406490032382</v>
      </c>
      <c r="I19">
        <v>8</v>
      </c>
      <c r="J19">
        <v>32.4</v>
      </c>
      <c r="L19" s="1">
        <f t="shared" si="0"/>
        <v>1683.2846852802152</v>
      </c>
      <c r="M19" s="1">
        <f t="shared" si="1"/>
        <v>4761.0480625164146</v>
      </c>
      <c r="N19">
        <f t="shared" si="6"/>
        <v>824.47957600810525</v>
      </c>
      <c r="O19">
        <f t="shared" si="3"/>
        <v>0.56191749839266281</v>
      </c>
      <c r="P19">
        <f t="shared" si="4"/>
        <v>3.427696740195243</v>
      </c>
      <c r="Q19">
        <f t="shared" si="5"/>
        <v>1.3878338436207687</v>
      </c>
      <c r="S19">
        <v>2937</v>
      </c>
      <c r="T19">
        <v>187.6</v>
      </c>
      <c r="U19">
        <v>4.524</v>
      </c>
      <c r="V19">
        <v>0.64</v>
      </c>
      <c r="W19">
        <v>0.56000000000000005</v>
      </c>
      <c r="X19">
        <v>334.8</v>
      </c>
      <c r="Y19">
        <v>1.39</v>
      </c>
      <c r="Z19">
        <v>0.51900000000000002</v>
      </c>
      <c r="AA19">
        <v>0.36099999999999999</v>
      </c>
      <c r="AB19">
        <v>0.05</v>
      </c>
      <c r="AC19">
        <v>3.9769999999999999</v>
      </c>
      <c r="AD19">
        <v>0.05</v>
      </c>
      <c r="AE19">
        <v>79.180000000000007</v>
      </c>
      <c r="AG19">
        <f>AC19/Table1[[#This Row],[current bxl]]</f>
        <v>1.1602543344524312</v>
      </c>
    </row>
    <row r="20" spans="1:33" x14ac:dyDescent="0.3">
      <c r="A20">
        <v>17</v>
      </c>
      <c r="B20" t="s">
        <v>37</v>
      </c>
      <c r="C20" t="s">
        <v>35</v>
      </c>
      <c r="D20" t="s">
        <v>36</v>
      </c>
      <c r="E20" s="1">
        <v>415.32218023411247</v>
      </c>
      <c r="F20">
        <v>3.5</v>
      </c>
      <c r="G20" s="1">
        <f>Table1[[#This Row],[P1V]]*Table1[[#This Row],[R]]</f>
        <v>1453.6276308193937</v>
      </c>
      <c r="I20">
        <v>20</v>
      </c>
      <c r="J20">
        <v>45.7</v>
      </c>
      <c r="L20" s="1">
        <f t="shared" si="0"/>
        <v>776.99665178201258</v>
      </c>
      <c r="M20" s="1">
        <f t="shared" si="1"/>
        <v>3474.8346633486267</v>
      </c>
      <c r="N20">
        <f t="shared" si="6"/>
        <v>1640.296210273937</v>
      </c>
      <c r="O20">
        <f t="shared" si="3"/>
        <v>0.68125139828072367</v>
      </c>
      <c r="P20">
        <f t="shared" si="4"/>
        <v>2.3843798939825329</v>
      </c>
      <c r="Q20">
        <f t="shared" si="5"/>
        <v>1.274504663313573</v>
      </c>
      <c r="S20">
        <v>5610</v>
      </c>
      <c r="T20">
        <v>156.6</v>
      </c>
      <c r="U20">
        <v>3.9119999999999999</v>
      </c>
      <c r="V20">
        <v>1.1259999999999999</v>
      </c>
      <c r="W20">
        <v>0.874</v>
      </c>
      <c r="X20">
        <v>179.1</v>
      </c>
      <c r="Y20">
        <v>2.2000000000000002</v>
      </c>
      <c r="Z20">
        <v>0.47</v>
      </c>
      <c r="AA20">
        <v>0.55300000000000005</v>
      </c>
      <c r="AB20">
        <v>0.18</v>
      </c>
      <c r="AC20">
        <v>2.62</v>
      </c>
      <c r="AD20">
        <v>0.06</v>
      </c>
      <c r="AE20">
        <v>79.92</v>
      </c>
      <c r="AG20">
        <f>AC20/Table1[[#This Row],[current bxl]]</f>
        <v>1.0988181902607477</v>
      </c>
    </row>
    <row r="21" spans="1:33" x14ac:dyDescent="0.3">
      <c r="A21">
        <v>18</v>
      </c>
      <c r="B21" t="s">
        <v>38</v>
      </c>
      <c r="C21" t="s">
        <v>50</v>
      </c>
      <c r="D21" t="s">
        <v>39</v>
      </c>
      <c r="E21" s="1">
        <v>755.22897535708057</v>
      </c>
      <c r="F21">
        <v>4.08</v>
      </c>
      <c r="G21" s="1">
        <f>Table1[[#This Row],[P1V]]*Table1[[#This Row],[R]]</f>
        <v>3081.3342194568886</v>
      </c>
      <c r="I21">
        <v>20</v>
      </c>
      <c r="J21">
        <v>33</v>
      </c>
      <c r="L21" s="1">
        <f t="shared" si="0"/>
        <v>1525.4877532425935</v>
      </c>
      <c r="M21" s="1">
        <f t="shared" si="1"/>
        <v>6822.1886301877294</v>
      </c>
      <c r="N21">
        <f t="shared" si="6"/>
        <v>855.2985999398212</v>
      </c>
      <c r="O21">
        <f t="shared" si="3"/>
        <v>0.64594628525689679</v>
      </c>
      <c r="P21">
        <f t="shared" si="4"/>
        <v>2.6354608438481391</v>
      </c>
      <c r="Q21">
        <f t="shared" si="5"/>
        <v>1.3047475395737338</v>
      </c>
      <c r="S21">
        <v>21104</v>
      </c>
      <c r="T21">
        <v>168.4</v>
      </c>
      <c r="U21">
        <v>7.9160000000000004</v>
      </c>
      <c r="V21">
        <v>1.528</v>
      </c>
      <c r="W21">
        <v>1.2809999999999999</v>
      </c>
      <c r="X21">
        <v>131.4</v>
      </c>
      <c r="Y21">
        <v>0.87</v>
      </c>
      <c r="Z21">
        <v>1.0249999999999999</v>
      </c>
      <c r="AA21">
        <v>0.11700000000000001</v>
      </c>
      <c r="AB21">
        <v>0.11</v>
      </c>
      <c r="AC21">
        <v>1.5649999999999999</v>
      </c>
      <c r="AD21">
        <v>0.03</v>
      </c>
      <c r="AE21">
        <v>77.27</v>
      </c>
      <c r="AG21">
        <f>AC21/Table1[[#This Row],[current bxl]]</f>
        <v>0.59382403789193938</v>
      </c>
    </row>
    <row r="22" spans="1:33" x14ac:dyDescent="0.3">
      <c r="A22">
        <v>19</v>
      </c>
      <c r="B22" t="s">
        <v>40</v>
      </c>
      <c r="C22" t="s">
        <v>44</v>
      </c>
      <c r="D22" t="s">
        <v>41</v>
      </c>
      <c r="E22" s="1">
        <v>980.49285282777976</v>
      </c>
      <c r="F22">
        <v>3</v>
      </c>
      <c r="G22" s="1">
        <f>Table1[[#This Row],[P1V]]*Table1[[#This Row],[R]]</f>
        <v>2941.4785584833394</v>
      </c>
      <c r="I22">
        <v>5</v>
      </c>
      <c r="J22">
        <v>31.3</v>
      </c>
      <c r="L22" s="1">
        <f t="shared" si="0"/>
        <v>1698.2634375558682</v>
      </c>
      <c r="M22" s="1">
        <f t="shared" si="1"/>
        <v>3797.4324900773909</v>
      </c>
      <c r="N22">
        <f t="shared" si="6"/>
        <v>769.44672669884619</v>
      </c>
      <c r="O22">
        <f t="shared" si="3"/>
        <v>0.75443701615994863</v>
      </c>
      <c r="P22">
        <f t="shared" si="4"/>
        <v>2.2633110484798462</v>
      </c>
      <c r="Q22">
        <f t="shared" si="5"/>
        <v>1.3067232430996931</v>
      </c>
      <c r="S22">
        <v>3908</v>
      </c>
      <c r="T22">
        <v>149.1</v>
      </c>
      <c r="U22">
        <v>2.7389999999999999</v>
      </c>
      <c r="V22">
        <v>0.45300000000000001</v>
      </c>
      <c r="W22">
        <v>0.38900000000000001</v>
      </c>
      <c r="X22">
        <v>383.6</v>
      </c>
      <c r="Y22">
        <v>0.98</v>
      </c>
      <c r="Z22">
        <v>1.1599999999999999</v>
      </c>
      <c r="AA22">
        <v>0.33600000000000002</v>
      </c>
      <c r="AB22">
        <v>0.1</v>
      </c>
      <c r="AC22">
        <v>2.5270000000000001</v>
      </c>
      <c r="AD22">
        <v>7.0000000000000007E-2</v>
      </c>
      <c r="AE22">
        <v>80.58</v>
      </c>
      <c r="AG22">
        <f>AC22/Table1[[#This Row],[current bxl]]</f>
        <v>1.1165058385135622</v>
      </c>
    </row>
    <row r="23" spans="1:33" x14ac:dyDescent="0.3">
      <c r="A23">
        <v>20</v>
      </c>
      <c r="B23" t="s">
        <v>42</v>
      </c>
      <c r="C23" t="s">
        <v>46</v>
      </c>
      <c r="D23" t="s">
        <v>43</v>
      </c>
      <c r="E23" s="1">
        <v>1120.1491364500973</v>
      </c>
      <c r="F23">
        <v>4</v>
      </c>
      <c r="G23" s="1">
        <f>Table1[[#This Row],[P1V]]*Table1[[#This Row],[R]]</f>
        <v>4480.5965458003893</v>
      </c>
      <c r="I23">
        <v>10</v>
      </c>
      <c r="J23">
        <v>30.4</v>
      </c>
      <c r="L23" s="1">
        <f t="shared" si="0"/>
        <v>2240.2982729001947</v>
      </c>
      <c r="M23" s="1">
        <f t="shared" si="1"/>
        <v>7084.4451805060889</v>
      </c>
      <c r="N23">
        <f t="shared" si="6"/>
        <v>725.83356668538579</v>
      </c>
      <c r="O23">
        <f t="shared" si="3"/>
        <v>0.81304184292912896</v>
      </c>
      <c r="P23">
        <f t="shared" si="4"/>
        <v>3.2521673717165158</v>
      </c>
      <c r="Q23">
        <f t="shared" si="5"/>
        <v>1.6260836858582579</v>
      </c>
      <c r="S23">
        <v>1730</v>
      </c>
      <c r="T23">
        <v>155.6</v>
      </c>
      <c r="U23">
        <v>3.7280000000000002</v>
      </c>
      <c r="V23">
        <v>0.55000000000000004</v>
      </c>
      <c r="W23">
        <v>0.48</v>
      </c>
      <c r="X23">
        <v>324.5</v>
      </c>
      <c r="Y23">
        <v>1.7</v>
      </c>
      <c r="Z23">
        <v>0.61399999999999999</v>
      </c>
      <c r="AA23">
        <v>0.44700000000000001</v>
      </c>
      <c r="AB23">
        <v>0.05</v>
      </c>
      <c r="AC23">
        <v>3.5990000000000002</v>
      </c>
      <c r="AD23">
        <v>0.03</v>
      </c>
      <c r="AE23">
        <v>77.02</v>
      </c>
      <c r="AG23">
        <f>AC23/Table1[[#This Row],[current bxl]]</f>
        <v>1.1066466109031847</v>
      </c>
    </row>
    <row r="24" spans="1:33" x14ac:dyDescent="0.3">
      <c r="A24">
        <v>21</v>
      </c>
      <c r="B24" t="s">
        <v>47</v>
      </c>
      <c r="C24" t="s">
        <v>48</v>
      </c>
      <c r="D24" t="s">
        <v>49</v>
      </c>
      <c r="E24" s="1">
        <f>Table1[[#This Row],[voltage bxl]]/Table1[[#This Row],[Apiston mm2]]*1000000</f>
        <v>233.99013681617151</v>
      </c>
      <c r="F24">
        <v>7</v>
      </c>
      <c r="G24" s="1">
        <f>Table1[[#This Row],[P1V]]*Table1[[#This Row],[R]]</f>
        <v>1637.9309577132005</v>
      </c>
      <c r="I24">
        <v>15</v>
      </c>
      <c r="J24">
        <v>62.3</v>
      </c>
      <c r="L24" s="1">
        <f t="shared" si="0"/>
        <v>619.07971125756876</v>
      </c>
      <c r="M24" s="1">
        <f t="shared" si="1"/>
        <v>2397.6854116754603</v>
      </c>
      <c r="N24">
        <f t="shared" si="6"/>
        <v>3048.3580376128816</v>
      </c>
      <c r="O24">
        <f>Table1[[#This Row],[current bxl]]/Table1[[#This Row],[R]]</f>
        <v>0.7132857142857143</v>
      </c>
      <c r="P24">
        <f t="shared" ref="P24:P30" si="7">AC24</f>
        <v>4.9930000000000003</v>
      </c>
      <c r="Q24">
        <f t="shared" si="5"/>
        <v>1.8871766137350716</v>
      </c>
      <c r="S24">
        <v>2284</v>
      </c>
      <c r="T24">
        <v>152.5</v>
      </c>
      <c r="U24">
        <v>2.3519999999999999</v>
      </c>
      <c r="V24">
        <v>1.4890000000000001</v>
      </c>
      <c r="W24">
        <v>0.91200000000000003</v>
      </c>
      <c r="X24">
        <v>167.2</v>
      </c>
      <c r="Y24">
        <v>5.14</v>
      </c>
      <c r="Z24">
        <v>0.21199999999999999</v>
      </c>
      <c r="AA24">
        <v>2.0920000000000001</v>
      </c>
      <c r="AB24">
        <v>0.28000000000000003</v>
      </c>
      <c r="AC24">
        <v>4.9930000000000003</v>
      </c>
      <c r="AD24">
        <v>7.0000000000000007E-2</v>
      </c>
      <c r="AE24">
        <v>80.290000000000006</v>
      </c>
      <c r="AG24">
        <f>AC24/Table1[[#This Row],[current bxl]]</f>
        <v>1</v>
      </c>
    </row>
    <row r="25" spans="1:33" x14ac:dyDescent="0.3">
      <c r="A25">
        <v>22</v>
      </c>
      <c r="B25" t="s">
        <v>67</v>
      </c>
      <c r="D25" t="s">
        <v>69</v>
      </c>
      <c r="E25" s="1">
        <f>Table1[[#This Row],[voltage bxl]]/Table1[[#This Row],[Apiston mm2]]*1000000</f>
        <v>654.35574295268691</v>
      </c>
      <c r="F25">
        <v>6.79</v>
      </c>
      <c r="G25" s="1">
        <f>Table1[[#This Row],[P1V]]*Table1[[#This Row],[R]]</f>
        <v>4443.0754946487441</v>
      </c>
      <c r="I25">
        <v>4</v>
      </c>
      <c r="J25">
        <v>24</v>
      </c>
      <c r="L25" s="1">
        <f t="shared" si="0"/>
        <v>1705.0958818482193</v>
      </c>
      <c r="M25" s="1">
        <f t="shared" si="1"/>
        <v>3410.1917636964386</v>
      </c>
      <c r="N25">
        <f t="shared" si="6"/>
        <v>452.38934211693021</v>
      </c>
      <c r="O25">
        <f>Table1[[#This Row],[current bxl]]/Table1[[#This Row],[R]]</f>
        <v>0.29602356406480113</v>
      </c>
      <c r="P25">
        <f t="shared" si="7"/>
        <v>2.0099999999999998</v>
      </c>
      <c r="Q25">
        <f t="shared" si="5"/>
        <v>0.7713672042356029</v>
      </c>
      <c r="S25">
        <v>5427</v>
      </c>
      <c r="T25">
        <v>552</v>
      </c>
      <c r="U25">
        <v>3.9929999999999999</v>
      </c>
      <c r="V25">
        <v>2.2789999999999999</v>
      </c>
      <c r="W25">
        <v>1.4510000000000001</v>
      </c>
      <c r="X25">
        <v>380.4</v>
      </c>
      <c r="Y25">
        <v>0.39</v>
      </c>
      <c r="Z25">
        <v>0.21199999999999999</v>
      </c>
      <c r="AA25">
        <v>0.34</v>
      </c>
      <c r="AB25">
        <v>0.01</v>
      </c>
      <c r="AC25">
        <v>2.0099999999999998</v>
      </c>
      <c r="AD25">
        <v>0.04</v>
      </c>
      <c r="AE25">
        <v>78.63</v>
      </c>
    </row>
    <row r="26" spans="1:33" x14ac:dyDescent="0.3">
      <c r="A26">
        <v>23</v>
      </c>
      <c r="B26" t="s">
        <v>68</v>
      </c>
      <c r="D26" t="s">
        <v>70</v>
      </c>
      <c r="E26" s="1">
        <f>Table1[[#This Row],[voltage bxl]]/Table1[[#This Row],[Apiston mm2]]*1000000</f>
        <v>480.85523819868285</v>
      </c>
      <c r="F26">
        <v>3.35</v>
      </c>
      <c r="G26" s="1">
        <f>Table1[[#This Row],[P1V]]*Table1[[#This Row],[R]]</f>
        <v>1610.8650479655876</v>
      </c>
      <c r="I26">
        <v>12</v>
      </c>
      <c r="J26">
        <v>39.4</v>
      </c>
      <c r="L26" s="1">
        <f>SQRT(F26)*E26</f>
        <v>880.10959337199893</v>
      </c>
      <c r="M26" s="1">
        <f>L26*SQRT(I26)</f>
        <v>3048.7890638981739</v>
      </c>
      <c r="N26">
        <f t="shared" si="6"/>
        <v>1219.2206929316628</v>
      </c>
      <c r="O26">
        <f>Table1[[#This Row],[current bxl]]/Table1[[#This Row],[R]]</f>
        <v>0.58626865671641792</v>
      </c>
      <c r="P26">
        <f t="shared" si="7"/>
        <v>1.964</v>
      </c>
      <c r="Q26">
        <f>SQRT(F26)*O26</f>
        <v>1.0730478282868126</v>
      </c>
      <c r="S26">
        <v>3991</v>
      </c>
      <c r="T26">
        <v>188.5</v>
      </c>
      <c r="U26">
        <v>5.7240000000000002</v>
      </c>
      <c r="V26">
        <v>1.59</v>
      </c>
      <c r="W26">
        <v>1.244</v>
      </c>
      <c r="X26">
        <v>151.5</v>
      </c>
      <c r="Y26">
        <v>1.56</v>
      </c>
      <c r="Z26">
        <v>0.45800000000000002</v>
      </c>
      <c r="AA26">
        <v>0.32200000000000001</v>
      </c>
      <c r="AB26">
        <v>0.1</v>
      </c>
      <c r="AC26">
        <v>1.964</v>
      </c>
      <c r="AD26">
        <v>0.04</v>
      </c>
      <c r="AE26">
        <v>78.08</v>
      </c>
    </row>
    <row r="27" spans="1:33" x14ac:dyDescent="0.3">
      <c r="A27">
        <v>24</v>
      </c>
      <c r="B27" t="s">
        <v>71</v>
      </c>
      <c r="C27" t="s">
        <v>90</v>
      </c>
      <c r="D27" t="s">
        <v>72</v>
      </c>
      <c r="E27" s="1">
        <f>Table1[[#This Row],[voltage bxl]]/Table1[[#This Row],[Apiston mm2]]*1000000</f>
        <v>207.52808212421439</v>
      </c>
      <c r="F27">
        <v>7.21</v>
      </c>
      <c r="G27" s="1">
        <f>Table1[[#This Row],[P1V]]*Table1[[#This Row],[R]]</f>
        <v>1496.2774721155859</v>
      </c>
      <c r="I27">
        <v>3</v>
      </c>
      <c r="J27">
        <v>29.2</v>
      </c>
      <c r="L27" s="1">
        <f>SQRT(F27)*E27</f>
        <v>557.24285021327569</v>
      </c>
      <c r="M27" s="1">
        <f>L27*SQRT(I27)</f>
        <v>965.17292872388703</v>
      </c>
      <c r="N27">
        <f t="shared" si="6"/>
        <v>669.66189003920033</v>
      </c>
      <c r="O27">
        <f>Table1[[#This Row],[current bxl]]/Table1[[#This Row],[R]]</f>
        <v>0.1389736477115118</v>
      </c>
      <c r="P27">
        <f t="shared" si="7"/>
        <v>1.002</v>
      </c>
      <c r="Q27">
        <f>SQRT(F27)*O27</f>
        <v>0.37316430028465319</v>
      </c>
      <c r="S27">
        <v>15273</v>
      </c>
      <c r="T27">
        <v>239.2</v>
      </c>
      <c r="U27">
        <v>8.0500000000000007</v>
      </c>
      <c r="V27">
        <v>7.048</v>
      </c>
      <c r="W27">
        <v>3.758</v>
      </c>
      <c r="X27">
        <v>63.6</v>
      </c>
      <c r="Y27">
        <v>0.65</v>
      </c>
      <c r="Z27">
        <v>0.68300000000000005</v>
      </c>
      <c r="AA27">
        <v>0.121</v>
      </c>
      <c r="AB27">
        <v>0.04</v>
      </c>
      <c r="AC27">
        <v>1.002</v>
      </c>
      <c r="AD27">
        <v>0.01</v>
      </c>
      <c r="AE27">
        <v>71.319999999999993</v>
      </c>
    </row>
    <row r="28" spans="1:33" x14ac:dyDescent="0.3">
      <c r="A28">
        <v>25</v>
      </c>
      <c r="B28" t="s">
        <v>74</v>
      </c>
      <c r="D28" t="s">
        <v>73</v>
      </c>
      <c r="E28" s="1">
        <f>Table1[[#This Row],[voltage bxl]]/Table1[[#This Row],[Apiston mm2]]*1000000</f>
        <v>1015.7516321134469</v>
      </c>
      <c r="F28">
        <v>3.57</v>
      </c>
      <c r="G28" s="1">
        <f>Table1[[#This Row],[P1V]]*Table1[[#This Row],[R]]</f>
        <v>3626.2333266450055</v>
      </c>
      <c r="I28">
        <v>3</v>
      </c>
      <c r="J28">
        <v>25.3</v>
      </c>
      <c r="L28" s="1">
        <f>SQRT(F28)*E28</f>
        <v>1919.2061952702838</v>
      </c>
      <c r="M28" s="1">
        <f>L28*SQRT(I28)</f>
        <v>3324.1626404090875</v>
      </c>
      <c r="N28">
        <f t="shared" si="6"/>
        <v>502.72551040907268</v>
      </c>
      <c r="O28">
        <f>Table1[[#This Row],[current bxl]]/Table1[[#This Row],[R]]</f>
        <v>0.51064425770308119</v>
      </c>
      <c r="P28">
        <f t="shared" si="7"/>
        <v>1.823</v>
      </c>
      <c r="Q28">
        <f>SQRT(F28)*O28</f>
        <v>0.96483391409750774</v>
      </c>
      <c r="S28">
        <v>5647</v>
      </c>
      <c r="T28">
        <v>478.3</v>
      </c>
      <c r="U28">
        <v>1.742</v>
      </c>
      <c r="V28">
        <v>2.0110000000000001</v>
      </c>
      <c r="W28">
        <v>0.93300000000000005</v>
      </c>
      <c r="X28">
        <v>512.5</v>
      </c>
      <c r="Y28">
        <v>0.61</v>
      </c>
      <c r="Z28">
        <v>0.182</v>
      </c>
      <c r="AA28">
        <v>1.048</v>
      </c>
      <c r="AB28">
        <v>0.01</v>
      </c>
      <c r="AC28">
        <v>1.823</v>
      </c>
      <c r="AD28">
        <v>0.03</v>
      </c>
      <c r="AE28">
        <v>77.52</v>
      </c>
    </row>
    <row r="29" spans="1:33" x14ac:dyDescent="0.3">
      <c r="A29">
        <v>26</v>
      </c>
      <c r="B29" t="s">
        <v>76</v>
      </c>
      <c r="C29" t="s">
        <v>91</v>
      </c>
      <c r="D29" t="s">
        <v>75</v>
      </c>
      <c r="E29" s="1">
        <f>Table1[[#This Row],[voltage bxl]]/Table1[[#This Row],[Apiston mm2]]*1000000</f>
        <v>868.92936953740161</v>
      </c>
      <c r="F29">
        <v>3.68</v>
      </c>
      <c r="G29" s="1">
        <f>Table1[[#This Row],[P1V]]*Table1[[#This Row],[R]]</f>
        <v>3197.6600798976383</v>
      </c>
      <c r="I29">
        <v>3</v>
      </c>
      <c r="J29">
        <v>27.7</v>
      </c>
      <c r="L29" s="1">
        <f>SQRT(F29)*E29</f>
        <v>1666.8955447838871</v>
      </c>
      <c r="M29" s="1">
        <f>L29*SQRT(I29)</f>
        <v>2887.1477744758949</v>
      </c>
      <c r="N29">
        <f t="shared" si="6"/>
        <v>602.62815679322807</v>
      </c>
      <c r="O29">
        <f>Table1[[#This Row],[current bxl]]/Table1[[#This Row],[R]]</f>
        <v>0.52364130434782608</v>
      </c>
      <c r="P29">
        <f t="shared" si="7"/>
        <v>1.927</v>
      </c>
      <c r="Q29">
        <f>SQRT(F29)*O29</f>
        <v>1.0045181897199578</v>
      </c>
      <c r="S29">
        <v>4504</v>
      </c>
      <c r="T29">
        <v>172.1</v>
      </c>
      <c r="U29">
        <v>5.1920000000000002</v>
      </c>
      <c r="V29">
        <v>0.70799999999999996</v>
      </c>
      <c r="W29">
        <v>0.623</v>
      </c>
      <c r="X29">
        <v>276.3</v>
      </c>
      <c r="Y29">
        <v>0.65</v>
      </c>
      <c r="Z29">
        <v>1.319</v>
      </c>
      <c r="AA29">
        <v>0.13500000000000001</v>
      </c>
      <c r="AB29">
        <v>7.0000000000000007E-2</v>
      </c>
      <c r="AC29">
        <v>1.927</v>
      </c>
      <c r="AD29">
        <v>0.05</v>
      </c>
      <c r="AE29">
        <v>78.91</v>
      </c>
    </row>
    <row r="30" spans="1:33" x14ac:dyDescent="0.3">
      <c r="A30">
        <v>27</v>
      </c>
      <c r="B30" t="s">
        <v>77</v>
      </c>
      <c r="C30" t="s">
        <v>92</v>
      </c>
      <c r="D30" t="s">
        <v>78</v>
      </c>
      <c r="E30" s="1">
        <f>Table1[[#This Row],[voltage bxl]]/Table1[[#This Row],[Apiston mm2]]*1000000</f>
        <v>728.05472187916291</v>
      </c>
      <c r="F30">
        <v>4.07</v>
      </c>
      <c r="G30" s="1">
        <f>Table1[[#This Row],[P1V]]*Table1[[#This Row],[R]]</f>
        <v>2963.1827180481932</v>
      </c>
      <c r="I30">
        <v>10</v>
      </c>
      <c r="J30">
        <v>39.700000000000003</v>
      </c>
      <c r="L30" s="1">
        <f>SQRT(F30)*E30</f>
        <v>1468.7951421712012</v>
      </c>
      <c r="M30" s="1">
        <f>L30*SQRT(I30)</f>
        <v>4644.7380654518283</v>
      </c>
      <c r="N30">
        <f t="shared" si="6"/>
        <v>1237.8581913490843</v>
      </c>
      <c r="O30">
        <f>Table1[[#This Row],[current bxl]]/Table1[[#This Row],[R]]</f>
        <v>0.90122850122850118</v>
      </c>
      <c r="P30">
        <f t="shared" si="7"/>
        <v>3.6680000000000001</v>
      </c>
      <c r="Q30">
        <f>SQRT(F30)*O30</f>
        <v>1.8181600981503643</v>
      </c>
      <c r="S30">
        <v>2243</v>
      </c>
      <c r="T30">
        <v>142.6</v>
      </c>
      <c r="U30">
        <v>4.8600000000000003</v>
      </c>
      <c r="V30">
        <v>0.47199999999999998</v>
      </c>
      <c r="W30">
        <v>0.43</v>
      </c>
      <c r="X30">
        <v>331.6</v>
      </c>
      <c r="Y30">
        <v>1.74</v>
      </c>
      <c r="Z30">
        <v>0.71599999999999997</v>
      </c>
      <c r="AA30">
        <v>0.32100000000000001</v>
      </c>
      <c r="AB30">
        <v>0.16</v>
      </c>
      <c r="AC30">
        <v>3.6680000000000001</v>
      </c>
      <c r="AD30">
        <v>0.09</v>
      </c>
      <c r="AE30">
        <v>81.88</v>
      </c>
    </row>
    <row r="31" spans="1:33" x14ac:dyDescent="0.3">
      <c r="A31">
        <v>28</v>
      </c>
      <c r="E31" s="1"/>
      <c r="G31" s="1"/>
      <c r="L31" s="1"/>
      <c r="M31" s="1"/>
    </row>
    <row r="32" spans="1:33" x14ac:dyDescent="0.3">
      <c r="A32">
        <v>29</v>
      </c>
      <c r="B32" t="s">
        <v>80</v>
      </c>
      <c r="C32" t="s">
        <v>93</v>
      </c>
      <c r="D32" t="s">
        <v>79</v>
      </c>
      <c r="E32" s="1">
        <f>Table1[[#This Row],[voltage bxl]]/Table1[[#This Row],[Apiston mm2]]*1000000</f>
        <v>233.82295096093918</v>
      </c>
      <c r="F32">
        <v>9.2799999999999994</v>
      </c>
      <c r="G32" s="1">
        <f>Table1[[#This Row],[P1V]]*Table1[[#This Row],[R]]</f>
        <v>2169.8769849175155</v>
      </c>
      <c r="I32">
        <v>10</v>
      </c>
      <c r="J32">
        <v>39.700000000000003</v>
      </c>
      <c r="L32" s="1">
        <f t="shared" ref="L32:L37" si="8">SQRT(F32)*E32</f>
        <v>712.29701658482236</v>
      </c>
      <c r="M32" s="1">
        <f t="shared" ref="M32:M37" si="9">L32*SQRT(I32)</f>
        <v>2252.4809429507695</v>
      </c>
      <c r="N32">
        <f t="shared" ref="N32:N37" si="10">PI()*(J32/2)^2</f>
        <v>1237.8581913490843</v>
      </c>
      <c r="O32">
        <f>Table1[[#This Row],[current bxl]]/Table1[[#This Row],[R]]</f>
        <v>0.28943965517241382</v>
      </c>
      <c r="P32">
        <f t="shared" ref="P32:P37" si="11">AC32</f>
        <v>2.6859999999999999</v>
      </c>
      <c r="Q32">
        <f t="shared" ref="Q32:Q37" si="12">SQRT(F32)*O32</f>
        <v>0.88172269665303704</v>
      </c>
      <c r="S32">
        <v>4403</v>
      </c>
      <c r="T32">
        <v>191.9</v>
      </c>
      <c r="U32">
        <v>5.9379999999999997</v>
      </c>
      <c r="V32">
        <v>2.4569999999999999</v>
      </c>
      <c r="W32">
        <v>1.738</v>
      </c>
      <c r="X32">
        <v>110.4</v>
      </c>
      <c r="Y32">
        <v>1.57</v>
      </c>
      <c r="Z32">
        <v>0.439</v>
      </c>
      <c r="AA32">
        <v>0.318</v>
      </c>
      <c r="AB32">
        <v>0.1</v>
      </c>
      <c r="AC32">
        <v>2.6859999999999999</v>
      </c>
      <c r="AD32">
        <v>0.03</v>
      </c>
      <c r="AE32">
        <v>76.459999999999994</v>
      </c>
    </row>
    <row r="33" spans="1:31" x14ac:dyDescent="0.3">
      <c r="A33">
        <v>30</v>
      </c>
      <c r="B33" t="s">
        <v>77</v>
      </c>
      <c r="C33" t="s">
        <v>94</v>
      </c>
      <c r="D33" t="s">
        <v>81</v>
      </c>
      <c r="E33" s="1">
        <f>Table1[[#This Row],[voltage bxl]]/Table1[[#This Row],[Apiston mm2]]*1000000</f>
        <v>615.99252249824622</v>
      </c>
      <c r="F33">
        <v>3.14</v>
      </c>
      <c r="G33" s="1">
        <f>Table1[[#This Row],[P1V]]*Table1[[#This Row],[R]]</f>
        <v>1934.2165206444931</v>
      </c>
      <c r="I33">
        <v>10</v>
      </c>
      <c r="J33">
        <v>41.9</v>
      </c>
      <c r="L33" s="1">
        <f t="shared" si="8"/>
        <v>1091.5415308679658</v>
      </c>
      <c r="M33" s="1">
        <f t="shared" si="9"/>
        <v>3451.757398209762</v>
      </c>
      <c r="N33">
        <f t="shared" si="10"/>
        <v>1378.852869642194</v>
      </c>
      <c r="O33">
        <f>Table1[[#This Row],[current bxl]]/Table1[[#This Row],[R]]</f>
        <v>0.84936305732484063</v>
      </c>
      <c r="P33">
        <f t="shared" si="11"/>
        <v>2.6669999999999998</v>
      </c>
      <c r="Q33">
        <f t="shared" si="12"/>
        <v>1.5050751721709283</v>
      </c>
      <c r="S33">
        <v>3779</v>
      </c>
      <c r="T33">
        <v>140.69999999999999</v>
      </c>
      <c r="U33">
        <v>3.2450000000000001</v>
      </c>
      <c r="V33">
        <v>0.63900000000000001</v>
      </c>
      <c r="W33">
        <v>0.53400000000000003</v>
      </c>
      <c r="X33">
        <v>263.60000000000002</v>
      </c>
      <c r="Y33">
        <v>1.58</v>
      </c>
      <c r="Z33">
        <v>0.80700000000000005</v>
      </c>
      <c r="AA33">
        <v>0.432</v>
      </c>
      <c r="AB33">
        <v>0.22</v>
      </c>
      <c r="AC33">
        <v>2.6669999999999998</v>
      </c>
      <c r="AD33">
        <v>0.09</v>
      </c>
      <c r="AE33">
        <v>81.84</v>
      </c>
    </row>
    <row r="34" spans="1:31" x14ac:dyDescent="0.3">
      <c r="A34">
        <v>31</v>
      </c>
      <c r="B34" t="s">
        <v>83</v>
      </c>
      <c r="D34" t="s">
        <v>82</v>
      </c>
      <c r="E34" s="1">
        <f>Table1[[#This Row],[voltage bxl]]/Table1[[#This Row],[Apiston mm2]]*1000000</f>
        <v>747.51027265794039</v>
      </c>
      <c r="F34">
        <v>3.52</v>
      </c>
      <c r="G34" s="1">
        <f>Table1[[#This Row],[P1V]]*Table1[[#This Row],[R]]</f>
        <v>2631.2361597559502</v>
      </c>
      <c r="I34">
        <v>2</v>
      </c>
      <c r="J34">
        <v>26</v>
      </c>
      <c r="L34" s="1">
        <f t="shared" si="8"/>
        <v>1402.453585401885</v>
      </c>
      <c r="M34" s="1">
        <f t="shared" si="9"/>
        <v>1983.3688810741196</v>
      </c>
      <c r="N34">
        <f t="shared" si="10"/>
        <v>530.92915845667505</v>
      </c>
      <c r="O34">
        <f>Table1[[#This Row],[current bxl]]/Table1[[#This Row],[R]]</f>
        <v>0.39687499999999998</v>
      </c>
      <c r="P34">
        <f t="shared" si="11"/>
        <v>1.397</v>
      </c>
      <c r="Q34">
        <f t="shared" si="12"/>
        <v>0.74460350187196944</v>
      </c>
      <c r="S34">
        <v>6690</v>
      </c>
      <c r="T34">
        <v>310</v>
      </c>
      <c r="U34">
        <v>5.734</v>
      </c>
      <c r="V34">
        <v>1.5289999999999999</v>
      </c>
      <c r="W34">
        <v>1.2070000000000001</v>
      </c>
      <c r="X34">
        <v>256.8</v>
      </c>
      <c r="Y34">
        <v>0.42</v>
      </c>
      <c r="Z34">
        <v>0.623</v>
      </c>
      <c r="AA34">
        <v>0.14399999999999999</v>
      </c>
      <c r="AB34">
        <v>0.02</v>
      </c>
      <c r="AC34">
        <v>1.397</v>
      </c>
      <c r="AD34">
        <v>0.05</v>
      </c>
      <c r="AE34">
        <v>78.900000000000006</v>
      </c>
    </row>
    <row r="35" spans="1:31" x14ac:dyDescent="0.3">
      <c r="A35">
        <v>32</v>
      </c>
      <c r="B35" t="s">
        <v>84</v>
      </c>
      <c r="C35" s="2" t="s">
        <v>95</v>
      </c>
      <c r="D35" t="s">
        <v>85</v>
      </c>
      <c r="E35" s="1">
        <f>Table1[[#This Row],[voltage bxl]]/Table1[[#This Row],[Apiston mm2]]*1000000</f>
        <v>908.68186634045298</v>
      </c>
      <c r="F35">
        <v>7.28</v>
      </c>
      <c r="G35" s="1">
        <f>Table1[[#This Row],[P1V]]*Table1[[#This Row],[R]]</f>
        <v>6615.2039869584978</v>
      </c>
      <c r="I35">
        <v>1</v>
      </c>
      <c r="J35">
        <v>20.2</v>
      </c>
      <c r="L35" s="1">
        <f t="shared" si="8"/>
        <v>2451.7577174533894</v>
      </c>
      <c r="M35" s="1">
        <f t="shared" si="9"/>
        <v>2451.7577174533894</v>
      </c>
      <c r="N35">
        <f t="shared" si="10"/>
        <v>320.47386659269478</v>
      </c>
      <c r="O35">
        <f>Table1[[#This Row],[current bxl]]/Table1[[#This Row],[R]]</f>
        <v>0.29120879120879123</v>
      </c>
      <c r="P35">
        <f t="shared" si="11"/>
        <v>2.12</v>
      </c>
      <c r="Q35">
        <f t="shared" si="12"/>
        <v>0.78572427566076741</v>
      </c>
      <c r="S35">
        <v>8268</v>
      </c>
      <c r="T35">
        <v>348</v>
      </c>
      <c r="U35">
        <v>3.61</v>
      </c>
      <c r="V35">
        <v>1.06</v>
      </c>
      <c r="W35">
        <v>0.82</v>
      </c>
      <c r="X35">
        <v>424.5</v>
      </c>
      <c r="Y35">
        <v>0.3</v>
      </c>
      <c r="Z35">
        <v>0.70199999999999996</v>
      </c>
      <c r="AA35">
        <v>0.18</v>
      </c>
      <c r="AB35">
        <v>0.01</v>
      </c>
      <c r="AC35">
        <v>2.12</v>
      </c>
      <c r="AD35">
        <v>0.04</v>
      </c>
      <c r="AE35">
        <v>78.13</v>
      </c>
    </row>
    <row r="36" spans="1:31" x14ac:dyDescent="0.3">
      <c r="A36">
        <v>33</v>
      </c>
      <c r="B36" t="s">
        <v>87</v>
      </c>
      <c r="C36" t="s">
        <v>96</v>
      </c>
      <c r="D36" t="s">
        <v>86</v>
      </c>
      <c r="E36" s="1">
        <f>Table1[[#This Row],[voltage bxl]]/Table1[[#This Row],[Apiston mm2]]*1000000</f>
        <v>590.61196955218236</v>
      </c>
      <c r="F36">
        <v>7.13</v>
      </c>
      <c r="G36" s="1">
        <f>Table1[[#This Row],[P1V]]*Table1[[#This Row],[R]]</f>
        <v>4211.0633429070604</v>
      </c>
      <c r="I36">
        <v>3</v>
      </c>
      <c r="J36">
        <v>22.2</v>
      </c>
      <c r="L36" s="1">
        <f t="shared" si="8"/>
        <v>1577.0556156532134</v>
      </c>
      <c r="M36" s="1">
        <f t="shared" si="9"/>
        <v>2731.5404526731809</v>
      </c>
      <c r="N36">
        <f t="shared" si="10"/>
        <v>387.07563084879837</v>
      </c>
      <c r="O36">
        <f>Table1[[#This Row],[current bxl]]/Table1[[#This Row],[R]]</f>
        <v>0.22861150070126227</v>
      </c>
      <c r="P36">
        <f t="shared" si="11"/>
        <v>1.63</v>
      </c>
      <c r="Q36">
        <f t="shared" si="12"/>
        <v>0.61043979731260767</v>
      </c>
      <c r="S36">
        <v>11479</v>
      </c>
      <c r="T36">
        <v>286.39999999999998</v>
      </c>
      <c r="U36">
        <v>6.5839999999999996</v>
      </c>
      <c r="V36">
        <v>1.7949999999999999</v>
      </c>
      <c r="W36">
        <v>1.411</v>
      </c>
      <c r="X36">
        <v>203</v>
      </c>
      <c r="Y36">
        <v>0.36</v>
      </c>
      <c r="Z36">
        <v>0.85399999999999998</v>
      </c>
      <c r="AA36">
        <v>9.9000000000000005E-2</v>
      </c>
      <c r="AB36">
        <v>0.02</v>
      </c>
      <c r="AC36">
        <v>1.63</v>
      </c>
      <c r="AD36">
        <v>0.02</v>
      </c>
      <c r="AE36">
        <v>75.88</v>
      </c>
    </row>
    <row r="37" spans="1:31" x14ac:dyDescent="0.3">
      <c r="A37">
        <v>34</v>
      </c>
      <c r="B37" t="s">
        <v>88</v>
      </c>
      <c r="C37" t="s">
        <v>97</v>
      </c>
      <c r="D37" t="s">
        <v>89</v>
      </c>
      <c r="E37" s="1">
        <f>Table1[[#This Row],[voltage bxl]]/Table1[[#This Row],[Apiston mm2]]*1000000</f>
        <v>1032.9505844408172</v>
      </c>
      <c r="F37">
        <v>3.47</v>
      </c>
      <c r="G37" s="1">
        <f>Table1[[#This Row],[P1V]]*Table1[[#This Row],[R]]</f>
        <v>3584.3385280096359</v>
      </c>
      <c r="I37">
        <v>5</v>
      </c>
      <c r="J37">
        <v>32.299999999999997</v>
      </c>
      <c r="L37" s="1">
        <f t="shared" si="8"/>
        <v>1924.1737388659301</v>
      </c>
      <c r="M37" s="1">
        <f t="shared" si="9"/>
        <v>4302.5832806241488</v>
      </c>
      <c r="N37">
        <f t="shared" si="10"/>
        <v>819.39804989092363</v>
      </c>
      <c r="O37">
        <f>Table1[[#This Row],[current bxl]]/Table1[[#This Row],[R]]</f>
        <v>0.84639769452449554</v>
      </c>
      <c r="P37">
        <f t="shared" si="11"/>
        <v>2.9369999999999998</v>
      </c>
      <c r="Q37">
        <f t="shared" si="12"/>
        <v>1.5766642092780705</v>
      </c>
      <c r="S37">
        <v>6441</v>
      </c>
      <c r="T37">
        <v>221.2</v>
      </c>
      <c r="U37">
        <v>1.6930000000000001</v>
      </c>
      <c r="V37">
        <v>0.55700000000000005</v>
      </c>
      <c r="W37">
        <v>0.41899999999999998</v>
      </c>
      <c r="X37">
        <v>527.79999999999995</v>
      </c>
      <c r="Y37">
        <v>1</v>
      </c>
      <c r="Z37">
        <v>0.52</v>
      </c>
      <c r="AA37">
        <v>0.81799999999999995</v>
      </c>
      <c r="AB37">
        <v>0.05</v>
      </c>
      <c r="AC37">
        <v>2.9369999999999998</v>
      </c>
      <c r="AD37">
        <v>0.09</v>
      </c>
      <c r="AE37">
        <v>81.89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12B2-611B-4A08-9F62-7E431C295F56}">
  <dimension ref="B1:F13"/>
  <sheetViews>
    <sheetView tabSelected="1" workbookViewId="0">
      <selection activeCell="J9" sqref="J9"/>
    </sheetView>
  </sheetViews>
  <sheetFormatPr defaultRowHeight="14.4" x14ac:dyDescent="0.3"/>
  <cols>
    <col min="2" max="2" width="12.44140625" customWidth="1"/>
  </cols>
  <sheetData>
    <row r="1" spans="2:6" x14ac:dyDescent="0.3">
      <c r="B1" t="s">
        <v>105</v>
      </c>
      <c r="C1">
        <v>34</v>
      </c>
    </row>
    <row r="5" spans="2:6" x14ac:dyDescent="0.3">
      <c r="B5" t="s">
        <v>98</v>
      </c>
      <c r="C5">
        <f>VLOOKUP($C$1,Table1[],F5,FALSE)</f>
        <v>819.39804989092363</v>
      </c>
      <c r="D5" t="s">
        <v>99</v>
      </c>
      <c r="F5">
        <v>14</v>
      </c>
    </row>
    <row r="6" spans="2:6" x14ac:dyDescent="0.3">
      <c r="B6" t="s">
        <v>54</v>
      </c>
      <c r="C6">
        <f>VLOOKUP($C$1,Table1[],F6,FALSE)</f>
        <v>2.9369999999999998</v>
      </c>
      <c r="D6" t="s">
        <v>100</v>
      </c>
      <c r="F6">
        <v>16</v>
      </c>
    </row>
    <row r="7" spans="2:6" x14ac:dyDescent="0.3">
      <c r="B7" t="s">
        <v>101</v>
      </c>
      <c r="C7">
        <f>VLOOKUP($C$1,Table1[],F7,FALSE)</f>
        <v>1.5766642092780705</v>
      </c>
      <c r="D7" t="s">
        <v>102</v>
      </c>
      <c r="F7">
        <v>17</v>
      </c>
    </row>
    <row r="8" spans="2:6" x14ac:dyDescent="0.3">
      <c r="B8" t="s">
        <v>103</v>
      </c>
      <c r="C8">
        <f>VLOOKUP($C$1,Table1[],F8,FALSE)</f>
        <v>221.2</v>
      </c>
      <c r="D8" t="s">
        <v>104</v>
      </c>
      <c r="F8">
        <v>20</v>
      </c>
    </row>
    <row r="9" spans="2:6" x14ac:dyDescent="0.3">
      <c r="B9" t="s">
        <v>57</v>
      </c>
      <c r="C9">
        <f>VLOOKUP($C$1,Table1[],F9,FALSE)</f>
        <v>1.6930000000000001</v>
      </c>
      <c r="F9">
        <v>21</v>
      </c>
    </row>
    <row r="10" spans="2:6" x14ac:dyDescent="0.3">
      <c r="B10" t="s">
        <v>59</v>
      </c>
      <c r="C10">
        <f>VLOOKUP($C$1,Table1[],F10,FALSE)</f>
        <v>0.41899999999999998</v>
      </c>
      <c r="F10">
        <v>23</v>
      </c>
    </row>
    <row r="11" spans="2:6" x14ac:dyDescent="0.3">
      <c r="B11" t="s">
        <v>61</v>
      </c>
      <c r="C11">
        <f>VLOOKUP($C$1,Table1[],F11,FALSE)</f>
        <v>1</v>
      </c>
      <c r="D11" t="s">
        <v>107</v>
      </c>
      <c r="F11">
        <v>25</v>
      </c>
    </row>
    <row r="12" spans="2:6" x14ac:dyDescent="0.3">
      <c r="B12" t="s">
        <v>64</v>
      </c>
      <c r="C12">
        <f>VLOOKUP($C$1,Table1[],F12,FALSE)</f>
        <v>0.05</v>
      </c>
      <c r="D12" t="s">
        <v>106</v>
      </c>
      <c r="F12">
        <v>28</v>
      </c>
    </row>
    <row r="13" spans="2:6" x14ac:dyDescent="0.3">
      <c r="C13" t="str">
        <f>VLOOKUP($C$1,Table1[],F13,FALSE)</f>
        <v>TY115817168964, PMT-40N25AL05-04</v>
      </c>
      <c r="F13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</dc:creator>
  <cp:lastModifiedBy>EMB</cp:lastModifiedBy>
  <dcterms:created xsi:type="dcterms:W3CDTF">2018-11-11T01:16:53Z</dcterms:created>
  <dcterms:modified xsi:type="dcterms:W3CDTF">2019-05-24T21:29:36Z</dcterms:modified>
</cp:coreProperties>
</file>