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040" activeTab="2"/>
  </bookViews>
  <sheets>
    <sheet name="establishment speed" sheetId="1" r:id="rId1"/>
    <sheet name="Compression" sheetId="2" r:id="rId2"/>
    <sheet name="que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<sst xmlns="http://schemas.openxmlformats.org/spreadsheetml/2006/main" count="154" uniqueCount="50">
  <si>
    <t>Dataset</t>
  </si>
  <si>
    <t>Thread number</t>
  </si>
  <si>
    <t>Tag number</t>
  </si>
  <si>
    <t>Packets</t>
  </si>
  <si>
    <t>Bytes</t>
  </si>
  <si>
    <t>Time(us)</t>
  </si>
  <si>
    <t>Speed（Mpps）</t>
  </si>
  <si>
    <t>Speed（Gbps）</t>
  </si>
  <si>
    <t>Packets captured</t>
  </si>
  <si>
    <t>Packets sent</t>
  </si>
  <si>
    <t>Capture rate</t>
  </si>
  <si>
    <t>WIDE</t>
  </si>
  <si>
    <t>ICSX</t>
  </si>
  <si>
    <t>索引字段</t>
  </si>
  <si>
    <t>数据集</t>
  </si>
  <si>
    <t>原大小（B）</t>
  </si>
  <si>
    <t>一级压缩大小（B）</t>
  </si>
  <si>
    <t>二级压缩大小（B）</t>
  </si>
  <si>
    <t>一级压缩率</t>
  </si>
  <si>
    <t>二级压缩率</t>
  </si>
  <si>
    <t>ipv4src</t>
  </si>
  <si>
    <t>wide</t>
  </si>
  <si>
    <t>iscx</t>
  </si>
  <si>
    <t>ipv4dst</t>
  </si>
  <si>
    <t>srcport</t>
  </si>
  <si>
    <t>dstport</t>
  </si>
  <si>
    <t>ipv4quar</t>
  </si>
  <si>
    <t>ipv6src</t>
  </si>
  <si>
    <t>ipv6dst</t>
  </si>
  <si>
    <t>ipv6quar</t>
  </si>
  <si>
    <t>bytes</t>
  </si>
  <si>
    <t>flags</t>
  </si>
  <si>
    <t>total</t>
  </si>
  <si>
    <t>long key total</t>
  </si>
  <si>
    <t>Dataset: WIDE; Single query</t>
  </si>
  <si>
    <t>SRC IPv4</t>
  </si>
  <si>
    <t>DST IPv4</t>
  </si>
  <si>
    <t>SRC port</t>
  </si>
  <si>
    <t>DST port</t>
  </si>
  <si>
    <t>SRC IPv6</t>
  </si>
  <si>
    <t>DST IPv6</t>
  </si>
  <si>
    <t>Flow IPv4</t>
  </si>
  <si>
    <t>Flow IPv6</t>
  </si>
  <si>
    <t>Byte count</t>
  </si>
  <si>
    <t>TCP flags</t>
  </si>
  <si>
    <t>Flow IPv4 （separate）</t>
  </si>
  <si>
    <t>Flow IPv6（separate）</t>
  </si>
  <si>
    <t>Latency (us)</t>
  </si>
  <si>
    <t>Dataset: ISCX; Single query</t>
  </si>
  <si>
    <t>Dataset: WIDE; Range query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</si>
</sst>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J1" sqref="J1:J26"/>
    </sheetView>
  </sheetViews>
  <sheetFormatPr defaultColWidth="9.23076923076923" defaultRowHeight="16.8"/>
  <cols>
    <col min="2" max="2" width="14.7403846153846" customWidth="1"/>
    <col min="3" max="3" width="15.0576923076923" customWidth="1"/>
    <col min="5" max="5" width="10.6923076923077" customWidth="1"/>
    <col min="6" max="6" width="11.7692307692308"/>
    <col min="7" max="7" width="17.1442307692308" customWidth="1"/>
    <col min="8" max="8" width="13.7692307692308" customWidth="1"/>
    <col min="11" max="11" width="16" customWidth="1"/>
    <col min="12" max="12" width="14.9038461538462" customWidth="1"/>
    <col min="13" max="13" width="14.8942307692308" customWidth="1"/>
    <col min="14" max="15" width="17.3076923076923" customWidth="1"/>
    <col min="16" max="16" width="14.4134615384615" customWidth="1"/>
    <col min="17" max="18" width="9.69230769230769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7</v>
      </c>
      <c r="N1" t="s">
        <v>8</v>
      </c>
      <c r="O1" t="s">
        <v>9</v>
      </c>
      <c r="P1" t="s">
        <v>10</v>
      </c>
    </row>
    <row r="2" spans="1:16">
      <c r="A2" t="s">
        <v>11</v>
      </c>
      <c r="B2">
        <v>1</v>
      </c>
      <c r="C2">
        <v>0</v>
      </c>
      <c r="D2">
        <v>1373696</v>
      </c>
      <c r="E2">
        <v>737126814</v>
      </c>
      <c r="F2">
        <v>999984</v>
      </c>
      <c r="G2">
        <f>D2/F2</f>
        <v>1.37371797948767</v>
      </c>
      <c r="H2">
        <f>E2*8/1000/F2</f>
        <v>5.89710886574185</v>
      </c>
      <c r="J2" t="s">
        <v>11</v>
      </c>
      <c r="K2">
        <v>1</v>
      </c>
      <c r="L2">
        <v>0</v>
      </c>
      <c r="M2">
        <v>10</v>
      </c>
      <c r="N2">
        <v>6307127</v>
      </c>
      <c r="O2">
        <v>10000000</v>
      </c>
      <c r="P2">
        <f>N2/O2</f>
        <v>0.6307127</v>
      </c>
    </row>
    <row r="3" spans="1:16">
      <c r="A3" t="s">
        <v>11</v>
      </c>
      <c r="B3">
        <v>2</v>
      </c>
      <c r="C3">
        <v>0</v>
      </c>
      <c r="D3">
        <f>1327040+1648992</f>
        <v>2976032</v>
      </c>
      <c r="E3">
        <f>762597964+623724644</f>
        <v>1386322608</v>
      </c>
      <c r="F3">
        <v>1000063</v>
      </c>
      <c r="G3">
        <f>D3/F3</f>
        <v>2.97584452179513</v>
      </c>
      <c r="H3">
        <f>E3*8/1000/F3</f>
        <v>11.0898822014213</v>
      </c>
      <c r="J3" t="s">
        <v>11</v>
      </c>
      <c r="K3">
        <v>2</v>
      </c>
      <c r="L3">
        <v>0</v>
      </c>
      <c r="M3">
        <v>10</v>
      </c>
      <c r="N3">
        <v>9871697</v>
      </c>
      <c r="O3">
        <v>10000000</v>
      </c>
      <c r="P3">
        <f>N3/O3</f>
        <v>0.9871697</v>
      </c>
    </row>
    <row r="4" spans="1:16">
      <c r="A4" t="s">
        <v>11</v>
      </c>
      <c r="B4">
        <v>4</v>
      </c>
      <c r="C4">
        <v>0</v>
      </c>
      <c r="D4">
        <f>1641300+1797312+1235520+1760116</f>
        <v>6434248</v>
      </c>
      <c r="E4">
        <f>570784919+586248861+793827707+612519271</f>
        <v>2563380758</v>
      </c>
      <c r="F4">
        <v>1000189</v>
      </c>
      <c r="G4">
        <f>D4/F4</f>
        <v>6.43303215692234</v>
      </c>
      <c r="H4">
        <f>E4*8/1000/F4</f>
        <v>20.5031709646877</v>
      </c>
      <c r="J4" t="s">
        <v>11</v>
      </c>
      <c r="K4">
        <v>4</v>
      </c>
      <c r="L4">
        <v>0</v>
      </c>
      <c r="M4">
        <v>10</v>
      </c>
      <c r="N4">
        <v>9987902</v>
      </c>
      <c r="O4">
        <v>10000000</v>
      </c>
      <c r="P4">
        <f>N4/O4</f>
        <v>0.9987902</v>
      </c>
    </row>
    <row r="5" spans="1:16">
      <c r="A5" t="s">
        <v>11</v>
      </c>
      <c r="B5">
        <v>8</v>
      </c>
      <c r="C5">
        <v>0</v>
      </c>
      <c r="D5">
        <f>984250+888308+1100928+1015540+872886+844788+986820+1137676</f>
        <v>7831196</v>
      </c>
      <c r="E5">
        <f>295648885+247431965+860851282+370435699+169012665+363021608+294958140+442960485</f>
        <v>3044320729</v>
      </c>
      <c r="F5">
        <v>1000485</v>
      </c>
      <c r="G5">
        <f t="shared" ref="G5:G13" si="0">D5/F5</f>
        <v>7.8273997111401</v>
      </c>
      <c r="H5">
        <f t="shared" ref="H5:H13" si="1">E5*8/1000/F5</f>
        <v>24.3427595935971</v>
      </c>
      <c r="J5" t="s">
        <v>11</v>
      </c>
      <c r="K5">
        <v>8</v>
      </c>
      <c r="L5">
        <v>0</v>
      </c>
      <c r="M5">
        <v>10</v>
      </c>
      <c r="N5">
        <v>9994580</v>
      </c>
      <c r="O5">
        <v>10000000</v>
      </c>
      <c r="P5">
        <f>N5/O5</f>
        <v>0.999458</v>
      </c>
    </row>
    <row r="6" spans="1:16">
      <c r="A6" t="s">
        <v>11</v>
      </c>
      <c r="B6">
        <v>1</v>
      </c>
      <c r="C6">
        <v>1</v>
      </c>
      <c r="D6">
        <v>970400</v>
      </c>
      <c r="E6">
        <v>519958739</v>
      </c>
      <c r="F6">
        <v>1070305</v>
      </c>
      <c r="G6">
        <f t="shared" si="0"/>
        <v>0.906657448110585</v>
      </c>
      <c r="H6">
        <f t="shared" si="1"/>
        <v>3.88643415848753</v>
      </c>
      <c r="J6" t="s">
        <v>11</v>
      </c>
      <c r="K6">
        <v>1</v>
      </c>
      <c r="L6">
        <v>1</v>
      </c>
      <c r="M6">
        <v>10</v>
      </c>
      <c r="N6">
        <v>4328951</v>
      </c>
      <c r="O6">
        <v>10000000</v>
      </c>
      <c r="P6">
        <f>N6/O6</f>
        <v>0.4328951</v>
      </c>
    </row>
    <row r="7" spans="1:16">
      <c r="A7" t="s">
        <v>11</v>
      </c>
      <c r="B7">
        <v>2</v>
      </c>
      <c r="C7">
        <v>1</v>
      </c>
      <c r="D7">
        <f>1101984+915968</f>
        <v>2017952</v>
      </c>
      <c r="E7">
        <f>419999568+526818312</f>
        <v>946817880</v>
      </c>
      <c r="F7">
        <v>1061142</v>
      </c>
      <c r="G7">
        <f t="shared" si="0"/>
        <v>1.90167951131894</v>
      </c>
      <c r="H7">
        <f t="shared" si="1"/>
        <v>7.13810502270196</v>
      </c>
      <c r="J7" t="s">
        <v>11</v>
      </c>
      <c r="K7">
        <v>2</v>
      </c>
      <c r="L7">
        <v>1</v>
      </c>
      <c r="M7">
        <v>10</v>
      </c>
      <c r="N7">
        <v>8508934</v>
      </c>
      <c r="O7">
        <v>10000000</v>
      </c>
      <c r="P7">
        <f>N7/O7</f>
        <v>0.8508934</v>
      </c>
    </row>
    <row r="8" spans="1:16">
      <c r="A8" t="s">
        <v>11</v>
      </c>
      <c r="B8">
        <v>4</v>
      </c>
      <c r="C8">
        <v>1</v>
      </c>
      <c r="D8">
        <f>1210912+1225024+1194944+867680</f>
        <v>4498560</v>
      </c>
      <c r="E8">
        <f>411430184+407007573+403421982+557233980</f>
        <v>1779093719</v>
      </c>
      <c r="F8">
        <v>1039653</v>
      </c>
      <c r="G8">
        <f t="shared" si="0"/>
        <v>4.32698217578365</v>
      </c>
      <c r="H8">
        <f t="shared" si="1"/>
        <v>13.6899039891194</v>
      </c>
      <c r="J8" t="s">
        <v>11</v>
      </c>
      <c r="K8">
        <v>4</v>
      </c>
      <c r="L8">
        <v>1</v>
      </c>
      <c r="M8">
        <v>10</v>
      </c>
      <c r="N8">
        <v>9897925</v>
      </c>
      <c r="O8">
        <v>10000000</v>
      </c>
      <c r="P8">
        <f>N8/O8</f>
        <v>0.9897925</v>
      </c>
    </row>
    <row r="9" spans="1:16">
      <c r="A9" t="s">
        <v>11</v>
      </c>
      <c r="B9">
        <v>8</v>
      </c>
      <c r="C9">
        <v>1</v>
      </c>
      <c r="D9">
        <f>902724+861560+957056+830736+958216+1091329+995236+746272</f>
        <v>7343129</v>
      </c>
      <c r="E9">
        <f>250424491+166888196+277793234+354611213+283924708+421477313+363295613+584502021</f>
        <v>2702916789</v>
      </c>
      <c r="F9">
        <v>1038492</v>
      </c>
      <c r="G9">
        <f t="shared" si="0"/>
        <v>7.07095384461315</v>
      </c>
      <c r="H9">
        <f t="shared" si="1"/>
        <v>20.8218593036826</v>
      </c>
      <c r="J9" t="s">
        <v>11</v>
      </c>
      <c r="K9">
        <v>8</v>
      </c>
      <c r="L9">
        <v>1</v>
      </c>
      <c r="M9">
        <v>10</v>
      </c>
      <c r="N9">
        <v>9976295</v>
      </c>
      <c r="O9">
        <v>10000000</v>
      </c>
      <c r="P9">
        <f>N9/O9</f>
        <v>0.9976295</v>
      </c>
    </row>
    <row r="10" spans="1:16">
      <c r="A10" t="s">
        <v>11</v>
      </c>
      <c r="B10">
        <v>1</v>
      </c>
      <c r="C10">
        <v>2</v>
      </c>
      <c r="D10">
        <v>708192</v>
      </c>
      <c r="E10">
        <v>381879659</v>
      </c>
      <c r="F10">
        <v>1074546</v>
      </c>
      <c r="G10">
        <f t="shared" si="0"/>
        <v>0.659061594384977</v>
      </c>
      <c r="H10">
        <f t="shared" si="1"/>
        <v>2.84309584885151</v>
      </c>
      <c r="J10" t="s">
        <v>11</v>
      </c>
      <c r="K10">
        <v>1</v>
      </c>
      <c r="L10">
        <v>2</v>
      </c>
      <c r="M10">
        <v>10</v>
      </c>
      <c r="N10">
        <v>3157207</v>
      </c>
      <c r="O10">
        <v>10000000</v>
      </c>
      <c r="P10">
        <f>N10/O10</f>
        <v>0.3157207</v>
      </c>
    </row>
    <row r="11" spans="1:16">
      <c r="A11" t="s">
        <v>11</v>
      </c>
      <c r="B11">
        <v>2</v>
      </c>
      <c r="C11">
        <v>2</v>
      </c>
      <c r="D11">
        <f>822912+662624</f>
        <v>1485536</v>
      </c>
      <c r="E11">
        <f>309363793+380787587</f>
        <v>690151380</v>
      </c>
      <c r="F11">
        <v>1038714</v>
      </c>
      <c r="G11">
        <f t="shared" si="0"/>
        <v>1.43016845830517</v>
      </c>
      <c r="H11">
        <f t="shared" si="1"/>
        <v>5.3154295022499</v>
      </c>
      <c r="J11" t="s">
        <v>11</v>
      </c>
      <c r="K11">
        <v>2</v>
      </c>
      <c r="L11">
        <v>2</v>
      </c>
      <c r="M11">
        <v>10</v>
      </c>
      <c r="N11">
        <v>6732110</v>
      </c>
      <c r="O11">
        <v>10000000</v>
      </c>
      <c r="P11">
        <f>N11/O11</f>
        <v>0.673211</v>
      </c>
    </row>
    <row r="12" spans="1:16">
      <c r="A12" t="s">
        <v>11</v>
      </c>
      <c r="B12">
        <v>4</v>
      </c>
      <c r="C12">
        <v>2</v>
      </c>
      <c r="D12">
        <f>855200+872544+858016+633664</f>
        <v>3219424</v>
      </c>
      <c r="E12">
        <f>287994568+291239500+289541861+408071614</f>
        <v>1276847543</v>
      </c>
      <c r="F12">
        <v>1038372</v>
      </c>
      <c r="G12">
        <f t="shared" si="0"/>
        <v>3.1004534020563</v>
      </c>
      <c r="H12">
        <f t="shared" si="1"/>
        <v>9.83730334022874</v>
      </c>
      <c r="J12" t="s">
        <v>11</v>
      </c>
      <c r="K12">
        <v>4</v>
      </c>
      <c r="L12">
        <v>2</v>
      </c>
      <c r="M12">
        <v>10</v>
      </c>
      <c r="N12">
        <v>9152342</v>
      </c>
      <c r="O12">
        <v>10000000</v>
      </c>
      <c r="P12">
        <f>N12/O12</f>
        <v>0.9152342</v>
      </c>
    </row>
    <row r="13" spans="1:16">
      <c r="A13" t="s">
        <v>11</v>
      </c>
      <c r="B13">
        <v>8</v>
      </c>
      <c r="C13">
        <v>2</v>
      </c>
      <c r="D13">
        <f>880256+828320+844672+862048+869664+771680+866976+549568</f>
        <v>6473184</v>
      </c>
      <c r="E13">
        <f>241630099+156989920+229711262+311422421+248458904+320143683+308388705+431480848</f>
        <v>2248225842</v>
      </c>
      <c r="F13">
        <v>1037533</v>
      </c>
      <c r="G13">
        <f t="shared" si="0"/>
        <v>6.23901504819606</v>
      </c>
      <c r="H13">
        <f t="shared" si="1"/>
        <v>17.3351659523119</v>
      </c>
      <c r="J13" t="s">
        <v>11</v>
      </c>
      <c r="K13">
        <v>8</v>
      </c>
      <c r="L13">
        <v>2</v>
      </c>
      <c r="M13">
        <v>10</v>
      </c>
      <c r="N13">
        <v>9767388</v>
      </c>
      <c r="O13">
        <v>10000000</v>
      </c>
      <c r="P13">
        <f>N13/O13</f>
        <v>0.9767388</v>
      </c>
    </row>
    <row r="15" spans="1:16">
      <c r="A15" t="s">
        <v>12</v>
      </c>
      <c r="B15">
        <v>1</v>
      </c>
      <c r="C15">
        <v>0</v>
      </c>
      <c r="D15">
        <v>2370880</v>
      </c>
      <c r="E15">
        <v>906989623</v>
      </c>
      <c r="F15">
        <v>999986</v>
      </c>
      <c r="G15">
        <f>D15/F15</f>
        <v>2.3709131927847</v>
      </c>
      <c r="H15">
        <f>E15*8/1000/F15</f>
        <v>7.25601856825996</v>
      </c>
      <c r="J15" t="s">
        <v>12</v>
      </c>
      <c r="K15">
        <v>1</v>
      </c>
      <c r="L15">
        <v>0</v>
      </c>
      <c r="M15">
        <v>10</v>
      </c>
      <c r="N15">
        <v>7410807</v>
      </c>
      <c r="O15">
        <v>10000000</v>
      </c>
      <c r="P15">
        <f t="shared" ref="P15:P26" si="2">N15/O15</f>
        <v>0.7410807</v>
      </c>
    </row>
    <row r="16" spans="1:16">
      <c r="A16" t="s">
        <v>12</v>
      </c>
      <c r="B16">
        <v>2</v>
      </c>
      <c r="C16">
        <v>0</v>
      </c>
      <c r="D16">
        <v>4702336</v>
      </c>
      <c r="E16">
        <v>1532198920</v>
      </c>
      <c r="F16">
        <v>999995</v>
      </c>
      <c r="G16">
        <f>D16/F16</f>
        <v>4.70235951179756</v>
      </c>
      <c r="H16">
        <f>E16*8/1000/F16</f>
        <v>12.2576526482632</v>
      </c>
      <c r="J16" t="s">
        <v>12</v>
      </c>
      <c r="K16">
        <v>2</v>
      </c>
      <c r="L16">
        <v>0</v>
      </c>
      <c r="M16">
        <v>10</v>
      </c>
      <c r="N16">
        <v>9345266</v>
      </c>
      <c r="O16">
        <v>10000000</v>
      </c>
      <c r="P16">
        <f t="shared" si="2"/>
        <v>0.9345266</v>
      </c>
    </row>
    <row r="17" spans="1:16">
      <c r="A17" t="s">
        <v>12</v>
      </c>
      <c r="B17">
        <v>4</v>
      </c>
      <c r="C17">
        <v>0</v>
      </c>
      <c r="D17">
        <v>6001658</v>
      </c>
      <c r="E17">
        <v>2027356683</v>
      </c>
      <c r="F17">
        <v>1000326</v>
      </c>
      <c r="G17">
        <f t="shared" ref="G17:G26" si="3">D17/F17</f>
        <v>5.99970209711634</v>
      </c>
      <c r="H17">
        <f t="shared" ref="H17:H26" si="4">E17*8/1000/F17</f>
        <v>16.2135678408839</v>
      </c>
      <c r="J17" t="s">
        <v>12</v>
      </c>
      <c r="K17">
        <v>4</v>
      </c>
      <c r="L17">
        <v>0</v>
      </c>
      <c r="M17">
        <v>10</v>
      </c>
      <c r="N17">
        <v>9738096</v>
      </c>
      <c r="O17">
        <v>10000000</v>
      </c>
      <c r="P17">
        <f t="shared" si="2"/>
        <v>0.9738096</v>
      </c>
    </row>
    <row r="18" spans="1:16">
      <c r="A18" t="s">
        <v>12</v>
      </c>
      <c r="B18">
        <v>8</v>
      </c>
      <c r="C18">
        <v>0</v>
      </c>
      <c r="D18">
        <v>8098753</v>
      </c>
      <c r="E18">
        <v>2480216700</v>
      </c>
      <c r="F18">
        <v>1000633</v>
      </c>
      <c r="G18">
        <f t="shared" si="3"/>
        <v>8.0936297323794</v>
      </c>
      <c r="H18">
        <f t="shared" si="4"/>
        <v>19.8291817279662</v>
      </c>
      <c r="J18" t="s">
        <v>12</v>
      </c>
      <c r="K18">
        <v>8</v>
      </c>
      <c r="L18">
        <v>0</v>
      </c>
      <c r="M18">
        <v>10</v>
      </c>
      <c r="N18">
        <v>9847383</v>
      </c>
      <c r="O18">
        <v>10000000</v>
      </c>
      <c r="P18">
        <f t="shared" si="2"/>
        <v>0.9847383</v>
      </c>
    </row>
    <row r="19" spans="1:16">
      <c r="A19" t="s">
        <v>12</v>
      </c>
      <c r="B19">
        <v>1</v>
      </c>
      <c r="C19">
        <v>1</v>
      </c>
      <c r="D19">
        <v>1790432</v>
      </c>
      <c r="E19">
        <v>705067950</v>
      </c>
      <c r="F19">
        <v>1003979</v>
      </c>
      <c r="G19">
        <f t="shared" si="3"/>
        <v>1.78333610563568</v>
      </c>
      <c r="H19">
        <f t="shared" si="4"/>
        <v>5.61818882665872</v>
      </c>
      <c r="J19" t="s">
        <v>12</v>
      </c>
      <c r="K19">
        <v>1</v>
      </c>
      <c r="L19">
        <v>1</v>
      </c>
      <c r="M19">
        <v>10</v>
      </c>
      <c r="N19">
        <v>5348919</v>
      </c>
      <c r="O19">
        <v>10000000</v>
      </c>
      <c r="P19">
        <f t="shared" si="2"/>
        <v>0.5348919</v>
      </c>
    </row>
    <row r="20" spans="1:16">
      <c r="A20" t="s">
        <v>12</v>
      </c>
      <c r="B20">
        <v>2</v>
      </c>
      <c r="C20">
        <v>1</v>
      </c>
      <c r="D20">
        <v>3633536</v>
      </c>
      <c r="E20">
        <v>1226853335</v>
      </c>
      <c r="F20">
        <v>1004561</v>
      </c>
      <c r="G20">
        <f t="shared" si="3"/>
        <v>3.61703868655064</v>
      </c>
      <c r="H20">
        <f t="shared" si="4"/>
        <v>9.77026450359909</v>
      </c>
      <c r="J20" t="s">
        <v>12</v>
      </c>
      <c r="K20">
        <v>2</v>
      </c>
      <c r="L20">
        <v>1</v>
      </c>
      <c r="M20">
        <v>10</v>
      </c>
      <c r="N20">
        <v>9054262</v>
      </c>
      <c r="O20">
        <v>10000000</v>
      </c>
      <c r="P20">
        <f t="shared" si="2"/>
        <v>0.9054262</v>
      </c>
    </row>
    <row r="21" spans="1:16">
      <c r="A21" t="s">
        <v>12</v>
      </c>
      <c r="B21">
        <v>4</v>
      </c>
      <c r="C21">
        <v>1</v>
      </c>
      <c r="D21">
        <v>4817378</v>
      </c>
      <c r="E21">
        <v>1747924074</v>
      </c>
      <c r="F21">
        <v>1004456</v>
      </c>
      <c r="G21">
        <f t="shared" si="3"/>
        <v>4.79600699283991</v>
      </c>
      <c r="H21">
        <f t="shared" si="4"/>
        <v>13.9213590162237</v>
      </c>
      <c r="J21" t="s">
        <v>12</v>
      </c>
      <c r="K21">
        <v>4</v>
      </c>
      <c r="L21">
        <v>1</v>
      </c>
      <c r="M21">
        <v>10</v>
      </c>
      <c r="N21">
        <v>9555877</v>
      </c>
      <c r="O21">
        <v>10000000</v>
      </c>
      <c r="P21">
        <f t="shared" si="2"/>
        <v>0.9555877</v>
      </c>
    </row>
    <row r="22" spans="1:16">
      <c r="A22" t="s">
        <v>12</v>
      </c>
      <c r="B22">
        <v>8</v>
      </c>
      <c r="C22">
        <v>1</v>
      </c>
      <c r="D22">
        <v>6462528</v>
      </c>
      <c r="E22">
        <v>2167920252</v>
      </c>
      <c r="F22">
        <v>1005166</v>
      </c>
      <c r="G22">
        <f t="shared" si="3"/>
        <v>6.42931416303377</v>
      </c>
      <c r="H22">
        <f t="shared" si="4"/>
        <v>17.2542266809661</v>
      </c>
      <c r="J22" t="s">
        <v>12</v>
      </c>
      <c r="K22">
        <v>8</v>
      </c>
      <c r="L22">
        <v>1</v>
      </c>
      <c r="M22">
        <v>10</v>
      </c>
      <c r="N22">
        <v>9714692</v>
      </c>
      <c r="O22">
        <v>10000000</v>
      </c>
      <c r="P22">
        <f t="shared" si="2"/>
        <v>0.9714692</v>
      </c>
    </row>
    <row r="23" spans="1:16">
      <c r="A23" t="s">
        <v>12</v>
      </c>
      <c r="B23">
        <v>1</v>
      </c>
      <c r="C23">
        <v>2</v>
      </c>
      <c r="D23">
        <v>1410944</v>
      </c>
      <c r="E23">
        <v>570385626</v>
      </c>
      <c r="F23">
        <v>1002871</v>
      </c>
      <c r="G23">
        <f t="shared" si="3"/>
        <v>1.40690477638699</v>
      </c>
      <c r="H23">
        <f t="shared" si="4"/>
        <v>4.55002189513906</v>
      </c>
      <c r="J23" t="s">
        <v>12</v>
      </c>
      <c r="K23">
        <v>1</v>
      </c>
      <c r="L23">
        <v>2</v>
      </c>
      <c r="M23">
        <v>10</v>
      </c>
      <c r="N23">
        <v>4327479</v>
      </c>
      <c r="O23">
        <v>10000000</v>
      </c>
      <c r="P23">
        <f t="shared" si="2"/>
        <v>0.4327479</v>
      </c>
    </row>
    <row r="24" spans="1:16">
      <c r="A24" t="s">
        <v>12</v>
      </c>
      <c r="B24">
        <v>2</v>
      </c>
      <c r="C24">
        <v>2</v>
      </c>
      <c r="D24">
        <v>2695456</v>
      </c>
      <c r="E24">
        <v>948011729</v>
      </c>
      <c r="F24">
        <v>1003629</v>
      </c>
      <c r="G24">
        <f t="shared" si="3"/>
        <v>2.68570956000674</v>
      </c>
      <c r="H24">
        <f t="shared" si="4"/>
        <v>7.55667067412361</v>
      </c>
      <c r="J24" t="s">
        <v>12</v>
      </c>
      <c r="K24">
        <v>2</v>
      </c>
      <c r="L24">
        <v>2</v>
      </c>
      <c r="M24">
        <v>10</v>
      </c>
      <c r="N24">
        <v>7502588</v>
      </c>
      <c r="O24">
        <v>10000000</v>
      </c>
      <c r="P24">
        <f t="shared" si="2"/>
        <v>0.7502588</v>
      </c>
    </row>
    <row r="25" spans="1:16">
      <c r="A25" t="s">
        <v>12</v>
      </c>
      <c r="B25">
        <v>4</v>
      </c>
      <c r="C25">
        <v>2</v>
      </c>
      <c r="D25">
        <v>3706596</v>
      </c>
      <c r="E25">
        <v>1429192937</v>
      </c>
      <c r="F25">
        <v>1004187</v>
      </c>
      <c r="G25">
        <f t="shared" si="3"/>
        <v>3.69114119182981</v>
      </c>
      <c r="H25">
        <f t="shared" si="4"/>
        <v>11.3858708547312</v>
      </c>
      <c r="J25" t="s">
        <v>12</v>
      </c>
      <c r="K25">
        <v>4</v>
      </c>
      <c r="L25">
        <v>2</v>
      </c>
      <c r="M25">
        <v>10</v>
      </c>
      <c r="N25">
        <v>8459334</v>
      </c>
      <c r="O25">
        <v>10000000</v>
      </c>
      <c r="P25">
        <f t="shared" si="2"/>
        <v>0.8459334</v>
      </c>
    </row>
    <row r="26" spans="1:16">
      <c r="A26" t="s">
        <v>12</v>
      </c>
      <c r="B26">
        <v>8</v>
      </c>
      <c r="C26">
        <v>2</v>
      </c>
      <c r="D26">
        <v>5182117</v>
      </c>
      <c r="E26">
        <v>1891209950</v>
      </c>
      <c r="F26">
        <v>1005219</v>
      </c>
      <c r="G26">
        <f t="shared" si="3"/>
        <v>5.15521194883901</v>
      </c>
      <c r="H26">
        <f t="shared" si="4"/>
        <v>15.0511277641986</v>
      </c>
      <c r="J26" t="s">
        <v>12</v>
      </c>
      <c r="K26">
        <v>8</v>
      </c>
      <c r="L26">
        <v>2</v>
      </c>
      <c r="M26">
        <v>10</v>
      </c>
      <c r="N26">
        <v>9394845</v>
      </c>
      <c r="O26">
        <v>10000000</v>
      </c>
      <c r="P26">
        <f t="shared" si="2"/>
        <v>0.9394845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D26" sqref="D26"/>
    </sheetView>
  </sheetViews>
  <sheetFormatPr defaultColWidth="9.23076923076923" defaultRowHeight="16.8" outlineLevelCol="6"/>
  <cols>
    <col min="1" max="1" width="14" customWidth="1"/>
    <col min="3" max="3" width="17.1442307692308" customWidth="1"/>
    <col min="4" max="4" width="19.3942307692308" customWidth="1"/>
    <col min="5" max="5" width="18.9038461538462" customWidth="1"/>
    <col min="6" max="6" width="12.7692307692308" customWidth="1"/>
    <col min="7" max="7" width="12.1730769230769" customWidth="1"/>
  </cols>
  <sheetData>
    <row r="1" spans="1: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6">
      <c r="A2" t="s">
        <v>20</v>
      </c>
      <c r="B2" t="s">
        <v>21</v>
      </c>
      <c r="C2">
        <v>19581144</v>
      </c>
      <c r="D2">
        <v>13540232</v>
      </c>
      <c r="E2">
        <v>13540232</v>
      </c>
      <c r="F2">
        <f>D2/C2</f>
        <v>0.691493408148165</v>
      </c>
    </row>
    <row r="3" spans="1:6">
      <c r="A3" t="s">
        <v>20</v>
      </c>
      <c r="B3" t="s">
        <v>22</v>
      </c>
      <c r="C3">
        <v>340056</v>
      </c>
      <c r="D3">
        <v>257354</v>
      </c>
      <c r="E3">
        <v>257354</v>
      </c>
      <c r="F3">
        <f>D3/C3</f>
        <v>0.75679888018444</v>
      </c>
    </row>
    <row r="4" spans="1:6">
      <c r="A4" t="s">
        <v>23</v>
      </c>
      <c r="B4" t="s">
        <v>21</v>
      </c>
      <c r="C4">
        <v>19581144</v>
      </c>
      <c r="D4">
        <v>14984208</v>
      </c>
      <c r="E4">
        <v>14984208</v>
      </c>
      <c r="F4">
        <f>D4/C4</f>
        <v>0.76523659700373</v>
      </c>
    </row>
    <row r="5" spans="1:6">
      <c r="A5" t="s">
        <v>23</v>
      </c>
      <c r="B5" t="s">
        <v>22</v>
      </c>
      <c r="C5">
        <v>340056</v>
      </c>
      <c r="D5">
        <v>257658</v>
      </c>
      <c r="E5">
        <v>257658</v>
      </c>
      <c r="F5">
        <f>D5/C5</f>
        <v>0.757692850589315</v>
      </c>
    </row>
    <row r="6" spans="1:6">
      <c r="A6" t="s">
        <v>24</v>
      </c>
      <c r="B6" t="s">
        <v>21</v>
      </c>
      <c r="C6">
        <v>16317620</v>
      </c>
      <c r="D6">
        <v>13447038</v>
      </c>
      <c r="E6">
        <v>13447038</v>
      </c>
      <c r="F6">
        <f>D6/C6</f>
        <v>0.824080840220571</v>
      </c>
    </row>
    <row r="7" spans="1:6">
      <c r="A7" t="s">
        <v>24</v>
      </c>
      <c r="B7" t="s">
        <v>22</v>
      </c>
      <c r="C7">
        <v>283380</v>
      </c>
      <c r="D7">
        <v>255046</v>
      </c>
      <c r="E7">
        <v>255046</v>
      </c>
      <c r="F7">
        <f>D7/C7</f>
        <v>0.900014115322182</v>
      </c>
    </row>
    <row r="8" spans="1:6">
      <c r="A8" t="s">
        <v>25</v>
      </c>
      <c r="B8" t="s">
        <v>21</v>
      </c>
      <c r="C8">
        <v>16317620</v>
      </c>
      <c r="D8">
        <v>13432020</v>
      </c>
      <c r="E8">
        <v>13432020</v>
      </c>
      <c r="F8">
        <f>D8/C8</f>
        <v>0.823160485413927</v>
      </c>
    </row>
    <row r="9" spans="1:6">
      <c r="A9" t="s">
        <v>25</v>
      </c>
      <c r="B9" t="s">
        <v>22</v>
      </c>
      <c r="C9">
        <v>283380</v>
      </c>
      <c r="D9">
        <v>255046</v>
      </c>
      <c r="E9">
        <v>255046</v>
      </c>
      <c r="F9">
        <f>D9/C9</f>
        <v>0.900014115322182</v>
      </c>
    </row>
    <row r="10" spans="1:7">
      <c r="A10" t="s">
        <v>26</v>
      </c>
      <c r="B10" t="s">
        <v>21</v>
      </c>
      <c r="C10">
        <v>32635240</v>
      </c>
      <c r="D10">
        <v>39162296</v>
      </c>
      <c r="E10">
        <v>28807362</v>
      </c>
      <c r="F10">
        <f>D10/C10</f>
        <v>1.20000024513379</v>
      </c>
      <c r="G10">
        <f>E10/C10</f>
        <v>0.882707220783423</v>
      </c>
    </row>
    <row r="11" spans="1:7">
      <c r="A11" t="s">
        <v>26</v>
      </c>
      <c r="B11" t="s">
        <v>22</v>
      </c>
      <c r="C11">
        <v>566760</v>
      </c>
      <c r="D11">
        <v>680120</v>
      </c>
      <c r="E11">
        <v>485194</v>
      </c>
      <c r="F11">
        <f>D11/C11</f>
        <v>1.20001411532218</v>
      </c>
      <c r="G11">
        <f>E11/C11</f>
        <v>0.856083703860541</v>
      </c>
    </row>
    <row r="12" spans="1:7">
      <c r="A12" t="s">
        <v>27</v>
      </c>
      <c r="B12" t="s">
        <v>21</v>
      </c>
      <c r="C12">
        <v>2244024</v>
      </c>
      <c r="D12">
        <v>1509016</v>
      </c>
      <c r="E12">
        <v>1186009</v>
      </c>
      <c r="F12">
        <f>D12/C12</f>
        <v>0.672459831089151</v>
      </c>
      <c r="G12">
        <f>E12/C12</f>
        <v>0.528518857195823</v>
      </c>
    </row>
    <row r="13" spans="1:7">
      <c r="A13" t="s">
        <v>28</v>
      </c>
      <c r="B13" t="s">
        <v>21</v>
      </c>
      <c r="C13">
        <v>2244024</v>
      </c>
      <c r="D13">
        <v>2570356</v>
      </c>
      <c r="E13">
        <v>1717857</v>
      </c>
      <c r="F13">
        <f>D13/C13</f>
        <v>1.14542268710139</v>
      </c>
      <c r="G13">
        <f>E13/C13</f>
        <v>0.765525235024224</v>
      </c>
    </row>
    <row r="14" spans="1:7">
      <c r="A14" t="s">
        <v>29</v>
      </c>
      <c r="B14" t="s">
        <v>21</v>
      </c>
      <c r="C14">
        <v>4488048</v>
      </c>
      <c r="D14">
        <v>4862060</v>
      </c>
      <c r="E14">
        <v>1790185</v>
      </c>
      <c r="F14">
        <f>D14/C14</f>
        <v>1.08333511584546</v>
      </c>
      <c r="G14">
        <f>E14/C14</f>
        <v>0.398878309679397</v>
      </c>
    </row>
    <row r="15" spans="1:7">
      <c r="A15" t="s">
        <v>30</v>
      </c>
      <c r="B15" t="s">
        <v>21</v>
      </c>
      <c r="C15">
        <v>26108192</v>
      </c>
      <c r="D15">
        <v>13078152</v>
      </c>
      <c r="E15">
        <v>14701910</v>
      </c>
      <c r="F15">
        <f>D15/C15</f>
        <v>0.500921396625243</v>
      </c>
      <c r="G15">
        <f>E15/C15</f>
        <v>0.563114826181759</v>
      </c>
    </row>
    <row r="16" spans="1:7">
      <c r="A16" t="s">
        <v>30</v>
      </c>
      <c r="B16" t="s">
        <v>22</v>
      </c>
      <c r="C16">
        <v>453408</v>
      </c>
      <c r="D16">
        <v>450116</v>
      </c>
      <c r="E16">
        <v>406806</v>
      </c>
      <c r="F16">
        <f>D16/C16</f>
        <v>0.992739431152516</v>
      </c>
      <c r="G16">
        <f>E16/C16</f>
        <v>0.897218399322464</v>
      </c>
    </row>
    <row r="17" spans="1:7">
      <c r="A17" t="s">
        <v>31</v>
      </c>
      <c r="B17" t="s">
        <v>21</v>
      </c>
      <c r="C17">
        <v>26108192</v>
      </c>
      <c r="D17">
        <v>13054416</v>
      </c>
      <c r="E17">
        <v>14686086</v>
      </c>
      <c r="F17">
        <f>D17/C17</f>
        <v>0.500012256689395</v>
      </c>
      <c r="G17">
        <f>E17/C17</f>
        <v>0.562508732891194</v>
      </c>
    </row>
    <row r="18" spans="1:7">
      <c r="A18" t="s">
        <v>31</v>
      </c>
      <c r="B18" t="s">
        <v>22</v>
      </c>
      <c r="C18">
        <v>453408</v>
      </c>
      <c r="D18">
        <v>226820</v>
      </c>
      <c r="E18">
        <v>255134</v>
      </c>
      <c r="F18">
        <f>D18/C18</f>
        <v>0.500255840214553</v>
      </c>
      <c r="G18">
        <f>E18/C18</f>
        <v>0.56270290775637</v>
      </c>
    </row>
    <row r="19" spans="1:7">
      <c r="A19" t="s">
        <v>32</v>
      </c>
      <c r="B19" t="s">
        <v>21</v>
      </c>
      <c r="C19">
        <f>C2+C4+C6+C8+C10+C12+C13+C14+C15+C17</f>
        <v>165625248</v>
      </c>
      <c r="D19">
        <f>D2+D4+D6+D8+D10+D12+D13+D14+D15+D17</f>
        <v>129639794</v>
      </c>
      <c r="E19">
        <f>E2+E4+E6+E8+E10+E12+E13+E14+E15+E17</f>
        <v>118292907</v>
      </c>
      <c r="F19">
        <f>D19/C19</f>
        <v>0.782729659671211</v>
      </c>
      <c r="G19">
        <f>E19/C19</f>
        <v>0.714220255839255</v>
      </c>
    </row>
    <row r="20" spans="1:7">
      <c r="A20" t="s">
        <v>32</v>
      </c>
      <c r="B20" t="s">
        <v>22</v>
      </c>
      <c r="C20">
        <f>C3+C5+C7+C9+C11+C16+C18</f>
        <v>2720448</v>
      </c>
      <c r="D20">
        <f>D3+D5+D7+D9+D11+D16+D18</f>
        <v>2382160</v>
      </c>
      <c r="E20">
        <f>E3+E5+E7+E9+E11+E16+E18</f>
        <v>2172238</v>
      </c>
      <c r="F20">
        <f>D20/C20</f>
        <v>0.875649892958807</v>
      </c>
      <c r="G20">
        <f>E20/C20</f>
        <v>0.798485396522926</v>
      </c>
    </row>
    <row r="21" spans="1:7">
      <c r="A21" t="s">
        <v>33</v>
      </c>
      <c r="B21" t="s">
        <v>21</v>
      </c>
      <c r="C21">
        <f>C10+C12+C13+C14+C15+C17</f>
        <v>93827720</v>
      </c>
      <c r="D21">
        <f>D10+D12+D13+D14+D15+D17</f>
        <v>74236296</v>
      </c>
      <c r="E21">
        <f>E10+E12+E13+E14+E15+E17</f>
        <v>62889409</v>
      </c>
      <c r="F21">
        <f>D21/C21</f>
        <v>0.791197910382987</v>
      </c>
      <c r="G21">
        <f>E21/C21</f>
        <v>0.670264704289948</v>
      </c>
    </row>
    <row r="22" spans="1:7">
      <c r="A22" t="s">
        <v>33</v>
      </c>
      <c r="B22" t="s">
        <v>22</v>
      </c>
      <c r="C22">
        <f>C11+C16+C18</f>
        <v>1473576</v>
      </c>
      <c r="D22">
        <f>D11+D16+D18</f>
        <v>1357056</v>
      </c>
      <c r="E22">
        <f>E11+E16+E18</f>
        <v>1147134</v>
      </c>
      <c r="F22">
        <f>D22/C22</f>
        <v>0.920927050929168</v>
      </c>
      <c r="G22">
        <f>E22/C22</f>
        <v>0.778469519047541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workbookViewId="0">
      <selection activeCell="B40" sqref="B40:E40"/>
    </sheetView>
  </sheetViews>
  <sheetFormatPr defaultColWidth="9.23076923076923" defaultRowHeight="16.8"/>
  <cols>
    <col min="1" max="1" width="36.0480769230769" customWidth="1"/>
    <col min="2" max="2" width="10.6923076923077" customWidth="1"/>
    <col min="3" max="3" width="10.2307692307692" customWidth="1"/>
    <col min="4" max="6" width="10.6923076923077" customWidth="1"/>
    <col min="7" max="7" width="10.2307692307692" customWidth="1"/>
    <col min="8" max="8" width="10.6923076923077" customWidth="1"/>
    <col min="10" max="10" width="11.3653846153846" customWidth="1"/>
    <col min="11" max="11" width="10.6923076923077"/>
    <col min="12" max="12" width="24.3846153846154" customWidth="1"/>
    <col min="13" max="13" width="23.8461538461538" customWidth="1"/>
    <col min="15" max="22" width="10.6923076923077"/>
    <col min="23" max="24" width="11.7692307692308"/>
    <col min="26" max="27" width="11.7692307692308"/>
  </cols>
  <sheetData>
    <row r="1" spans="1:1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>
      <c r="A2" t="s">
        <v>47</v>
      </c>
      <c r="B2">
        <v>0.203</v>
      </c>
      <c r="C2">
        <v>0.219</v>
      </c>
      <c r="D2">
        <v>0.495</v>
      </c>
      <c r="E2">
        <v>0.213</v>
      </c>
      <c r="F2">
        <v>0.319</v>
      </c>
      <c r="G2">
        <v>0.303</v>
      </c>
      <c r="H2">
        <v>0.394</v>
      </c>
      <c r="I2">
        <v>0.338</v>
      </c>
      <c r="J2">
        <v>0.478</v>
      </c>
      <c r="K2">
        <v>2.718</v>
      </c>
      <c r="L2">
        <v>12.226</v>
      </c>
      <c r="M2">
        <v>12.052</v>
      </c>
    </row>
    <row r="3" spans="2:13">
      <c r="B3">
        <v>1.178</v>
      </c>
      <c r="C3">
        <v>0.35</v>
      </c>
      <c r="D3">
        <v>2.3889</v>
      </c>
      <c r="E3">
        <v>0.498</v>
      </c>
      <c r="F3">
        <v>0.9479</v>
      </c>
      <c r="G3">
        <v>0.582</v>
      </c>
      <c r="H3">
        <v>0.55</v>
      </c>
      <c r="I3">
        <v>0.779</v>
      </c>
      <c r="J3">
        <v>13.0365</v>
      </c>
      <c r="K3">
        <v>5464.2587</v>
      </c>
      <c r="L3">
        <v>4372.3019</v>
      </c>
      <c r="M3">
        <v>3686.7975</v>
      </c>
    </row>
    <row r="4" spans="2:13">
      <c r="B4">
        <v>27.2542</v>
      </c>
      <c r="C4">
        <v>0.46</v>
      </c>
      <c r="D4">
        <v>417.2036</v>
      </c>
      <c r="E4">
        <v>0.572</v>
      </c>
      <c r="F4">
        <v>4.3178</v>
      </c>
      <c r="G4">
        <v>0.672</v>
      </c>
      <c r="H4">
        <v>0.594</v>
      </c>
      <c r="I4">
        <v>0.829</v>
      </c>
      <c r="J4">
        <v>29.6228</v>
      </c>
      <c r="K4">
        <v>6235.9604</v>
      </c>
      <c r="L4">
        <v>7121.6996</v>
      </c>
      <c r="M4">
        <v>4350.61159999999</v>
      </c>
    </row>
    <row r="5" spans="2:13">
      <c r="B5">
        <v>204.6957</v>
      </c>
      <c r="C5">
        <v>1.27669999999999</v>
      </c>
      <c r="D5">
        <v>419.8545</v>
      </c>
      <c r="E5">
        <v>0.649</v>
      </c>
      <c r="F5">
        <v>127.5497</v>
      </c>
      <c r="G5">
        <v>0.754699999999999</v>
      </c>
      <c r="H5">
        <v>0.63</v>
      </c>
      <c r="I5">
        <v>0.855</v>
      </c>
      <c r="J5">
        <v>62.5531</v>
      </c>
      <c r="K5">
        <v>7700.3142</v>
      </c>
      <c r="L5">
        <v>7304.3228</v>
      </c>
      <c r="M5">
        <v>9541.5316</v>
      </c>
    </row>
    <row r="6" spans="2:13">
      <c r="B6">
        <v>210.5046</v>
      </c>
      <c r="C6">
        <v>27.3466</v>
      </c>
      <c r="D6">
        <v>438.596</v>
      </c>
      <c r="E6">
        <v>0.7396</v>
      </c>
      <c r="F6">
        <v>518.1878</v>
      </c>
      <c r="G6">
        <v>0.896</v>
      </c>
      <c r="H6">
        <v>0.657</v>
      </c>
      <c r="I6">
        <v>0.876</v>
      </c>
      <c r="J6">
        <v>313.3636</v>
      </c>
      <c r="K6">
        <v>9362.91019999999</v>
      </c>
      <c r="L6">
        <v>7441.2082</v>
      </c>
      <c r="M6">
        <v>11913.2146</v>
      </c>
    </row>
    <row r="7" spans="2:13">
      <c r="B7">
        <v>214.863</v>
      </c>
      <c r="C7">
        <v>181.024</v>
      </c>
      <c r="D7">
        <v>442.55</v>
      </c>
      <c r="E7">
        <v>0.917</v>
      </c>
      <c r="F7">
        <v>667.168</v>
      </c>
      <c r="G7">
        <v>1.054</v>
      </c>
      <c r="H7">
        <v>0.686</v>
      </c>
      <c r="I7">
        <v>0.899</v>
      </c>
      <c r="J7">
        <v>1183.034</v>
      </c>
      <c r="K7">
        <v>9880.856</v>
      </c>
      <c r="L7">
        <v>7546.1105</v>
      </c>
      <c r="M7">
        <v>13258.871</v>
      </c>
    </row>
    <row r="8" spans="2:13">
      <c r="B8">
        <v>221.3704</v>
      </c>
      <c r="C8">
        <v>190.763799999999</v>
      </c>
      <c r="D8">
        <v>453.0864</v>
      </c>
      <c r="E8">
        <v>1.30039999999999</v>
      </c>
      <c r="F8">
        <v>1261.7826</v>
      </c>
      <c r="G8">
        <v>1.31439999999999</v>
      </c>
      <c r="H8">
        <v>0.713</v>
      </c>
      <c r="I8">
        <v>0.928</v>
      </c>
      <c r="J8">
        <v>4870.36919999999</v>
      </c>
      <c r="K8">
        <v>10641.111</v>
      </c>
      <c r="L8">
        <v>7727.8418</v>
      </c>
      <c r="M8">
        <v>15142.3416</v>
      </c>
    </row>
    <row r="9" spans="2:13">
      <c r="B9">
        <v>227.8399</v>
      </c>
      <c r="C9">
        <v>215.124</v>
      </c>
      <c r="D9">
        <v>495.149999999999</v>
      </c>
      <c r="E9">
        <v>1.66829999999999</v>
      </c>
      <c r="F9">
        <v>1354.1904</v>
      </c>
      <c r="G9">
        <v>3.20949999999999</v>
      </c>
      <c r="H9">
        <v>0.748</v>
      </c>
      <c r="I9">
        <v>0.968</v>
      </c>
      <c r="J9">
        <v>10199.1659999999</v>
      </c>
      <c r="K9">
        <v>45238.8947</v>
      </c>
      <c r="L9">
        <v>7821.1919</v>
      </c>
      <c r="M9">
        <v>15286.6587</v>
      </c>
    </row>
    <row r="10" spans="2:13">
      <c r="B10">
        <v>1195.7506</v>
      </c>
      <c r="C10">
        <v>216.8402</v>
      </c>
      <c r="D10">
        <v>1212.2696</v>
      </c>
      <c r="E10">
        <v>2.2064</v>
      </c>
      <c r="F10">
        <v>1398.2054</v>
      </c>
      <c r="G10">
        <v>25.043</v>
      </c>
      <c r="H10">
        <v>0.805</v>
      </c>
      <c r="I10">
        <v>1.032</v>
      </c>
      <c r="J10">
        <v>49085.4232</v>
      </c>
      <c r="K10">
        <v>47058.2604</v>
      </c>
      <c r="L10">
        <v>22993.2782</v>
      </c>
      <c r="M10">
        <v>15695.1028</v>
      </c>
    </row>
    <row r="11" spans="2:13">
      <c r="B11">
        <v>1252.3305</v>
      </c>
      <c r="C11">
        <v>228.380399999999</v>
      </c>
      <c r="D11">
        <v>1270.4848</v>
      </c>
      <c r="E11">
        <v>37.0573</v>
      </c>
      <c r="F11">
        <v>1434.4156</v>
      </c>
      <c r="G11">
        <v>210.2006</v>
      </c>
      <c r="H11">
        <v>0.923</v>
      </c>
      <c r="I11">
        <v>1.1571</v>
      </c>
      <c r="J11">
        <v>51246.232</v>
      </c>
      <c r="K11">
        <v>48788.6162</v>
      </c>
      <c r="L11">
        <v>23143.1313</v>
      </c>
      <c r="M11">
        <v>21136.4326999999</v>
      </c>
    </row>
    <row r="12" spans="2:13">
      <c r="B12">
        <v>10075.937</v>
      </c>
      <c r="C12">
        <v>1548.361</v>
      </c>
      <c r="D12">
        <v>10219.773</v>
      </c>
      <c r="E12">
        <v>3036.222</v>
      </c>
      <c r="F12">
        <v>10205.562</v>
      </c>
      <c r="G12">
        <v>350.016</v>
      </c>
      <c r="H12">
        <v>17.09</v>
      </c>
      <c r="I12">
        <v>17.197</v>
      </c>
      <c r="J12">
        <v>62381.978</v>
      </c>
      <c r="K12">
        <v>60608.639</v>
      </c>
      <c r="L12">
        <v>55497.182</v>
      </c>
      <c r="M12">
        <v>67147.043</v>
      </c>
    </row>
    <row r="14" spans="1:13">
      <c r="A14" t="s">
        <v>48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  <c r="H14" t="s">
        <v>41</v>
      </c>
      <c r="I14" t="s">
        <v>42</v>
      </c>
      <c r="J14" t="s">
        <v>43</v>
      </c>
      <c r="K14" t="s">
        <v>44</v>
      </c>
      <c r="L14" t="s">
        <v>45</v>
      </c>
      <c r="M14" t="s">
        <v>46</v>
      </c>
    </row>
    <row r="15" spans="1:12">
      <c r="A15" t="s">
        <v>47</v>
      </c>
      <c r="B15">
        <v>0.208</v>
      </c>
      <c r="C15">
        <v>0.188</v>
      </c>
      <c r="D15">
        <v>0.175</v>
      </c>
      <c r="E15">
        <v>0.168</v>
      </c>
      <c r="H15">
        <v>0.292</v>
      </c>
      <c r="J15">
        <v>0.312</v>
      </c>
      <c r="K15">
        <v>0.909</v>
      </c>
      <c r="L15">
        <v>1136.988</v>
      </c>
    </row>
    <row r="16" spans="2:12">
      <c r="B16">
        <v>183.619399999999</v>
      </c>
      <c r="C16">
        <v>183.6198</v>
      </c>
      <c r="D16">
        <v>0.308</v>
      </c>
      <c r="E16">
        <v>0.309</v>
      </c>
      <c r="H16">
        <v>0.433</v>
      </c>
      <c r="J16">
        <v>1.6099</v>
      </c>
      <c r="K16">
        <v>54.0749</v>
      </c>
      <c r="L16">
        <v>8274.0367</v>
      </c>
    </row>
    <row r="17" spans="2:12">
      <c r="B17">
        <v>200.8202</v>
      </c>
      <c r="C17">
        <v>200.8794</v>
      </c>
      <c r="D17">
        <v>0.342</v>
      </c>
      <c r="E17">
        <v>0.344</v>
      </c>
      <c r="H17">
        <v>0.45</v>
      </c>
      <c r="J17">
        <v>12.8524</v>
      </c>
      <c r="K17">
        <v>57.0868</v>
      </c>
      <c r="L17">
        <v>8922.2918</v>
      </c>
    </row>
    <row r="18" spans="2:12">
      <c r="B18">
        <v>212.4074</v>
      </c>
      <c r="C18">
        <v>212.0744</v>
      </c>
      <c r="D18">
        <v>0.378</v>
      </c>
      <c r="E18">
        <v>0.381</v>
      </c>
      <c r="H18">
        <v>0.461</v>
      </c>
      <c r="J18">
        <v>23.1317</v>
      </c>
      <c r="K18">
        <v>102.597</v>
      </c>
      <c r="L18">
        <v>9902.0857</v>
      </c>
    </row>
    <row r="19" spans="2:12">
      <c r="B19">
        <v>287.697599999999</v>
      </c>
      <c r="C19">
        <v>287.8436</v>
      </c>
      <c r="D19">
        <v>0.4196</v>
      </c>
      <c r="E19">
        <v>0.423</v>
      </c>
      <c r="H19">
        <v>0.47</v>
      </c>
      <c r="J19">
        <v>38.6264</v>
      </c>
      <c r="K19">
        <v>108.4722</v>
      </c>
      <c r="L19">
        <v>10103.9136</v>
      </c>
    </row>
    <row r="20" spans="2:12">
      <c r="B20">
        <v>302.5815</v>
      </c>
      <c r="C20">
        <v>302.6725</v>
      </c>
      <c r="D20">
        <v>0.728</v>
      </c>
      <c r="E20">
        <v>0.7765</v>
      </c>
      <c r="H20">
        <v>0.478</v>
      </c>
      <c r="J20">
        <v>145.572</v>
      </c>
      <c r="K20">
        <v>113.459</v>
      </c>
      <c r="L20">
        <v>10759.706</v>
      </c>
    </row>
    <row r="21" spans="2:12">
      <c r="B21">
        <v>314.6732</v>
      </c>
      <c r="C21">
        <v>314.5762</v>
      </c>
      <c r="D21">
        <v>739.7884</v>
      </c>
      <c r="E21">
        <v>743.2998</v>
      </c>
      <c r="H21">
        <v>0.486</v>
      </c>
      <c r="J21">
        <v>153.3304</v>
      </c>
      <c r="K21">
        <v>114.1066</v>
      </c>
      <c r="L21">
        <v>10934.0494</v>
      </c>
    </row>
    <row r="22" spans="2:12">
      <c r="B22">
        <v>359.4737</v>
      </c>
      <c r="C22">
        <v>359.55</v>
      </c>
      <c r="D22">
        <v>762.2456</v>
      </c>
      <c r="E22">
        <v>761.691899999999</v>
      </c>
      <c r="H22">
        <v>0.495</v>
      </c>
      <c r="J22">
        <v>207.348599999999</v>
      </c>
      <c r="K22">
        <v>119.672</v>
      </c>
      <c r="L22">
        <v>11015.4576999999</v>
      </c>
    </row>
    <row r="23" spans="2:12">
      <c r="B23">
        <v>374.0892</v>
      </c>
      <c r="C23">
        <v>374.475</v>
      </c>
      <c r="D23">
        <v>780.2444</v>
      </c>
      <c r="E23">
        <v>783.3026</v>
      </c>
      <c r="H23">
        <v>0.5062</v>
      </c>
      <c r="J23">
        <v>222.0186</v>
      </c>
      <c r="K23">
        <v>123.8896</v>
      </c>
      <c r="L23">
        <v>11258.465</v>
      </c>
    </row>
    <row r="24" spans="2:12">
      <c r="B24">
        <v>385.1603</v>
      </c>
      <c r="C24">
        <v>383.8028</v>
      </c>
      <c r="D24">
        <v>800.0037</v>
      </c>
      <c r="E24">
        <v>802.232</v>
      </c>
      <c r="H24">
        <v>0.523</v>
      </c>
      <c r="J24">
        <v>287.7874</v>
      </c>
      <c r="K24">
        <v>1160.6293</v>
      </c>
      <c r="L24">
        <v>12029.8103</v>
      </c>
    </row>
    <row r="25" spans="2:12">
      <c r="B25">
        <v>1645.537</v>
      </c>
      <c r="C25">
        <v>1308.744</v>
      </c>
      <c r="D25">
        <v>1792.221</v>
      </c>
      <c r="E25">
        <v>1883.244</v>
      </c>
      <c r="H25">
        <v>3.53</v>
      </c>
      <c r="J25">
        <v>1520.655</v>
      </c>
      <c r="K25">
        <v>2274.855</v>
      </c>
      <c r="L25">
        <v>13157.28</v>
      </c>
    </row>
    <row r="27" spans="1:7">
      <c r="A27" t="s">
        <v>49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  <c r="G27" t="s">
        <v>40</v>
      </c>
    </row>
    <row r="28" spans="1:7">
      <c r="A28" t="s">
        <v>47</v>
      </c>
      <c r="B28">
        <v>0.276</v>
      </c>
      <c r="C28">
        <v>0.28</v>
      </c>
      <c r="D28">
        <v>0.449</v>
      </c>
      <c r="E28">
        <v>0.288</v>
      </c>
      <c r="F28">
        <v>0.219</v>
      </c>
      <c r="G28">
        <v>0.224</v>
      </c>
    </row>
    <row r="29" spans="2:7">
      <c r="B29">
        <v>3.5749</v>
      </c>
      <c r="C29">
        <v>5.1176</v>
      </c>
      <c r="D29">
        <v>414.695</v>
      </c>
      <c r="E29">
        <v>0.544</v>
      </c>
      <c r="F29">
        <v>0.9268</v>
      </c>
      <c r="G29">
        <v>0.5849</v>
      </c>
    </row>
    <row r="30" spans="2:7">
      <c r="B30">
        <v>32.0044</v>
      </c>
      <c r="C30">
        <v>17.761</v>
      </c>
      <c r="D30">
        <v>419.2308</v>
      </c>
      <c r="E30">
        <v>0.646</v>
      </c>
      <c r="F30">
        <v>12.1476</v>
      </c>
      <c r="G30">
        <v>1.8662</v>
      </c>
    </row>
    <row r="31" spans="2:7">
      <c r="B31">
        <v>276.1054</v>
      </c>
      <c r="C31">
        <v>19.5243999999999</v>
      </c>
      <c r="D31">
        <v>420.5407</v>
      </c>
      <c r="E31">
        <v>0.773699999999999</v>
      </c>
      <c r="F31">
        <v>124.7354</v>
      </c>
      <c r="G31">
        <v>3.56199999999999</v>
      </c>
    </row>
    <row r="32" spans="2:7">
      <c r="B32">
        <v>277.3772</v>
      </c>
      <c r="C32">
        <v>93.0752</v>
      </c>
      <c r="D32">
        <v>487.988</v>
      </c>
      <c r="E32">
        <v>0.932</v>
      </c>
      <c r="F32">
        <v>508.507</v>
      </c>
      <c r="G32">
        <v>6.6616</v>
      </c>
    </row>
    <row r="33" spans="2:7">
      <c r="B33">
        <v>338.94</v>
      </c>
      <c r="C33">
        <v>180.4435</v>
      </c>
      <c r="D33">
        <v>1211.0855</v>
      </c>
      <c r="E33">
        <v>1.2625</v>
      </c>
      <c r="F33">
        <v>651.741</v>
      </c>
      <c r="G33">
        <v>9.4355</v>
      </c>
    </row>
    <row r="34" spans="2:7">
      <c r="B34">
        <v>1196.4178</v>
      </c>
      <c r="C34">
        <v>181.154399999999</v>
      </c>
      <c r="D34">
        <v>1219.2406</v>
      </c>
      <c r="E34">
        <v>1.697</v>
      </c>
      <c r="F34">
        <v>1256.2212</v>
      </c>
      <c r="G34">
        <v>15.8264</v>
      </c>
    </row>
    <row r="35" spans="2:7">
      <c r="B35">
        <v>1226.0182</v>
      </c>
      <c r="C35">
        <v>215.0393</v>
      </c>
      <c r="D35">
        <v>1222.21889999999</v>
      </c>
      <c r="E35">
        <v>2.133</v>
      </c>
      <c r="F35">
        <v>1386.3007</v>
      </c>
      <c r="G35">
        <v>32.1506999999999</v>
      </c>
    </row>
    <row r="36" spans="2:7">
      <c r="B36">
        <v>1264.3724</v>
      </c>
      <c r="C36">
        <v>215.4152</v>
      </c>
      <c r="D36">
        <v>1224.319</v>
      </c>
      <c r="E36">
        <v>8.5952</v>
      </c>
      <c r="F36">
        <v>1389.2696</v>
      </c>
      <c r="G36">
        <v>110.7954</v>
      </c>
    </row>
    <row r="37" spans="2:7">
      <c r="B37">
        <v>1267.1691</v>
      </c>
      <c r="C37">
        <v>215.8841</v>
      </c>
      <c r="D37">
        <v>1227.4329</v>
      </c>
      <c r="E37">
        <v>825.1745</v>
      </c>
      <c r="F37">
        <v>1410.08489999999</v>
      </c>
      <c r="G37">
        <v>217.3171</v>
      </c>
    </row>
    <row r="38" spans="2:7">
      <c r="B38">
        <v>10056.169</v>
      </c>
      <c r="C38">
        <v>5895.9</v>
      </c>
      <c r="D38">
        <v>10263.953</v>
      </c>
      <c r="E38">
        <v>10008.153</v>
      </c>
      <c r="F38">
        <v>1736.232</v>
      </c>
      <c r="G38">
        <v>358.439</v>
      </c>
    </row>
    <row r="40" spans="1:5">
      <c r="A40" t="s">
        <v>49</v>
      </c>
      <c r="B40" t="s">
        <v>35</v>
      </c>
      <c r="C40" t="s">
        <v>36</v>
      </c>
      <c r="D40" t="s">
        <v>37</v>
      </c>
      <c r="E40" t="s">
        <v>38</v>
      </c>
    </row>
    <row r="41" spans="1:5">
      <c r="A41" t="s">
        <v>47</v>
      </c>
      <c r="B41">
        <v>0.243</v>
      </c>
      <c r="C41">
        <v>0.26</v>
      </c>
      <c r="D41">
        <v>0.329</v>
      </c>
      <c r="E41">
        <v>0.349</v>
      </c>
    </row>
    <row r="42" spans="2:5">
      <c r="B42">
        <v>481.4789</v>
      </c>
      <c r="C42">
        <v>486.148</v>
      </c>
      <c r="D42">
        <v>377.6584</v>
      </c>
      <c r="E42">
        <v>426.9374</v>
      </c>
    </row>
    <row r="43" spans="2:5">
      <c r="B43">
        <v>488.1024</v>
      </c>
      <c r="C43">
        <v>494.22</v>
      </c>
      <c r="D43">
        <v>814.0782</v>
      </c>
      <c r="E43">
        <v>807.973</v>
      </c>
    </row>
    <row r="44" spans="2:5">
      <c r="B44">
        <v>507.5714</v>
      </c>
      <c r="C44">
        <v>515.5925</v>
      </c>
      <c r="D44">
        <v>930.4137</v>
      </c>
      <c r="E44">
        <v>922.1331</v>
      </c>
    </row>
    <row r="45" spans="2:5">
      <c r="B45">
        <v>518.87</v>
      </c>
      <c r="C45">
        <v>528.1872</v>
      </c>
      <c r="D45">
        <v>1050.3628</v>
      </c>
      <c r="E45">
        <v>1046.59</v>
      </c>
    </row>
    <row r="46" spans="2:5">
      <c r="B46">
        <v>533.598</v>
      </c>
      <c r="C46">
        <v>537.9455</v>
      </c>
      <c r="D46">
        <v>1176.7435</v>
      </c>
      <c r="E46">
        <v>1174.2645</v>
      </c>
    </row>
    <row r="47" spans="2:5">
      <c r="B47">
        <v>538.6906</v>
      </c>
      <c r="C47">
        <v>547.0366</v>
      </c>
      <c r="D47">
        <v>1312.9858</v>
      </c>
      <c r="E47">
        <v>1307.3842</v>
      </c>
    </row>
    <row r="48" spans="2:5">
      <c r="B48">
        <v>544.946</v>
      </c>
      <c r="C48">
        <v>559.7615</v>
      </c>
      <c r="D48">
        <v>1466.23929999999</v>
      </c>
      <c r="E48">
        <v>1458.6833</v>
      </c>
    </row>
    <row r="49" spans="2:5">
      <c r="B49">
        <v>565.8422</v>
      </c>
      <c r="C49">
        <v>574.8976</v>
      </c>
      <c r="D49">
        <v>1613.9396</v>
      </c>
      <c r="E49">
        <v>1605.1706</v>
      </c>
    </row>
    <row r="50" spans="2:5">
      <c r="B50">
        <v>578.2565</v>
      </c>
      <c r="C50">
        <v>587.203</v>
      </c>
      <c r="D50">
        <v>1768.8673</v>
      </c>
      <c r="E50">
        <v>1757.8111</v>
      </c>
    </row>
    <row r="51" spans="2:5">
      <c r="B51">
        <v>2014.104</v>
      </c>
      <c r="C51">
        <v>1485.501</v>
      </c>
      <c r="D51">
        <v>4149.885</v>
      </c>
      <c r="E51">
        <v>3772.851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establishment speed</vt:lpstr>
      <vt:lpstr>Compression</vt:lpstr>
      <vt:lpstr>query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ericxiao</dc:creator>
  <cp:lastModifiedBy>肖泽基(2023312602)</cp:lastModifiedBy>
  <dcterms:created xsi:type="dcterms:W3CDTF">2025-01-28T21:20:57Z</dcterms:created>
  <dcterms:modified xsi:type="dcterms:W3CDTF">2025-02-01T18:06:55Z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C8474440E2A6D24804EF9D672A967A15_43</vt:lpwstr>
  </property>
  <property fmtid="{D5CDD505-2E9C-101B-9397-08002B2CF9AE}" pid="3" name="KSOProductBuildVer">
    <vt:lpwstr>2052-6.11.0.8885</vt:lpwstr>
  </property>
</Properties>
</file>