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VBA-Beginner-Project-End-to-End-Reporting-Process-main\"/>
    </mc:Choice>
  </mc:AlternateContent>
  <xr:revisionPtr revIDLastSave="0" documentId="13_ncr:1_{15C3E421-8769-4938-831B-F94297DC0405}" xr6:coauthVersionLast="36" xr6:coauthVersionMax="47" xr10:uidLastSave="{00000000-0000-0000-0000-000000000000}"/>
  <bookViews>
    <workbookView xWindow="0" yWindow="0" windowWidth="19200" windowHeight="6810" activeTab="2" xr2:uid="{EC98BBC6-C42D-4B3C-9B67-3AF7A5D69039}"/>
  </bookViews>
  <sheets>
    <sheet name="Data" sheetId="1" r:id="rId1"/>
    <sheet name="Analysis" sheetId="3" r:id="rId2"/>
    <sheet name="EmailList" sheetId="6" r:id="rId3"/>
    <sheet name="Forecast" sheetId="4" r:id="rId4"/>
    <sheet name="LookUps" sheetId="2" r:id="rId5"/>
  </sheets>
  <definedNames>
    <definedName name="_xlnm._FilterDatabase" localSheetId="0" hidden="1">Data!$A$1:$H$29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2" i="1"/>
  <c r="H2" i="1"/>
  <c r="G2" i="1"/>
  <c r="C2" i="3"/>
  <c r="L9" i="3" s="1"/>
  <c r="P10" i="3"/>
  <c r="H7" i="3" l="1"/>
  <c r="H8" i="3"/>
  <c r="H9" i="3"/>
  <c r="D6" i="3"/>
  <c r="L6" i="3"/>
  <c r="D7" i="3"/>
  <c r="L7" i="3"/>
  <c r="D8" i="3"/>
  <c r="L8" i="3"/>
  <c r="H6" i="3"/>
  <c r="D9" i="3"/>
  <c r="P11" i="3" l="1"/>
  <c r="K7" i="3"/>
  <c r="M7" i="3" s="1"/>
  <c r="F7" i="3"/>
  <c r="K9" i="3"/>
  <c r="M9" i="3" s="1"/>
  <c r="N7" i="3"/>
  <c r="N9" i="3"/>
  <c r="J9" i="3"/>
  <c r="K8" i="3"/>
  <c r="M8" i="3" s="1"/>
  <c r="F8" i="3"/>
  <c r="F9" i="3"/>
  <c r="G6" i="3"/>
  <c r="I6" i="3" s="1"/>
  <c r="J8" i="3"/>
  <c r="K6" i="3"/>
  <c r="M6" i="3" s="1"/>
  <c r="F6" i="3"/>
  <c r="N6" i="3"/>
  <c r="J6" i="3"/>
  <c r="N8" i="3"/>
  <c r="J7" i="3"/>
  <c r="C6" i="3"/>
  <c r="G7" i="3"/>
  <c r="I7" i="3" s="1"/>
  <c r="G9" i="3"/>
  <c r="I9" i="3" s="1"/>
  <c r="C9" i="3"/>
  <c r="C7" i="3"/>
  <c r="C8" i="3"/>
  <c r="G8" i="3"/>
  <c r="I8" i="3" s="1"/>
  <c r="P9" i="3" l="1"/>
  <c r="P6" i="3"/>
  <c r="O6" i="3"/>
  <c r="E6" i="3"/>
  <c r="P7" i="3"/>
  <c r="P8" i="3"/>
  <c r="E8" i="3"/>
  <c r="O8" i="3"/>
  <c r="O7" i="3"/>
  <c r="E7" i="3"/>
  <c r="E9" i="3"/>
  <c r="O9" i="3"/>
</calcChain>
</file>

<file path=xl/sharedStrings.xml><?xml version="1.0" encoding="utf-8"?>
<sst xmlns="http://schemas.openxmlformats.org/spreadsheetml/2006/main" count="200" uniqueCount="44">
  <si>
    <t>Product</t>
  </si>
  <si>
    <t>Smooth Peanut Butter 500G x 10</t>
  </si>
  <si>
    <t>Strawberry Jam 350G x 10</t>
  </si>
  <si>
    <t>Tomato Relish 400G x 10</t>
  </si>
  <si>
    <t>Marmalade 350G x 10</t>
  </si>
  <si>
    <t>Spicy Mango Chutney 400G x 10</t>
  </si>
  <si>
    <t>Raspberry Jam 350G x 10</t>
  </si>
  <si>
    <t>Caramelised Onion Relish 400G x 10</t>
  </si>
  <si>
    <t>Crunchy Peanut Butter 500G x 10</t>
  </si>
  <si>
    <t>Product Code</t>
  </si>
  <si>
    <t>PPG</t>
  </si>
  <si>
    <t>Peanut Butter</t>
  </si>
  <si>
    <t>Jam</t>
  </si>
  <si>
    <t>Relish</t>
  </si>
  <si>
    <t>Date</t>
  </si>
  <si>
    <t>Units Sold</t>
  </si>
  <si>
    <t>Unit Price</t>
  </si>
  <si>
    <t>Revenue</t>
  </si>
  <si>
    <t>Product Category</t>
  </si>
  <si>
    <t>Store</t>
  </si>
  <si>
    <t>Region</t>
  </si>
  <si>
    <t>Exotic Superette</t>
  </si>
  <si>
    <t>East</t>
  </si>
  <si>
    <t>Simply Foods</t>
  </si>
  <si>
    <t>Unique Pantry</t>
  </si>
  <si>
    <t>Food Boutique</t>
  </si>
  <si>
    <t>West</t>
  </si>
  <si>
    <t>North</t>
  </si>
  <si>
    <t>South</t>
  </si>
  <si>
    <t>Month</t>
  </si>
  <si>
    <t>Forecast</t>
  </si>
  <si>
    <t>Variance</t>
  </si>
  <si>
    <t>Total Regional</t>
  </si>
  <si>
    <t>Total Units</t>
  </si>
  <si>
    <t>Total Revenue</t>
  </si>
  <si>
    <t>Cateogry</t>
  </si>
  <si>
    <t>Units</t>
  </si>
  <si>
    <t>Aug</t>
  </si>
  <si>
    <t xml:space="preserve"> ik</t>
  </si>
  <si>
    <t>Jul</t>
  </si>
  <si>
    <t>Email List</t>
  </si>
  <si>
    <t>osa.analyst1@outlook.com</t>
  </si>
  <si>
    <t>osa.analyst2@outlook.com</t>
  </si>
  <si>
    <t>osa.analyst3@outlook.com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</si>
</sst>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&quot;$&quot;#,##0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14" fontId="0" fillId="0" borderId="0" xfId="0" applyNumberFormat="1"/>
    <xf numFmtId="0" fontId="3" fillId="0" borderId="0" xfId="0" applyFont="1"/>
    <xf numFmtId="0" fontId="0" fillId="2" borderId="0" xfId="0" applyFill="1"/>
    <xf numFmtId="0" fontId="2" fillId="3" borderId="0" xfId="0" applyFont="1" applyFill="1"/>
    <xf numFmtId="0" fontId="4" fillId="3" borderId="4" xfId="0" applyFont="1" applyFill="1" applyBorder="1"/>
    <xf numFmtId="0" fontId="4" fillId="3" borderId="0" xfId="0" applyFont="1" applyFill="1" applyBorder="1"/>
    <xf numFmtId="0" fontId="4" fillId="3" borderId="5" xfId="0" applyFont="1" applyFill="1" applyBorder="1"/>
    <xf numFmtId="0" fontId="3" fillId="0" borderId="0" xfId="0" applyFont="1" applyBorder="1"/>
    <xf numFmtId="165" fontId="0" fillId="0" borderId="5" xfId="0" applyNumberFormat="1" applyBorder="1"/>
    <xf numFmtId="0" fontId="3" fillId="4" borderId="0" xfId="0" applyFont="1" applyFill="1" applyBorder="1"/>
    <xf numFmtId="165" fontId="0" fillId="4" borderId="5" xfId="0" applyNumberFormat="1" applyFill="1" applyBorder="1"/>
    <xf numFmtId="0" fontId="3" fillId="4" borderId="7" xfId="0" applyFont="1" applyFill="1" applyBorder="1"/>
    <xf numFmtId="165" fontId="0" fillId="4" borderId="8" xfId="0" applyNumberFormat="1" applyFill="1" applyBorder="1"/>
    <xf numFmtId="0" fontId="4" fillId="3" borderId="9" xfId="0" applyFont="1" applyFill="1" applyBorder="1"/>
    <xf numFmtId="0" fontId="4" fillId="3" borderId="10" xfId="0" applyFont="1" applyFill="1" applyBorder="1"/>
    <xf numFmtId="0" fontId="0" fillId="0" borderId="10" xfId="0" applyBorder="1"/>
    <xf numFmtId="0" fontId="0" fillId="4" borderId="10" xfId="0" applyFill="1" applyBorder="1"/>
    <xf numFmtId="0" fontId="0" fillId="4" borderId="11" xfId="0" applyFill="1" applyBorder="1"/>
    <xf numFmtId="0" fontId="4" fillId="3" borderId="1" xfId="0" applyFont="1" applyFill="1" applyBorder="1"/>
    <xf numFmtId="0" fontId="4" fillId="3" borderId="3" xfId="0" applyFont="1" applyFill="1" applyBorder="1"/>
    <xf numFmtId="166" fontId="0" fillId="0" borderId="4" xfId="1" applyNumberFormat="1" applyFont="1" applyBorder="1"/>
    <xf numFmtId="166" fontId="0" fillId="4" borderId="4" xfId="1" applyNumberFormat="1" applyFont="1" applyFill="1" applyBorder="1"/>
    <xf numFmtId="166" fontId="0" fillId="4" borderId="6" xfId="1" applyNumberFormat="1" applyFont="1" applyFill="1" applyBorder="1"/>
    <xf numFmtId="166" fontId="0" fillId="4" borderId="7" xfId="1" applyNumberFormat="1" applyFont="1" applyFill="1" applyBorder="1"/>
    <xf numFmtId="166" fontId="0" fillId="0" borderId="0" xfId="1" applyNumberFormat="1" applyFont="1" applyBorder="1"/>
    <xf numFmtId="166" fontId="0" fillId="4" borderId="0" xfId="1" applyNumberFormat="1" applyFont="1" applyFill="1" applyBorder="1"/>
    <xf numFmtId="17" fontId="0" fillId="0" borderId="0" xfId="0" applyNumberFormat="1"/>
    <xf numFmtId="166" fontId="1" fillId="0" borderId="3" xfId="1" applyNumberFormat="1" applyFont="1" applyBorder="1"/>
    <xf numFmtId="0" fontId="4" fillId="3" borderId="6" xfId="0" applyFont="1" applyFill="1" applyBorder="1"/>
    <xf numFmtId="165" fontId="0" fillId="0" borderId="8" xfId="0" applyNumberFormat="1" applyFont="1" applyBorder="1"/>
    <xf numFmtId="0" fontId="5" fillId="0" borderId="0" xfId="2"/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8"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osa.analyst1@outlook.com" TargetMode="External"/><Relationship Id="rId2" Type="http://schemas.openxmlformats.org/officeDocument/2006/relationships/hyperlink" Target="mailto:osa.analyst2@outlook.com" TargetMode="External"/><Relationship Id="rId1" Type="http://schemas.openxmlformats.org/officeDocument/2006/relationships/hyperlink" Target="mailto:osa.analyst3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5C28E-AB93-4A27-B4BA-791FB2AD034E}">
  <sheetPr codeName="Sheet4"/>
  <dimension ref="A1:H46"/>
  <sheetViews>
    <sheetView workbookViewId="0">
      <selection activeCell="B15" sqref="B15"/>
    </sheetView>
  </sheetViews>
  <sheetFormatPr defaultRowHeight="14.5" x14ac:dyDescent="0.35"/>
  <cols>
    <col min="1" max="1" width="10.7265625" bestFit="1" customWidth="1"/>
    <col min="2" max="2" width="33" bestFit="1" customWidth="1"/>
    <col min="3" max="3" width="12.1796875" bestFit="1" customWidth="1"/>
    <col min="4" max="4" width="11.81640625" bestFit="1" customWidth="1"/>
    <col min="5" max="5" width="15.7265625" bestFit="1" customWidth="1"/>
    <col min="6" max="6" width="11.1796875" style="3" bestFit="1" customWidth="1"/>
    <col min="7" max="7" width="18.54296875" style="3" bestFit="1" customWidth="1"/>
    <col min="8" max="8" width="9.453125" style="3" bestFit="1" customWidth="1"/>
  </cols>
  <sheetData>
    <row r="1" spans="1:8" x14ac:dyDescent="0.35">
      <c r="A1" t="s">
        <v>14</v>
      </c>
      <c r="B1" t="s">
        <v>0</v>
      </c>
      <c r="C1" t="s">
        <v>15</v>
      </c>
      <c r="D1" t="s">
        <v>16</v>
      </c>
      <c r="E1" t="s">
        <v>19</v>
      </c>
      <c r="F1" s="3" t="s">
        <v>17</v>
      </c>
      <c r="G1" s="3" t="s">
        <v>18</v>
      </c>
      <c r="H1" s="3" t="s">
        <v>20</v>
      </c>
    </row>
    <row r="2" spans="1:8" x14ac:dyDescent="0.35">
      <c r="A2" s="1">
        <v>44378</v>
      </c>
      <c r="B2" t="s">
        <v>5</v>
      </c>
      <c r="C2">
        <v>293</v>
      </c>
      <c r="D2">
        <v>60</v>
      </c>
      <c r="E2" t="s">
        <v>21</v>
      </c>
      <c r="F2" s="3">
        <f>C2*D2</f>
        <v>17580</v>
      </c>
      <c r="G2" s="3" t="str">
        <f>IF(B2&lt;&gt;"",VLOOKUP(B2,LookUps!$A$3:$B$10,2,FALSE),"")</f>
        <v>Relish</v>
      </c>
      <c r="H2" s="3" t="str">
        <f>IF(E2&lt;&gt;"",VLOOKUP(E2,LookUps!$E$3:$F$6,2,FALSE),"")</f>
        <v>East</v>
      </c>
    </row>
    <row r="3" spans="1:8" x14ac:dyDescent="0.35">
      <c r="A3" s="1">
        <v>44378</v>
      </c>
      <c r="B3" t="s">
        <v>4</v>
      </c>
      <c r="C3">
        <v>206</v>
      </c>
      <c r="D3">
        <v>20</v>
      </c>
      <c r="E3" t="s">
        <v>24</v>
      </c>
      <c r="F3" s="3">
        <f t="shared" ref="F3:F29" si="0">C3*D3</f>
        <v>4120</v>
      </c>
      <c r="G3" s="3" t="str">
        <f>IF(B3&lt;&gt;"",VLOOKUP(B3,LookUps!$A$3:$B$10,2,FALSE),"")</f>
        <v>Jam</v>
      </c>
      <c r="H3" s="3" t="str">
        <f>IF(E3&lt;&gt;"",VLOOKUP(E3,LookUps!$E$3:$F$6,2,FALSE),"")</f>
        <v>North</v>
      </c>
    </row>
    <row r="4" spans="1:8" x14ac:dyDescent="0.35">
      <c r="A4" s="1">
        <v>44382</v>
      </c>
      <c r="B4" t="s">
        <v>2</v>
      </c>
      <c r="C4">
        <v>241</v>
      </c>
      <c r="D4">
        <v>24</v>
      </c>
      <c r="E4" t="s">
        <v>25</v>
      </c>
      <c r="F4" s="3">
        <f t="shared" si="0"/>
        <v>5784</v>
      </c>
      <c r="G4" s="3" t="str">
        <f>IF(B4&lt;&gt;"",VLOOKUP(B4,LookUps!$A$3:$B$10,2,FALSE),"")</f>
        <v>Jam</v>
      </c>
      <c r="H4" s="3" t="str">
        <f>IF(E4&lt;&gt;"",VLOOKUP(E4,LookUps!$E$3:$F$6,2,FALSE),"")</f>
        <v>South</v>
      </c>
    </row>
    <row r="5" spans="1:8" x14ac:dyDescent="0.35">
      <c r="A5" s="1">
        <v>44382</v>
      </c>
      <c r="B5" t="s">
        <v>8</v>
      </c>
      <c r="C5">
        <v>848</v>
      </c>
      <c r="D5">
        <v>30</v>
      </c>
      <c r="E5" t="s">
        <v>23</v>
      </c>
      <c r="F5" s="3">
        <f t="shared" si="0"/>
        <v>25440</v>
      </c>
      <c r="G5" s="3" t="str">
        <f>IF(B5&lt;&gt;"",VLOOKUP(B5,LookUps!$A$3:$B$10,2,FALSE),"")</f>
        <v>Peanut Butter</v>
      </c>
      <c r="H5" s="3" t="str">
        <f>IF(E5&lt;&gt;"",VLOOKUP(E5,LookUps!$E$3:$F$6,2,FALSE),"")</f>
        <v>West</v>
      </c>
    </row>
    <row r="6" spans="1:8" x14ac:dyDescent="0.35">
      <c r="A6" s="1">
        <v>44382</v>
      </c>
      <c r="B6" t="s">
        <v>3</v>
      </c>
      <c r="C6">
        <v>104</v>
      </c>
      <c r="D6">
        <v>45</v>
      </c>
      <c r="E6" t="s">
        <v>21</v>
      </c>
      <c r="F6" s="3">
        <f t="shared" si="0"/>
        <v>4680</v>
      </c>
      <c r="G6" s="3" t="str">
        <f>IF(B6&lt;&gt;"",VLOOKUP(B6,LookUps!$A$3:$B$10,2,FALSE),"")</f>
        <v>Relish</v>
      </c>
      <c r="H6" s="3" t="str">
        <f>IF(E6&lt;&gt;"",VLOOKUP(E6,LookUps!$E$3:$F$6,2,FALSE),"")</f>
        <v>East</v>
      </c>
    </row>
    <row r="7" spans="1:8" x14ac:dyDescent="0.35">
      <c r="A7" s="1">
        <v>44382</v>
      </c>
      <c r="B7" t="s">
        <v>5</v>
      </c>
      <c r="C7">
        <v>521</v>
      </c>
      <c r="D7">
        <v>60</v>
      </c>
      <c r="E7" t="s">
        <v>21</v>
      </c>
      <c r="F7" s="3">
        <f t="shared" si="0"/>
        <v>31260</v>
      </c>
      <c r="G7" s="3" t="str">
        <f>IF(B7&lt;&gt;"",VLOOKUP(B7,LookUps!$A$3:$B$10,2,FALSE),"")</f>
        <v>Relish</v>
      </c>
      <c r="H7" s="3" t="str">
        <f>IF(E7&lt;&gt;"",VLOOKUP(E7,LookUps!$E$3:$F$6,2,FALSE),"")</f>
        <v>East</v>
      </c>
    </row>
    <row r="8" spans="1:8" x14ac:dyDescent="0.35">
      <c r="A8" s="1">
        <v>44382</v>
      </c>
      <c r="B8" t="s">
        <v>8</v>
      </c>
      <c r="C8">
        <v>879</v>
      </c>
      <c r="D8">
        <v>30</v>
      </c>
      <c r="E8" t="s">
        <v>24</v>
      </c>
      <c r="F8" s="3">
        <f t="shared" si="0"/>
        <v>26370</v>
      </c>
      <c r="G8" s="3" t="str">
        <f>IF(B8&lt;&gt;"",VLOOKUP(B8,LookUps!$A$3:$B$10,2,FALSE),"")</f>
        <v>Peanut Butter</v>
      </c>
      <c r="H8" s="3" t="str">
        <f>IF(E8&lt;&gt;"",VLOOKUP(E8,LookUps!$E$3:$F$6,2,FALSE),"")</f>
        <v>North</v>
      </c>
    </row>
    <row r="9" spans="1:8" x14ac:dyDescent="0.35">
      <c r="A9" s="1">
        <v>44382</v>
      </c>
      <c r="B9" t="s">
        <v>4</v>
      </c>
      <c r="C9">
        <v>570</v>
      </c>
      <c r="D9">
        <v>20</v>
      </c>
      <c r="E9" t="s">
        <v>25</v>
      </c>
      <c r="F9" s="3">
        <f t="shared" si="0"/>
        <v>11400</v>
      </c>
      <c r="G9" s="3" t="str">
        <f>IF(B9&lt;&gt;"",VLOOKUP(B9,LookUps!$A$3:$B$10,2,FALSE),"")</f>
        <v>Jam</v>
      </c>
      <c r="H9" s="3" t="str">
        <f>IF(E9&lt;&gt;"",VLOOKUP(E9,LookUps!$E$3:$F$6,2,FALSE),"")</f>
        <v>South</v>
      </c>
    </row>
    <row r="10" spans="1:8" x14ac:dyDescent="0.35">
      <c r="A10" s="1">
        <v>44382</v>
      </c>
      <c r="B10" t="s">
        <v>8</v>
      </c>
      <c r="C10">
        <v>671</v>
      </c>
      <c r="D10">
        <v>30</v>
      </c>
      <c r="E10" t="s">
        <v>23</v>
      </c>
      <c r="F10" s="3">
        <f t="shared" si="0"/>
        <v>20130</v>
      </c>
      <c r="G10" s="3" t="str">
        <f>IF(B10&lt;&gt;"",VLOOKUP(B10,LookUps!$A$3:$B$10,2,FALSE),"")</f>
        <v>Peanut Butter</v>
      </c>
      <c r="H10" s="3" t="str">
        <f>IF(E10&lt;&gt;"",VLOOKUP(E10,LookUps!$E$3:$F$6,2,FALSE),"")</f>
        <v>West</v>
      </c>
    </row>
    <row r="11" spans="1:8" x14ac:dyDescent="0.35">
      <c r="A11" s="1">
        <v>44389</v>
      </c>
      <c r="B11" t="s">
        <v>5</v>
      </c>
      <c r="C11">
        <v>575</v>
      </c>
      <c r="D11">
        <v>60</v>
      </c>
      <c r="E11" t="s">
        <v>21</v>
      </c>
      <c r="F11" s="3">
        <f t="shared" si="0"/>
        <v>34500</v>
      </c>
      <c r="G11" s="3" t="str">
        <f>IF(B11&lt;&gt;"",VLOOKUP(B11,LookUps!$A$3:$B$10,2,FALSE),"")</f>
        <v>Relish</v>
      </c>
      <c r="H11" s="3" t="str">
        <f>IF(E11&lt;&gt;"",VLOOKUP(E11,LookUps!$E$3:$F$6,2,FALSE),"")</f>
        <v>East</v>
      </c>
    </row>
    <row r="12" spans="1:8" x14ac:dyDescent="0.35">
      <c r="A12" s="1">
        <v>44389</v>
      </c>
      <c r="B12" t="s">
        <v>1</v>
      </c>
      <c r="C12">
        <v>618</v>
      </c>
      <c r="D12">
        <v>35</v>
      </c>
      <c r="E12" t="s">
        <v>23</v>
      </c>
      <c r="F12" s="3">
        <f t="shared" si="0"/>
        <v>21630</v>
      </c>
      <c r="G12" s="3" t="str">
        <f>IF(B12&lt;&gt;"",VLOOKUP(B12,LookUps!$A$3:$B$10,2,FALSE),"")</f>
        <v>Peanut Butter</v>
      </c>
      <c r="H12" s="3" t="str">
        <f>IF(E12&lt;&gt;"",VLOOKUP(E12,LookUps!$E$3:$F$6,2,FALSE),"")</f>
        <v>West</v>
      </c>
    </row>
    <row r="13" spans="1:8" x14ac:dyDescent="0.35">
      <c r="A13" s="1">
        <v>44389</v>
      </c>
      <c r="B13" t="s">
        <v>3</v>
      </c>
      <c r="C13">
        <v>192</v>
      </c>
      <c r="D13">
        <v>45</v>
      </c>
      <c r="E13" t="s">
        <v>24</v>
      </c>
      <c r="F13" s="3">
        <f t="shared" si="0"/>
        <v>8640</v>
      </c>
      <c r="G13" s="3" t="str">
        <f>IF(B13&lt;&gt;"",VLOOKUP(B13,LookUps!$A$3:$B$10,2,FALSE),"")</f>
        <v>Relish</v>
      </c>
      <c r="H13" s="3" t="str">
        <f>IF(E13&lt;&gt;"",VLOOKUP(E13,LookUps!$E$3:$F$6,2,FALSE),"")</f>
        <v>North</v>
      </c>
    </row>
    <row r="14" spans="1:8" x14ac:dyDescent="0.35">
      <c r="A14" s="1">
        <v>44389</v>
      </c>
      <c r="B14" t="s">
        <v>4</v>
      </c>
      <c r="C14">
        <v>915</v>
      </c>
      <c r="D14">
        <v>20</v>
      </c>
      <c r="E14" t="s">
        <v>23</v>
      </c>
      <c r="F14" s="3">
        <f t="shared" si="0"/>
        <v>18300</v>
      </c>
      <c r="G14" s="3" t="str">
        <f>IF(B14&lt;&gt;"",VLOOKUP(B14,LookUps!$A$3:$B$10,2,FALSE),"")</f>
        <v>Jam</v>
      </c>
      <c r="H14" s="3" t="str">
        <f>IF(E14&lt;&gt;"",VLOOKUP(E14,LookUps!$E$3:$F$6,2,FALSE),"")</f>
        <v>West</v>
      </c>
    </row>
    <row r="15" spans="1:8" x14ac:dyDescent="0.35">
      <c r="A15" s="1">
        <v>44389</v>
      </c>
      <c r="B15" t="s">
        <v>2</v>
      </c>
      <c r="C15">
        <v>707</v>
      </c>
      <c r="D15">
        <v>24</v>
      </c>
      <c r="E15" t="s">
        <v>21</v>
      </c>
      <c r="F15" s="3">
        <f t="shared" si="0"/>
        <v>16968</v>
      </c>
      <c r="G15" s="3" t="str">
        <f>IF(B15&lt;&gt;"",VLOOKUP(B15,LookUps!$A$3:$B$10,2,FALSE),"")</f>
        <v>Jam</v>
      </c>
      <c r="H15" s="3" t="str">
        <f>IF(E15&lt;&gt;"",VLOOKUP(E15,LookUps!$E$3:$F$6,2,FALSE),"")</f>
        <v>East</v>
      </c>
    </row>
    <row r="16" spans="1:8" x14ac:dyDescent="0.35">
      <c r="A16" s="1">
        <v>44389</v>
      </c>
      <c r="B16" t="s">
        <v>8</v>
      </c>
      <c r="C16">
        <v>813</v>
      </c>
      <c r="D16">
        <v>30</v>
      </c>
      <c r="E16" t="s">
        <v>25</v>
      </c>
      <c r="F16" s="3">
        <f t="shared" si="0"/>
        <v>24390</v>
      </c>
      <c r="G16" s="3" t="str">
        <f>IF(B16&lt;&gt;"",VLOOKUP(B16,LookUps!$A$3:$B$10,2,FALSE),"")</f>
        <v>Peanut Butter</v>
      </c>
      <c r="H16" s="3" t="str">
        <f>IF(E16&lt;&gt;"",VLOOKUP(E16,LookUps!$E$3:$F$6,2,FALSE),"")</f>
        <v>South</v>
      </c>
    </row>
    <row r="17" spans="1:8" x14ac:dyDescent="0.35">
      <c r="A17" s="1">
        <v>44393</v>
      </c>
      <c r="B17" t="s">
        <v>8</v>
      </c>
      <c r="C17">
        <v>190</v>
      </c>
      <c r="D17">
        <v>30</v>
      </c>
      <c r="E17" t="s">
        <v>21</v>
      </c>
      <c r="F17" s="3">
        <f t="shared" si="0"/>
        <v>5700</v>
      </c>
      <c r="G17" s="3" t="str">
        <f>IF(B17&lt;&gt;"",VLOOKUP(B17,LookUps!$A$3:$B$10,2,FALSE),"")</f>
        <v>Peanut Butter</v>
      </c>
      <c r="H17" s="3" t="str">
        <f>IF(E17&lt;&gt;"",VLOOKUP(E17,LookUps!$E$3:$F$6,2,FALSE),"")</f>
        <v>East</v>
      </c>
    </row>
    <row r="18" spans="1:8" x14ac:dyDescent="0.35">
      <c r="A18" s="1">
        <v>44393</v>
      </c>
      <c r="B18" t="s">
        <v>5</v>
      </c>
      <c r="C18">
        <v>32</v>
      </c>
      <c r="D18">
        <v>60</v>
      </c>
      <c r="E18" t="s">
        <v>23</v>
      </c>
      <c r="F18" s="3">
        <f t="shared" si="0"/>
        <v>1920</v>
      </c>
      <c r="G18" s="3" t="str">
        <f>IF(B18&lt;&gt;"",VLOOKUP(B18,LookUps!$A$3:$B$10,2,FALSE),"")</f>
        <v>Relish</v>
      </c>
      <c r="H18" s="3" t="str">
        <f>IF(E18&lt;&gt;"",VLOOKUP(E18,LookUps!$E$3:$F$6,2,FALSE),"")</f>
        <v>West</v>
      </c>
    </row>
    <row r="19" spans="1:8" x14ac:dyDescent="0.35">
      <c r="A19" s="1">
        <v>44393</v>
      </c>
      <c r="B19" t="s">
        <v>8</v>
      </c>
      <c r="C19">
        <v>656</v>
      </c>
      <c r="D19">
        <v>30</v>
      </c>
      <c r="E19" t="s">
        <v>21</v>
      </c>
      <c r="F19" s="3">
        <f t="shared" si="0"/>
        <v>19680</v>
      </c>
      <c r="G19" s="3" t="str">
        <f>IF(B19&lt;&gt;"",VLOOKUP(B19,LookUps!$A$3:$B$10,2,FALSE),"")</f>
        <v>Peanut Butter</v>
      </c>
      <c r="H19" s="3" t="str">
        <f>IF(E19&lt;&gt;"",VLOOKUP(E19,LookUps!$E$3:$F$6,2,FALSE),"")</f>
        <v>East</v>
      </c>
    </row>
    <row r="20" spans="1:8" x14ac:dyDescent="0.35">
      <c r="A20" s="1">
        <v>44393</v>
      </c>
      <c r="B20" t="s">
        <v>7</v>
      </c>
      <c r="C20">
        <v>113</v>
      </c>
      <c r="D20">
        <v>50</v>
      </c>
      <c r="E20" t="s">
        <v>25</v>
      </c>
      <c r="F20" s="3">
        <f t="shared" si="0"/>
        <v>5650</v>
      </c>
      <c r="G20" s="3" t="str">
        <f>IF(B20&lt;&gt;"",VLOOKUP(B20,LookUps!$A$3:$B$10,2,FALSE),"")</f>
        <v>Relish</v>
      </c>
      <c r="H20" s="3" t="str">
        <f>IF(E20&lt;&gt;"",VLOOKUP(E20,LookUps!$E$3:$F$6,2,FALSE),"")</f>
        <v>South</v>
      </c>
    </row>
    <row r="21" spans="1:8" x14ac:dyDescent="0.35">
      <c r="A21" s="1">
        <v>44393</v>
      </c>
      <c r="B21" t="s">
        <v>7</v>
      </c>
      <c r="C21">
        <v>590</v>
      </c>
      <c r="D21">
        <v>50</v>
      </c>
      <c r="E21" t="s">
        <v>23</v>
      </c>
      <c r="F21" s="3">
        <f t="shared" si="0"/>
        <v>29500</v>
      </c>
      <c r="G21" s="3" t="str">
        <f>IF(B21&lt;&gt;"",VLOOKUP(B21,LookUps!$A$3:$B$10,2,FALSE),"")</f>
        <v>Relish</v>
      </c>
      <c r="H21" s="3" t="str">
        <f>IF(E21&lt;&gt;"",VLOOKUP(E21,LookUps!$E$3:$F$6,2,FALSE),"")</f>
        <v>West</v>
      </c>
    </row>
    <row r="22" spans="1:8" x14ac:dyDescent="0.35">
      <c r="A22" s="1">
        <v>44398</v>
      </c>
      <c r="B22" t="s">
        <v>5</v>
      </c>
      <c r="C22">
        <v>837</v>
      </c>
      <c r="D22">
        <v>60</v>
      </c>
      <c r="E22" t="s">
        <v>24</v>
      </c>
      <c r="F22" s="3">
        <f t="shared" si="0"/>
        <v>50220</v>
      </c>
      <c r="G22" s="3" t="str">
        <f>IF(B22&lt;&gt;"",VLOOKUP(B22,LookUps!$A$3:$B$10,2,FALSE),"")</f>
        <v>Relish</v>
      </c>
      <c r="H22" s="3" t="str">
        <f>IF(E22&lt;&gt;"",VLOOKUP(E22,LookUps!$E$3:$F$6,2,FALSE),"")</f>
        <v>North</v>
      </c>
    </row>
    <row r="23" spans="1:8" x14ac:dyDescent="0.35">
      <c r="A23" s="1">
        <v>44398</v>
      </c>
      <c r="B23" t="s">
        <v>5</v>
      </c>
      <c r="C23">
        <v>774</v>
      </c>
      <c r="D23">
        <v>60</v>
      </c>
      <c r="E23" t="s">
        <v>23</v>
      </c>
      <c r="F23" s="3">
        <f t="shared" si="0"/>
        <v>46440</v>
      </c>
      <c r="G23" s="3" t="str">
        <f>IF(B23&lt;&gt;"",VLOOKUP(B23,LookUps!$A$3:$B$10,2,FALSE),"")</f>
        <v>Relish</v>
      </c>
      <c r="H23" s="3" t="str">
        <f>IF(E23&lt;&gt;"",VLOOKUP(E23,LookUps!$E$3:$F$6,2,FALSE),"")</f>
        <v>West</v>
      </c>
    </row>
    <row r="24" spans="1:8" x14ac:dyDescent="0.35">
      <c r="A24" s="1">
        <v>44398</v>
      </c>
      <c r="B24" t="s">
        <v>3</v>
      </c>
      <c r="C24">
        <v>941</v>
      </c>
      <c r="D24">
        <v>45</v>
      </c>
      <c r="E24" t="s">
        <v>25</v>
      </c>
      <c r="F24" s="3">
        <f t="shared" si="0"/>
        <v>42345</v>
      </c>
      <c r="G24" s="3" t="str">
        <f>IF(B24&lt;&gt;"",VLOOKUP(B24,LookUps!$A$3:$B$10,2,FALSE),"")</f>
        <v>Relish</v>
      </c>
      <c r="H24" s="3" t="str">
        <f>IF(E24&lt;&gt;"",VLOOKUP(E24,LookUps!$E$3:$F$6,2,FALSE),"")</f>
        <v>South</v>
      </c>
    </row>
    <row r="25" spans="1:8" x14ac:dyDescent="0.35">
      <c r="A25" s="1">
        <v>44398</v>
      </c>
      <c r="B25" t="s">
        <v>1</v>
      </c>
      <c r="C25">
        <v>415</v>
      </c>
      <c r="D25">
        <v>35</v>
      </c>
      <c r="E25" t="s">
        <v>24</v>
      </c>
      <c r="F25" s="3">
        <f t="shared" si="0"/>
        <v>14525</v>
      </c>
      <c r="G25" s="3" t="str">
        <f>IF(B25&lt;&gt;"",VLOOKUP(B25,LookUps!$A$3:$B$10,2,FALSE),"")</f>
        <v>Peanut Butter</v>
      </c>
      <c r="H25" s="3" t="str">
        <f>IF(E25&lt;&gt;"",VLOOKUP(E25,LookUps!$E$3:$F$6,2,FALSE),"")</f>
        <v>North</v>
      </c>
    </row>
    <row r="26" spans="1:8" x14ac:dyDescent="0.35">
      <c r="A26" s="1">
        <v>44398</v>
      </c>
      <c r="B26" t="s">
        <v>8</v>
      </c>
      <c r="C26">
        <v>254</v>
      </c>
      <c r="D26">
        <v>30</v>
      </c>
      <c r="E26" t="s">
        <v>23</v>
      </c>
      <c r="F26" s="3">
        <f t="shared" si="0"/>
        <v>7620</v>
      </c>
      <c r="G26" s="3" t="str">
        <f>IF(B26&lt;&gt;"",VLOOKUP(B26,LookUps!$A$3:$B$10,2,FALSE),"")</f>
        <v>Peanut Butter</v>
      </c>
      <c r="H26" s="3" t="str">
        <f>IF(E26&lt;&gt;"",VLOOKUP(E26,LookUps!$E$3:$F$6,2,FALSE),"")</f>
        <v>West</v>
      </c>
    </row>
    <row r="27" spans="1:8" x14ac:dyDescent="0.35">
      <c r="A27" s="1">
        <v>44405</v>
      </c>
      <c r="B27" t="s">
        <v>4</v>
      </c>
      <c r="C27">
        <v>981</v>
      </c>
      <c r="D27">
        <v>20</v>
      </c>
      <c r="E27" t="s">
        <v>25</v>
      </c>
      <c r="F27" s="3">
        <f t="shared" si="0"/>
        <v>19620</v>
      </c>
      <c r="G27" s="3" t="str">
        <f>IF(B27&lt;&gt;"",VLOOKUP(B27,LookUps!$A$3:$B$10,2,FALSE),"")</f>
        <v>Jam</v>
      </c>
      <c r="H27" s="3" t="str">
        <f>IF(E27&lt;&gt;"",VLOOKUP(E27,LookUps!$E$3:$F$6,2,FALSE),"")</f>
        <v>South</v>
      </c>
    </row>
    <row r="28" spans="1:8" x14ac:dyDescent="0.35">
      <c r="A28" s="1">
        <v>44405</v>
      </c>
      <c r="B28" t="s">
        <v>5</v>
      </c>
      <c r="C28">
        <v>737</v>
      </c>
      <c r="D28">
        <v>60</v>
      </c>
      <c r="E28" t="s">
        <v>24</v>
      </c>
      <c r="F28" s="3">
        <f t="shared" si="0"/>
        <v>44220</v>
      </c>
      <c r="G28" s="3" t="str">
        <f>IF(B28&lt;&gt;"",VLOOKUP(B28,LookUps!$A$3:$B$10,2,FALSE),"")</f>
        <v>Relish</v>
      </c>
      <c r="H28" s="3" t="str">
        <f>IF(E28&lt;&gt;"",VLOOKUP(E28,LookUps!$E$3:$F$6,2,FALSE),"")</f>
        <v>North</v>
      </c>
    </row>
    <row r="29" spans="1:8" x14ac:dyDescent="0.35">
      <c r="A29" s="1">
        <v>44405</v>
      </c>
      <c r="B29" t="s">
        <v>7</v>
      </c>
      <c r="C29">
        <v>869</v>
      </c>
      <c r="D29">
        <v>50</v>
      </c>
      <c r="E29" t="s">
        <v>23</v>
      </c>
      <c r="F29" s="3">
        <f t="shared" si="0"/>
        <v>43450</v>
      </c>
      <c r="G29" s="3" t="str">
        <f>IF(B29&lt;&gt;"",VLOOKUP(B29,LookUps!$A$3:$B$10,2,FALSE),"")</f>
        <v>Relish</v>
      </c>
      <c r="H29" s="3" t="str">
        <f>IF(E29&lt;&gt;"",VLOOKUP(E29,LookUps!$E$3:$F$6,2,FALSE),"")</f>
        <v>West</v>
      </c>
    </row>
    <row r="30" spans="1:8" x14ac:dyDescent="0.35">
      <c r="A30" s="1"/>
    </row>
    <row r="31" spans="1:8" x14ac:dyDescent="0.35">
      <c r="A31" s="1"/>
    </row>
    <row r="32" spans="1:8" x14ac:dyDescent="0.35">
      <c r="A32" s="1"/>
    </row>
    <row r="33" spans="1:1" x14ac:dyDescent="0.35">
      <c r="A33" s="1"/>
    </row>
    <row r="34" spans="1:1" x14ac:dyDescent="0.35">
      <c r="A34" s="1"/>
    </row>
    <row r="35" spans="1:1" x14ac:dyDescent="0.35">
      <c r="A35" s="1"/>
    </row>
    <row r="36" spans="1:1" x14ac:dyDescent="0.35">
      <c r="A36" s="1"/>
    </row>
    <row r="37" spans="1:1" x14ac:dyDescent="0.35">
      <c r="A37" s="1"/>
    </row>
    <row r="38" spans="1:1" x14ac:dyDescent="0.35">
      <c r="A38" s="1"/>
    </row>
    <row r="39" spans="1:1" x14ac:dyDescent="0.35">
      <c r="A39" s="1"/>
    </row>
    <row r="40" spans="1:1" x14ac:dyDescent="0.35">
      <c r="A40" s="1"/>
    </row>
    <row r="41" spans="1:1" x14ac:dyDescent="0.35">
      <c r="A41" s="1"/>
    </row>
    <row r="42" spans="1:1" x14ac:dyDescent="0.35">
      <c r="A42" s="1"/>
    </row>
    <row r="43" spans="1:1" x14ac:dyDescent="0.35">
      <c r="A43" s="1"/>
    </row>
    <row r="44" spans="1:1" x14ac:dyDescent="0.35">
      <c r="A44" s="1"/>
    </row>
    <row r="45" spans="1:1" x14ac:dyDescent="0.35">
      <c r="A45" s="1"/>
    </row>
    <row r="46" spans="1:1" x14ac:dyDescent="0.35">
      <c r="A46" s="1"/>
    </row>
  </sheetData>
  <autoFilter ref="A1:H29" xr:uid="{89C5C28E-AB93-4A27-B4BA-791FB2AD034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F8858-43F5-444F-8A33-BDE46FC756C0}">
  <sheetPr codeName="Sheet2"/>
  <dimension ref="B2:P11"/>
  <sheetViews>
    <sheetView workbookViewId="0">
      <selection activeCell="O4" sqref="O4"/>
    </sheetView>
  </sheetViews>
  <sheetFormatPr defaultRowHeight="14.5" x14ac:dyDescent="0.35"/>
  <cols>
    <col min="1" max="1" width="3.26953125" customWidth="1"/>
    <col min="2" max="2" width="7.1796875" bestFit="1" customWidth="1"/>
    <col min="3" max="3" width="9.81640625" bestFit="1" customWidth="1"/>
    <col min="4" max="4" width="8.453125" bestFit="1" customWidth="1"/>
    <col min="5" max="5" width="8.7265625" bestFit="1" customWidth="1"/>
    <col min="6" max="6" width="8.81640625" bestFit="1" customWidth="1"/>
    <col min="7" max="7" width="9.81640625" bestFit="1" customWidth="1"/>
    <col min="8" max="8" width="8.453125" bestFit="1" customWidth="1"/>
    <col min="9" max="9" width="8.7265625" bestFit="1" customWidth="1"/>
    <col min="10" max="10" width="8.81640625" bestFit="1" customWidth="1"/>
    <col min="11" max="11" width="9.81640625" bestFit="1" customWidth="1"/>
    <col min="12" max="12" width="8.453125" bestFit="1" customWidth="1"/>
    <col min="13" max="13" width="8.7265625" bestFit="1" customWidth="1"/>
    <col min="14" max="14" width="8.81640625" bestFit="1" customWidth="1"/>
    <col min="15" max="15" width="13.81640625" bestFit="1" customWidth="1"/>
    <col min="16" max="16" width="13.7265625" bestFit="1" customWidth="1"/>
  </cols>
  <sheetData>
    <row r="2" spans="2:16" x14ac:dyDescent="0.35">
      <c r="B2" s="4" t="s">
        <v>29</v>
      </c>
      <c r="C2" t="str">
        <f>TEXT(Data!A2,"MMM")</f>
        <v>Jul</v>
      </c>
    </row>
    <row r="3" spans="2:16" ht="15" thickBot="1" x14ac:dyDescent="0.4"/>
    <row r="4" spans="2:16" x14ac:dyDescent="0.35">
      <c r="B4" s="14"/>
      <c r="C4" s="32" t="s">
        <v>11</v>
      </c>
      <c r="D4" s="33"/>
      <c r="E4" s="33"/>
      <c r="F4" s="34"/>
      <c r="G4" s="32" t="s">
        <v>12</v>
      </c>
      <c r="H4" s="33"/>
      <c r="I4" s="33"/>
      <c r="J4" s="34"/>
      <c r="K4" s="32" t="s">
        <v>13</v>
      </c>
      <c r="L4" s="33"/>
      <c r="M4" s="33"/>
      <c r="N4" s="34"/>
      <c r="O4" s="19" t="s">
        <v>32</v>
      </c>
      <c r="P4" s="20" t="s">
        <v>32</v>
      </c>
    </row>
    <row r="5" spans="2:16" x14ac:dyDescent="0.35">
      <c r="B5" s="15" t="s">
        <v>20</v>
      </c>
      <c r="C5" s="5" t="s">
        <v>15</v>
      </c>
      <c r="D5" s="6" t="s">
        <v>30</v>
      </c>
      <c r="E5" s="6" t="s">
        <v>31</v>
      </c>
      <c r="F5" s="7" t="s">
        <v>17</v>
      </c>
      <c r="G5" s="5" t="s">
        <v>15</v>
      </c>
      <c r="H5" s="6" t="s">
        <v>30</v>
      </c>
      <c r="I5" s="6" t="s">
        <v>31</v>
      </c>
      <c r="J5" s="7" t="s">
        <v>17</v>
      </c>
      <c r="K5" s="5" t="s">
        <v>15</v>
      </c>
      <c r="L5" s="6" t="s">
        <v>30</v>
      </c>
      <c r="M5" s="6" t="s">
        <v>31</v>
      </c>
      <c r="N5" s="7" t="s">
        <v>17</v>
      </c>
      <c r="O5" s="5" t="s">
        <v>15</v>
      </c>
      <c r="P5" s="7" t="s">
        <v>17</v>
      </c>
    </row>
    <row r="6" spans="2:16" x14ac:dyDescent="0.35">
      <c r="B6" s="16" t="s">
        <v>27</v>
      </c>
      <c r="C6" s="21">
        <f>SUMIFS(Data!C:C,Data!H:H,Analysis!B6,Data!G:G,Analysis!C$4)</f>
        <v>1294</v>
      </c>
      <c r="D6" s="25">
        <f>SUMIFS(Forecast!D:D,Forecast!A:A,Analysis!$B6,Forecast!B:B,Analysis!C$4,Forecast!C:C,Analysis!$C$2)</f>
        <v>1000</v>
      </c>
      <c r="E6" s="8">
        <f>C6-D6</f>
        <v>294</v>
      </c>
      <c r="F6" s="9">
        <f>SUMIFS(Data!F:F,Data!H:H,Analysis!B6,Data!G:G,Analysis!C$4)</f>
        <v>40895</v>
      </c>
      <c r="G6" s="21">
        <f>SUMIFS(Data!C:C,Data!H:H,Analysis!B6,Data!G:G,Analysis!G$4)</f>
        <v>206</v>
      </c>
      <c r="H6" s="25">
        <f>SUMIFS(Forecast!D:D,Forecast!A:A,Analysis!$B6,Forecast!B:B,Analysis!G$4,Forecast!C:C,Analysis!$C$2)</f>
        <v>400</v>
      </c>
      <c r="I6" s="8">
        <f>G6-H6</f>
        <v>-194</v>
      </c>
      <c r="J6" s="9">
        <f>SUMIFS(Data!F:F,Data!H:H,Analysis!B6,Data!G:G,Analysis!G$4)</f>
        <v>4120</v>
      </c>
      <c r="K6" s="21">
        <f>SUMIFS(Data!C:C,Data!H:H,Analysis!B6,Data!G:G,Analysis!K$4)</f>
        <v>1766</v>
      </c>
      <c r="L6" s="25">
        <f>SUMIFS(Forecast!D:D,Forecast!A:A,Analysis!$B6,Forecast!B:B,Analysis!K$4,Forecast!C:C,Analysis!$C$2)</f>
        <v>1600</v>
      </c>
      <c r="M6" s="8">
        <f>K6-L6</f>
        <v>166</v>
      </c>
      <c r="N6" s="9">
        <f>SUMIFS(Data!F:F,Data!H:H,Analysis!B6,Data!G:G,Analysis!K$4)</f>
        <v>103080</v>
      </c>
      <c r="O6" s="21">
        <f>SUM(C6+G6+K6)</f>
        <v>3266</v>
      </c>
      <c r="P6" s="9">
        <f>SUM(F6+J6+N6)</f>
        <v>148095</v>
      </c>
    </row>
    <row r="7" spans="2:16" x14ac:dyDescent="0.35">
      <c r="B7" s="17" t="s">
        <v>28</v>
      </c>
      <c r="C7" s="22">
        <f>SUMIFS(Data!C:C,Data!H:H,Analysis!B7,Data!G:G,Analysis!C$4)</f>
        <v>813</v>
      </c>
      <c r="D7" s="26">
        <f>SUMIFS(Forecast!D:D,Forecast!A:A,Analysis!$B7,Forecast!B:B,Analysis!C$4,Forecast!C:C,Analysis!$C$2)</f>
        <v>800</v>
      </c>
      <c r="E7" s="10">
        <f>C7-D7</f>
        <v>13</v>
      </c>
      <c r="F7" s="11">
        <f>SUMIFS(Data!F:F,Data!H:H,Analysis!B7,Data!G:G,Analysis!C$4)</f>
        <v>24390</v>
      </c>
      <c r="G7" s="22">
        <f>SUMIFS(Data!C:C,Data!H:H,Analysis!B7,Data!G:G,Analysis!G$4)</f>
        <v>1792</v>
      </c>
      <c r="H7" s="26">
        <f>SUMIFS(Forecast!D:D,Forecast!A:A,Analysis!$B7,Forecast!B:B,Analysis!G$4,Forecast!C:C,Analysis!$C$2)</f>
        <v>1500</v>
      </c>
      <c r="I7" s="10">
        <f>G7-H7</f>
        <v>292</v>
      </c>
      <c r="J7" s="11">
        <f>SUMIFS(Data!F:F,Data!H:H,Analysis!B7,Data!G:G,Analysis!G$4)</f>
        <v>36804</v>
      </c>
      <c r="K7" s="22">
        <f>SUMIFS(Data!C:C,Data!H:H,Analysis!B7,Data!G:G,Analysis!K$4)</f>
        <v>1054</v>
      </c>
      <c r="L7" s="26">
        <f>SUMIFS(Forecast!D:D,Forecast!A:A,Analysis!$B7,Forecast!B:B,Analysis!K$4,Forecast!C:C,Analysis!$C$2)</f>
        <v>1000</v>
      </c>
      <c r="M7" s="10">
        <f>K7-L7</f>
        <v>54</v>
      </c>
      <c r="N7" s="11">
        <f>SUMIFS(Data!F:F,Data!H:H,Analysis!B7,Data!G:G,Analysis!K$4)</f>
        <v>47995</v>
      </c>
      <c r="O7" s="22">
        <f>SUM(C7+G7+K7)</f>
        <v>3659</v>
      </c>
      <c r="P7" s="11">
        <f>SUM(F7+J7+N7)</f>
        <v>109189</v>
      </c>
    </row>
    <row r="8" spans="2:16" x14ac:dyDescent="0.35">
      <c r="B8" s="16" t="s">
        <v>22</v>
      </c>
      <c r="C8" s="21">
        <f>SUMIFS(Data!C:C,Data!H:H,Analysis!B8,Data!G:G,Analysis!C$4)</f>
        <v>846</v>
      </c>
      <c r="D8" s="25">
        <f>SUMIFS(Forecast!D:D,Forecast!A:A,Analysis!$B8,Forecast!B:B,Analysis!C$4,Forecast!C:C,Analysis!$C$2)</f>
        <v>750</v>
      </c>
      <c r="E8" s="8">
        <f>C8-D8</f>
        <v>96</v>
      </c>
      <c r="F8" s="9">
        <f>SUMIFS(Data!F:F,Data!H:H,Analysis!B8,Data!G:G,Analysis!C$4)</f>
        <v>25380</v>
      </c>
      <c r="G8" s="21">
        <f>SUMIFS(Data!C:C,Data!H:H,Analysis!B8,Data!G:G,Analysis!G$4)</f>
        <v>707</v>
      </c>
      <c r="H8" s="25">
        <f>SUMIFS(Forecast!D:D,Forecast!A:A,Analysis!$B8,Forecast!B:B,Analysis!G$4,Forecast!C:C,Analysis!$C$2)</f>
        <v>700</v>
      </c>
      <c r="I8" s="8">
        <f>G8-H8</f>
        <v>7</v>
      </c>
      <c r="J8" s="9">
        <f>SUMIFS(Data!F:F,Data!H:H,Analysis!B8,Data!G:G,Analysis!G$4)</f>
        <v>16968</v>
      </c>
      <c r="K8" s="21">
        <f>SUMIFS(Data!C:C,Data!H:H,Analysis!B8,Data!G:G,Analysis!K$4)</f>
        <v>1493</v>
      </c>
      <c r="L8" s="25">
        <f>SUMIFS(Forecast!D:D,Forecast!A:A,Analysis!$B8,Forecast!B:B,Analysis!K$4,Forecast!C:C,Analysis!$C$2)</f>
        <v>1750</v>
      </c>
      <c r="M8" s="8">
        <f>K8-L8</f>
        <v>-257</v>
      </c>
      <c r="N8" s="9">
        <f>SUMIFS(Data!F:F,Data!H:H,Analysis!B8,Data!G:G,Analysis!K$4)</f>
        <v>88020</v>
      </c>
      <c r="O8" s="21">
        <f>SUM(C8+G8+K8)</f>
        <v>3046</v>
      </c>
      <c r="P8" s="9">
        <f>SUM(F8+J8+N8)</f>
        <v>130368</v>
      </c>
    </row>
    <row r="9" spans="2:16" ht="15" thickBot="1" x14ac:dyDescent="0.4">
      <c r="B9" s="18" t="s">
        <v>26</v>
      </c>
      <c r="C9" s="23">
        <f>SUMIFS(Data!C:C,Data!H:H,Analysis!B9,Data!G:G,Analysis!C$4)</f>
        <v>2391</v>
      </c>
      <c r="D9" s="24">
        <f>SUMIFS(Forecast!D:D,Forecast!A:A,Analysis!$B9,Forecast!B:B,Analysis!C$4,Forecast!C:C,Analysis!$C$2)</f>
        <v>2400</v>
      </c>
      <c r="E9" s="12">
        <f>C9-D9</f>
        <v>-9</v>
      </c>
      <c r="F9" s="13">
        <f>SUMIFS(Data!F:F,Data!H:H,Analysis!B9,Data!G:G,Analysis!C$4)</f>
        <v>74820</v>
      </c>
      <c r="G9" s="23">
        <f>SUMIFS(Data!C:C,Data!H:H,Analysis!B9,Data!G:G,Analysis!G$4)</f>
        <v>915</v>
      </c>
      <c r="H9" s="24">
        <f>SUMIFS(Forecast!D:D,Forecast!A:A,Analysis!$B9,Forecast!B:B,Analysis!G$4,Forecast!C:C,Analysis!$C$2)</f>
        <v>650</v>
      </c>
      <c r="I9" s="12">
        <f>G9-H9</f>
        <v>265</v>
      </c>
      <c r="J9" s="13">
        <f>SUMIFS(Data!F:F,Data!H:H,Analysis!B9,Data!G:G,Analysis!G$4)</f>
        <v>18300</v>
      </c>
      <c r="K9" s="23">
        <f>SUMIFS(Data!C:C,Data!H:H,Analysis!B9,Data!G:G,Analysis!K$4)</f>
        <v>2265</v>
      </c>
      <c r="L9" s="24">
        <f>SUMIFS(Forecast!D:D,Forecast!A:A,Analysis!$B9,Forecast!B:B,Analysis!K$4,Forecast!C:C,Analysis!$C$2)</f>
        <v>2200</v>
      </c>
      <c r="M9" s="12">
        <f>K9-L9</f>
        <v>65</v>
      </c>
      <c r="N9" s="13">
        <f>SUMIFS(Data!F:F,Data!H:H,Analysis!B9,Data!G:G,Analysis!K$4)</f>
        <v>121310</v>
      </c>
      <c r="O9" s="23">
        <f>SUM(C9+G9+K9)</f>
        <v>5571</v>
      </c>
      <c r="P9" s="13">
        <f>SUM(F9+J9+N9)</f>
        <v>214430</v>
      </c>
    </row>
    <row r="10" spans="2:16" x14ac:dyDescent="0.35">
      <c r="O10" s="19" t="s">
        <v>33</v>
      </c>
      <c r="P10" s="28">
        <f>SUM(Data!C:C)</f>
        <v>15542</v>
      </c>
    </row>
    <row r="11" spans="2:16" ht="15" thickBot="1" x14ac:dyDescent="0.4">
      <c r="O11" s="29" t="s">
        <v>34</v>
      </c>
      <c r="P11" s="30">
        <f>SUM(Data!F:F)</f>
        <v>602082</v>
      </c>
    </row>
  </sheetData>
  <mergeCells count="3">
    <mergeCell ref="C4:F4"/>
    <mergeCell ref="G4:J4"/>
    <mergeCell ref="K4:N4"/>
  </mergeCells>
  <conditionalFormatting sqref="E6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E7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E8:E9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M6:M9 I6:I9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DB32-445C-4338-93BF-569C8DDAE9E4}">
  <sheetPr codeName="Sheet3"/>
  <dimension ref="A1:A4"/>
  <sheetViews>
    <sheetView tabSelected="1" workbookViewId="0">
      <selection activeCell="A2" sqref="A2"/>
    </sheetView>
  </sheetViews>
  <sheetFormatPr defaultRowHeight="14.5" x14ac:dyDescent="0.35"/>
  <cols>
    <col min="1" max="1" width="25.26953125" bestFit="1" customWidth="1"/>
  </cols>
  <sheetData>
    <row r="1" spans="1:1" x14ac:dyDescent="0.35">
      <c r="A1" t="s">
        <v>40</v>
      </c>
    </row>
    <row r="2" spans="1:1" x14ac:dyDescent="0.35">
      <c r="A2" s="31" t="s">
        <v>41</v>
      </c>
    </row>
    <row r="3" spans="1:1" x14ac:dyDescent="0.35">
      <c r="A3" s="31" t="s">
        <v>42</v>
      </c>
    </row>
    <row r="4" spans="1:1" x14ac:dyDescent="0.35">
      <c r="A4" s="31" t="s">
        <v>43</v>
      </c>
    </row>
  </sheetData>
  <hyperlinks>
    <hyperlink ref="A4" r:id="rId1" xr:uid="{6391599C-71C8-4E39-A818-CBD1B053FF6A}"/>
    <hyperlink ref="A3" r:id="rId2" xr:uid="{6B72DFD6-C327-4352-91AD-C744B2B0ECA1}"/>
    <hyperlink ref="A2" r:id="rId3" xr:uid="{468C732D-74BC-415D-9186-27C43AD18A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C33C0-4609-45FC-9035-9D8623AF0C66}">
  <sheetPr codeName="Sheet5"/>
  <dimension ref="A1:D25"/>
  <sheetViews>
    <sheetView workbookViewId="0">
      <selection activeCell="F18" sqref="F18"/>
    </sheetView>
  </sheetViews>
  <sheetFormatPr defaultRowHeight="14.5" x14ac:dyDescent="0.35"/>
  <cols>
    <col min="2" max="2" width="13.453125" bestFit="1" customWidth="1"/>
    <col min="3" max="3" width="13.453125" customWidth="1"/>
    <col min="12" max="12" width="13.453125" bestFit="1" customWidth="1"/>
  </cols>
  <sheetData>
    <row r="1" spans="1:4" x14ac:dyDescent="0.35">
      <c r="A1" t="s">
        <v>20</v>
      </c>
      <c r="B1" t="s">
        <v>35</v>
      </c>
      <c r="C1" t="s">
        <v>29</v>
      </c>
      <c r="D1" t="s">
        <v>36</v>
      </c>
    </row>
    <row r="2" spans="1:4" x14ac:dyDescent="0.35">
      <c r="A2" t="s">
        <v>27</v>
      </c>
      <c r="B2" t="s">
        <v>11</v>
      </c>
      <c r="C2" t="s">
        <v>39</v>
      </c>
      <c r="D2">
        <v>1000</v>
      </c>
    </row>
    <row r="3" spans="1:4" x14ac:dyDescent="0.35">
      <c r="A3" t="s">
        <v>27</v>
      </c>
      <c r="B3" t="s">
        <v>12</v>
      </c>
      <c r="C3" t="s">
        <v>39</v>
      </c>
      <c r="D3">
        <v>400</v>
      </c>
    </row>
    <row r="4" spans="1:4" x14ac:dyDescent="0.35">
      <c r="A4" t="s">
        <v>27</v>
      </c>
      <c r="B4" t="s">
        <v>13</v>
      </c>
      <c r="C4" t="s">
        <v>39</v>
      </c>
      <c r="D4">
        <v>1600</v>
      </c>
    </row>
    <row r="5" spans="1:4" x14ac:dyDescent="0.35">
      <c r="A5" t="s">
        <v>28</v>
      </c>
      <c r="B5" t="s">
        <v>11</v>
      </c>
      <c r="C5" t="s">
        <v>39</v>
      </c>
      <c r="D5">
        <v>800</v>
      </c>
    </row>
    <row r="6" spans="1:4" x14ac:dyDescent="0.35">
      <c r="A6" t="s">
        <v>28</v>
      </c>
      <c r="B6" t="s">
        <v>12</v>
      </c>
      <c r="C6" t="s">
        <v>39</v>
      </c>
      <c r="D6">
        <v>1500</v>
      </c>
    </row>
    <row r="7" spans="1:4" x14ac:dyDescent="0.35">
      <c r="A7" t="s">
        <v>28</v>
      </c>
      <c r="B7" t="s">
        <v>13</v>
      </c>
      <c r="C7" t="s">
        <v>39</v>
      </c>
      <c r="D7">
        <v>1000</v>
      </c>
    </row>
    <row r="8" spans="1:4" x14ac:dyDescent="0.35">
      <c r="A8" t="s">
        <v>22</v>
      </c>
      <c r="B8" t="s">
        <v>11</v>
      </c>
      <c r="C8" t="s">
        <v>39</v>
      </c>
      <c r="D8">
        <v>750</v>
      </c>
    </row>
    <row r="9" spans="1:4" x14ac:dyDescent="0.35">
      <c r="A9" t="s">
        <v>22</v>
      </c>
      <c r="B9" t="s">
        <v>12</v>
      </c>
      <c r="C9" t="s">
        <v>39</v>
      </c>
      <c r="D9">
        <v>700</v>
      </c>
    </row>
    <row r="10" spans="1:4" x14ac:dyDescent="0.35">
      <c r="A10" t="s">
        <v>22</v>
      </c>
      <c r="B10" t="s">
        <v>13</v>
      </c>
      <c r="C10" t="s">
        <v>39</v>
      </c>
      <c r="D10">
        <v>1750</v>
      </c>
    </row>
    <row r="11" spans="1:4" x14ac:dyDescent="0.35">
      <c r="A11" t="s">
        <v>26</v>
      </c>
      <c r="B11" t="s">
        <v>11</v>
      </c>
      <c r="C11" t="s">
        <v>39</v>
      </c>
      <c r="D11">
        <v>2400</v>
      </c>
    </row>
    <row r="12" spans="1:4" x14ac:dyDescent="0.35">
      <c r="A12" t="s">
        <v>26</v>
      </c>
      <c r="B12" t="s">
        <v>12</v>
      </c>
      <c r="C12" t="s">
        <v>39</v>
      </c>
      <c r="D12">
        <v>650</v>
      </c>
    </row>
    <row r="13" spans="1:4" x14ac:dyDescent="0.35">
      <c r="A13" t="s">
        <v>26</v>
      </c>
      <c r="B13" t="s">
        <v>13</v>
      </c>
      <c r="C13" t="s">
        <v>39</v>
      </c>
      <c r="D13">
        <v>2200</v>
      </c>
    </row>
    <row r="14" spans="1:4" x14ac:dyDescent="0.35">
      <c r="A14" t="s">
        <v>27</v>
      </c>
      <c r="B14" t="s">
        <v>11</v>
      </c>
      <c r="C14" s="27" t="s">
        <v>37</v>
      </c>
      <c r="D14">
        <v>2000</v>
      </c>
    </row>
    <row r="15" spans="1:4" x14ac:dyDescent="0.35">
      <c r="A15" t="s">
        <v>27</v>
      </c>
      <c r="B15" t="s">
        <v>12</v>
      </c>
      <c r="C15" t="s">
        <v>37</v>
      </c>
      <c r="D15">
        <v>1000</v>
      </c>
    </row>
    <row r="16" spans="1:4" x14ac:dyDescent="0.35">
      <c r="A16" t="s">
        <v>27</v>
      </c>
      <c r="B16" t="s">
        <v>13</v>
      </c>
      <c r="C16" t="s">
        <v>37</v>
      </c>
      <c r="D16">
        <v>2000</v>
      </c>
    </row>
    <row r="17" spans="1:4" x14ac:dyDescent="0.35">
      <c r="A17" t="s">
        <v>28</v>
      </c>
      <c r="B17" t="s">
        <v>11</v>
      </c>
      <c r="C17" t="s">
        <v>37</v>
      </c>
      <c r="D17">
        <v>800</v>
      </c>
    </row>
    <row r="18" spans="1:4" x14ac:dyDescent="0.35">
      <c r="A18" t="s">
        <v>28</v>
      </c>
      <c r="B18" t="s">
        <v>12</v>
      </c>
      <c r="C18" t="s">
        <v>37</v>
      </c>
      <c r="D18">
        <v>2500</v>
      </c>
    </row>
    <row r="19" spans="1:4" x14ac:dyDescent="0.35">
      <c r="A19" t="s">
        <v>28</v>
      </c>
      <c r="B19" t="s">
        <v>13</v>
      </c>
      <c r="C19" t="s">
        <v>37</v>
      </c>
      <c r="D19">
        <v>3000</v>
      </c>
    </row>
    <row r="20" spans="1:4" x14ac:dyDescent="0.35">
      <c r="A20" t="s">
        <v>22</v>
      </c>
      <c r="B20" t="s">
        <v>11</v>
      </c>
      <c r="C20" t="s">
        <v>37</v>
      </c>
      <c r="D20">
        <v>3500</v>
      </c>
    </row>
    <row r="21" spans="1:4" x14ac:dyDescent="0.35">
      <c r="A21" t="s">
        <v>22</v>
      </c>
      <c r="B21" t="s">
        <v>12</v>
      </c>
      <c r="C21" t="s">
        <v>37</v>
      </c>
      <c r="D21">
        <v>1000</v>
      </c>
    </row>
    <row r="22" spans="1:4" x14ac:dyDescent="0.35">
      <c r="A22" t="s">
        <v>22</v>
      </c>
      <c r="B22" t="s">
        <v>13</v>
      </c>
      <c r="C22" t="s">
        <v>37</v>
      </c>
      <c r="D22">
        <v>2500</v>
      </c>
    </row>
    <row r="23" spans="1:4" x14ac:dyDescent="0.35">
      <c r="A23" t="s">
        <v>26</v>
      </c>
      <c r="B23" t="s">
        <v>11</v>
      </c>
      <c r="C23" t="s">
        <v>37</v>
      </c>
      <c r="D23">
        <v>2400</v>
      </c>
    </row>
    <row r="24" spans="1:4" x14ac:dyDescent="0.35">
      <c r="A24" t="s">
        <v>26</v>
      </c>
      <c r="B24" t="s">
        <v>12</v>
      </c>
      <c r="C24" t="s">
        <v>37</v>
      </c>
      <c r="D24">
        <v>800</v>
      </c>
    </row>
    <row r="25" spans="1:4" x14ac:dyDescent="0.35">
      <c r="A25" t="s">
        <v>26</v>
      </c>
      <c r="B25" t="s">
        <v>13</v>
      </c>
      <c r="C25" t="s">
        <v>37</v>
      </c>
      <c r="D25">
        <v>2200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01870-0DC2-4450-8CF7-48B957DCA42A}">
  <sheetPr codeName="Sheet6"/>
  <dimension ref="A2:F14"/>
  <sheetViews>
    <sheetView workbookViewId="0">
      <selection activeCell="C14" sqref="C14"/>
    </sheetView>
  </sheetViews>
  <sheetFormatPr defaultRowHeight="14.5" x14ac:dyDescent="0.35"/>
  <cols>
    <col min="1" max="1" width="33" bestFit="1" customWidth="1"/>
    <col min="2" max="2" width="13.453125" bestFit="1" customWidth="1"/>
    <col min="5" max="5" width="19.453125" bestFit="1" customWidth="1"/>
  </cols>
  <sheetData>
    <row r="2" spans="1:6" x14ac:dyDescent="0.35">
      <c r="A2" s="2" t="s">
        <v>9</v>
      </c>
      <c r="B2" s="2" t="s">
        <v>10</v>
      </c>
      <c r="E2" t="s">
        <v>19</v>
      </c>
      <c r="F2" t="s">
        <v>20</v>
      </c>
    </row>
    <row r="3" spans="1:6" x14ac:dyDescent="0.35">
      <c r="A3" t="s">
        <v>1</v>
      </c>
      <c r="B3" t="s">
        <v>11</v>
      </c>
      <c r="C3">
        <v>35</v>
      </c>
      <c r="E3" t="s">
        <v>21</v>
      </c>
      <c r="F3" t="s">
        <v>22</v>
      </c>
    </row>
    <row r="4" spans="1:6" x14ac:dyDescent="0.35">
      <c r="A4" t="s">
        <v>8</v>
      </c>
      <c r="B4" t="s">
        <v>11</v>
      </c>
      <c r="C4">
        <v>30</v>
      </c>
      <c r="E4" t="s">
        <v>23</v>
      </c>
      <c r="F4" t="s">
        <v>26</v>
      </c>
    </row>
    <row r="5" spans="1:6" x14ac:dyDescent="0.35">
      <c r="A5" t="s">
        <v>6</v>
      </c>
      <c r="B5" t="s">
        <v>12</v>
      </c>
      <c r="C5">
        <v>40</v>
      </c>
      <c r="E5" t="s">
        <v>24</v>
      </c>
      <c r="F5" t="s">
        <v>27</v>
      </c>
    </row>
    <row r="6" spans="1:6" x14ac:dyDescent="0.35">
      <c r="A6" t="s">
        <v>2</v>
      </c>
      <c r="B6" t="s">
        <v>12</v>
      </c>
      <c r="C6">
        <v>24</v>
      </c>
      <c r="E6" t="s">
        <v>25</v>
      </c>
      <c r="F6" t="s">
        <v>28</v>
      </c>
    </row>
    <row r="7" spans="1:6" x14ac:dyDescent="0.35">
      <c r="A7" t="s">
        <v>4</v>
      </c>
      <c r="B7" t="s">
        <v>12</v>
      </c>
      <c r="C7">
        <v>20</v>
      </c>
    </row>
    <row r="8" spans="1:6" x14ac:dyDescent="0.35">
      <c r="A8" t="s">
        <v>3</v>
      </c>
      <c r="B8" t="s">
        <v>13</v>
      </c>
      <c r="C8">
        <v>45</v>
      </c>
    </row>
    <row r="9" spans="1:6" x14ac:dyDescent="0.35">
      <c r="A9" t="s">
        <v>7</v>
      </c>
      <c r="B9" t="s">
        <v>13</v>
      </c>
      <c r="C9">
        <v>50</v>
      </c>
    </row>
    <row r="10" spans="1:6" x14ac:dyDescent="0.35">
      <c r="A10" t="s">
        <v>5</v>
      </c>
      <c r="B10" t="s">
        <v>13</v>
      </c>
      <c r="C10">
        <v>60</v>
      </c>
    </row>
    <row r="14" spans="1:6" x14ac:dyDescent="0.35">
      <c r="C14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Analysis</vt:lpstr>
      <vt:lpstr>EmailList</vt:lpstr>
      <vt:lpstr>Forecast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 Chemburker</dc:creator>
  <cp:lastModifiedBy>Dell</cp:lastModifiedBy>
  <dcterms:created xsi:type="dcterms:W3CDTF">2021-09-18T02:57:13Z</dcterms:created>
  <dcterms:modified xsi:type="dcterms:W3CDTF">2025-10-02T06:47:26Z</dcterms:modified>
</cp:coreProperties>
</file>