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dcoo\Desktop\Bootcamp\Challenges\1\"/>
    </mc:Choice>
  </mc:AlternateContent>
  <xr:revisionPtr revIDLastSave="0" documentId="13_ncr:1_{B6BDC2F3-CB33-4872-8351-E6B5C14138CB}" xr6:coauthVersionLast="47" xr6:coauthVersionMax="47" xr10:uidLastSave="{00000000-0000-0000-0000-000000000000}"/>
  <bookViews>
    <workbookView xWindow="-110" yWindow="-110" windowWidth="25820" windowHeight="1576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Outcomes Based on Launch Date" sheetId="12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H6" i="11" s="1"/>
  <c r="D5" i="11"/>
  <c r="H5" i="11" s="1"/>
  <c r="D4" i="11"/>
  <c r="H4" i="11" s="1"/>
  <c r="D3" i="11"/>
  <c r="H3" i="11" s="1"/>
  <c r="D2" i="11"/>
  <c r="C13" i="11"/>
  <c r="G13" i="11" s="1"/>
  <c r="C12" i="11"/>
  <c r="G12" i="11" s="1"/>
  <c r="C11" i="11"/>
  <c r="G11" i="11" s="1"/>
  <c r="C10" i="11"/>
  <c r="C9" i="11"/>
  <c r="C8" i="11"/>
  <c r="C7" i="11"/>
  <c r="C6" i="11"/>
  <c r="G6" i="11" s="1"/>
  <c r="C5" i="11"/>
  <c r="C4" i="11"/>
  <c r="G4" i="11" s="1"/>
  <c r="C3" i="11"/>
  <c r="G3" i="11" s="1"/>
  <c r="C2" i="11"/>
  <c r="G2" i="11" s="1"/>
  <c r="B13" i="11"/>
  <c r="E13" i="11" s="1"/>
  <c r="B12" i="11"/>
  <c r="E12" i="11" s="1"/>
  <c r="B11" i="11"/>
  <c r="E11" i="11" s="1"/>
  <c r="B10" i="11"/>
  <c r="B9" i="11"/>
  <c r="B8" i="11"/>
  <c r="B7" i="11"/>
  <c r="B6" i="11"/>
  <c r="E6" i="11" s="1"/>
  <c r="B5" i="11"/>
  <c r="E5" i="11" s="1"/>
  <c r="B4" i="11"/>
  <c r="E4" i="11" s="1"/>
  <c r="B3" i="11"/>
  <c r="E3" i="11" s="1"/>
  <c r="B2" i="11"/>
  <c r="E2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" i="1"/>
  <c r="F9" i="11" l="1"/>
  <c r="H2" i="11"/>
  <c r="H8" i="11"/>
  <c r="H9" i="11"/>
  <c r="G7" i="11"/>
  <c r="G8" i="11"/>
  <c r="H12" i="11"/>
  <c r="G9" i="11"/>
  <c r="H13" i="11"/>
  <c r="E10" i="11"/>
  <c r="G10" i="11" s="1"/>
  <c r="F6" i="11"/>
  <c r="E9" i="11"/>
  <c r="F5" i="11"/>
  <c r="E8" i="11"/>
  <c r="F8" i="11" s="1"/>
  <c r="F4" i="11"/>
  <c r="E7" i="11"/>
  <c r="F7" i="11" s="1"/>
  <c r="F3" i="11"/>
  <c r="G5" i="11"/>
  <c r="F2" i="11"/>
  <c r="H11" i="11"/>
  <c r="F13" i="11"/>
  <c r="F12" i="11"/>
  <c r="F11" i="11"/>
  <c r="H10" i="11" l="1"/>
  <c r="F10" i="11"/>
  <c r="H7" i="11"/>
</calcChain>
</file>

<file path=xl/sharedStrings.xml><?xml version="1.0" encoding="utf-8"?>
<sst xmlns="http://schemas.openxmlformats.org/spreadsheetml/2006/main" count="33020" uniqueCount="8400">
  <si>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</si>
  <si>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</si>
  <si>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</si>
  <si>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</si>
  <si>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</si>
  <si>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</si>
  <si>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</si>
  <si>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</si>
  <si>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</si>
  <si>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</si>
  <si>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</si>
  <si>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</si>
  <si>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</si>
  <si>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</si>
  <si>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</si>
  <si>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</si>
  <si>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</si>
  <si>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</si>
  <si>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</si>
  <si>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</si>
  <si>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</si>
  <si>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</si>
  <si>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</si>
  <si>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</si>
  <si>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</si>
  <si>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</si>
  <si>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</si>
  <si>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</si>
  <si>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</si>
  <si>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</si>
  <si>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</si>
  <si>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</si>
  <si>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</si>
  <si>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</si>
  <si>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</si>
  <si>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</si>
  <si>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</si>
  <si>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</si>
  <si>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</si>
  <si>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</si>
  <si>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</si>
  <si>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</si>
  <si>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</si>
  <si>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</si>
  <si>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</si>
  <si>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</si>
  <si>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</si>
  <si>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</si>
  <si>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</si>
  <si>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</si>
  <si>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</si>
  <si>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</si>
  <si>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</si>
  <si>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</si>
  <si>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</si>
  <si>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</si>
  <si>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</si>
  <si>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</si>
  <si>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</si>
  <si>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</si>
  <si>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</si>
  <si>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</si>
  <si>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</si>
  <si>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</si>
  <si>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</si>
  <si>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</si>
  <si>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</si>
  <si>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</si>
  <si>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</si>
  <si>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</si>
  <si>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</si>
  <si>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</si>
  <si>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</si>
  <si>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</si>
  <si>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</si>
  <si>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</si>
  <si>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</si>
  <si>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</si>
  <si>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</si>
  <si>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</si>
  <si>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</si>
  <si>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</si>
  <si>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</si>
  <si>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</si>
  <si>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</si>
  <si>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</si>
  <si>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</si>
  <si>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</si>
  <si>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</si>
  <si>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</si>
  <si>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</si>
  <si>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</si>
  <si>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</si>
  <si>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</si>
  <si>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</si>
  <si>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</si>
  <si>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</si>
  <si>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</si>
  <si>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</si>
  <si>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</si>
  <si>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</si>
  <si>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</si>
  <si>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</si>
  <si>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</si>
  <si>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</si>
  <si>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</si>
  <si>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</si>
  <si>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</si>
  <si>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</si>
  <si>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</si>
  <si>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</si>
  <si>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</si>
  <si>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</si>
  <si>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</si>
  <si>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</si>
  <si>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</si>
  <si>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</si>
  <si>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</si>
  <si>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</si>
  <si>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</si>
  <si>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</si>
  <si>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</si>
  <si>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</si>
  <si>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</si>
  <si>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</si>
  <si>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</si>
  <si>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</si>
  <si>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</si>
  <si>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</si>
  <si>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</si>
  <si>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</si>
  <si>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</si>
  <si>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</si>
  <si>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</si>
  <si>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</si>
  <si>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</si>
  <si>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</si>
  <si>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</si>
  <si>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</si>
  <si>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</si>
  <si>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</si>
  <si>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</si>
  <si>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</si>
  <si>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</si>
  <si>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</si>
  <si>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</si>
  <si>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</si>
  <si>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</si>
  <si>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</si>
  <si>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</si>
  <si>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</si>
  <si>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</si>
  <si>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</si>
  <si>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</si>
  <si>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</si>
  <si>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</si>
  <si>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</si>
  <si>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</si>
  <si>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</si>
  <si>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</si>
  <si>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</si>
  <si>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</si>
  <si>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</si>
  <si>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</si>
  <si>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</si>
  <si>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</si>
  <si>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</si>
  <si>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</si>
  <si>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</si>
  <si>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</si>
  <si>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</si>
  <si>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</si>
  <si>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</si>
  <si>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</si>
  <si>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</si>
  <si>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</si>
  <si>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</si>
  <si>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</si>
  <si>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</si>
  <si>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</si>
  <si>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</si>
  <si>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</si>
  <si>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</si>
  <si>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</si>
  <si>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</si>
  <si>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</si>
  <si>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</si>
  <si>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</si>
  <si>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</si>
  <si>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</si>
  <si>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</si>
  <si>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</si>
  <si>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</si>
  <si>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</si>
  <si>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</si>
  <si>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</si>
  <si>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</si>
  <si>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</si>
  <si>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</si>
  <si>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</si>
  <si>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</si>
  <si>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</si>
  <si>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</si>
  <si>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</si>
  <si>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</si>
  <si>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</si>
  <si>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</si>
  <si>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</si>
  <si>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</si>
  <si>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</si>
  <si>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</si>
  <si>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</si>
  <si>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</si>
  <si>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</si>
  <si>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</si>
  <si>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</si>
  <si>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</si>
  <si>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</si>
  <si>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</si>
  <si>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</si>
  <si>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</si>
  <si>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</si>
  <si>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</si>
  <si>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</si>
  <si>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</si>
  <si>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</si>
  <si>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</si>
  <si>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</si>
  <si>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</si>
  <si>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</si>
  <si>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</si>
  <si>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</si>
  <si>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</si>
  <si>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</si>
  <si>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</si>
  <si>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</si>
  <si>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</si>
  <si>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</si>
  <si>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</si>
  <si>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</si>
  <si>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</si>
  <si>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</si>
  <si>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</si>
  <si>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</si>
  <si>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</si>
  <si>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</si>
  <si>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</si>
  <si>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</si>
  <si>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</si>
  <si>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</si>
  <si>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</si>
  <si>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</si>
  <si>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</si>
  <si>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</si>
  <si>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</si>
  <si>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</si>
  <si>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</si>
  <si>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</si>
  <si>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</si>
  <si>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</si>
  <si>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</si>
  <si>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</si>
  <si>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</si>
  <si>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</si>
  <si>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</si>
  <si>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</si>
  <si>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</si>
  <si>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</si>
  <si>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</si>
  <si>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</si>
  <si>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</si>
  <si>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</si>
  <si>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</si>
  <si>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</si>
  <si>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</si>
  <si>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</si>
  <si>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</si>
  <si>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</si>
  <si>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</si>
  <si>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</si>
  <si>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</si>
  <si>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</si>
  <si>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</si>
  <si>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</si>
  <si>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</si>
  <si>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</si>
  <si>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</si>
  <si>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</si>
  <si>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</si>
  <si>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</si>
  <si>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</si>
  <si>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</si>
  <si>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</si>
  <si>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</si>
  <si>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</si>
  <si>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</si>
  <si>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</si>
  <si>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</si>
  <si>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</si>
  <si>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</si>
  <si>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</si>
  <si>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</si>
  <si>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</si>
  <si>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</si>
  <si>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</si>
  <si>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</si>
  <si>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</si>
  <si>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</si>
  <si>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</si>
  <si>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</si>
  <si>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</si>
  <si>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</si>
  <si>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</si>
  <si>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</si>
  <si>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</si>
  <si>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</si>
  <si>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</si>
  <si>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</si>
  <si>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</si>
  <si>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</si>
  <si>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</si>
  <si>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</si>
  <si>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</si>
  <si>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</si>
  <si>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</si>
  <si>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</si>
  <si>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</si>
  <si>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</si>
  <si>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</si>
  <si>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</si>
  <si>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</si>
  <si>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</si>
  <si>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</si>
  <si>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</si>
  <si>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</si>
  <si>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</si>
  <si>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</si>
  <si>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</si>
  <si>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</si>
  <si>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</si>
  <si>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</si>
  <si>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</si>
  <si>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</si>
  <si>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</si>
  <si>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</si>
  <si>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</si>
  <si>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</si>
  <si>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</si>
  <si>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</si>
  <si>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</si>
  <si>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</si>
  <si>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</si>
  <si>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</si>
  <si>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</si>
  <si>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</si>
  <si>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</si>
  <si>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</si>
  <si>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</si>
  <si>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</si>
  <si>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</si>
  <si>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</si>
  <si>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</si>
  <si>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</si>
  <si>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</si>
  <si>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</si>
  <si>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</si>
  <si>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</si>
  <si>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</si>
  <si>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</si>
  <si>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</si>
  <si>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</si>
  <si>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</si>
  <si>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</si>
  <si>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</si>
  <si>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</si>
  <si>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</si>
  <si>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</si>
  <si>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</si>
  <si>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</si>
  <si>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</si>
  <si>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</si>
  <si>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</si>
  <si>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</si>
  <si>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</si>
  <si>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</si>
  <si>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</si>
  <si>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</si>
  <si>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</si>
  <si>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</si>
  <si>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</si>
  <si>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</si>
  <si>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</si>
  <si>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</si>
  <si>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</si>
  <si>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</si>
  <si>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</si>
  <si>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</si>
  <si>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</si>
  <si>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</si>
  <si>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</si>
  <si>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</si>
  <si>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</si>
  <si>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</si>
  <si>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</si>
  <si>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</si>
  <si>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</si>
  <si>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</si>
  <si>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</si>
  <si>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</si>
  <si>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</si>
  <si>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</si>
  <si>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</si>
  <si>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</si>
  <si>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</si>
  <si>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</si>
  <si>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</si>
  <si>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</si>
  <si>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</si>
  <si>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</si>
  <si>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</si>
  <si>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</si>
  <si>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</si>
  <si>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</si>
  <si>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</si>
  <si>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</si>
  <si>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</si>
  <si>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</si>
  <si>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</si>
  <si>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</si>
  <si>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</si>
  <si>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</si>
  <si>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</si>
  <si>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</si>
  <si>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</si>
  <si>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</si>
  <si>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</si>
  <si>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</si>
  <si>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</si>
  <si>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</si>
  <si>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</si>
  <si>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</si>
  <si>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</si>
  <si>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</si>
  <si>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</si>
  <si>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</si>
  <si>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</si>
  <si>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</si>
  <si>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</si>
  <si>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</si>
  <si>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</si>
  <si>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</si>
  <si>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</si>
  <si>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</si>
  <si>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</si>
  <si>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</si>
  <si>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</si>
  <si>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</si>
  <si>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</si>
  <si>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</si>
  <si>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</si>
  <si>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</si>
  <si>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</si>
  <si>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</si>
  <si>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</si>
  <si>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</si>
  <si>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</si>
  <si>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</si>
  <si>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</si>
  <si>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</si>
  <si>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</si>
  <si>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</si>
  <si>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</si>
  <si>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</si>
  <si>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</si>
  <si>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</si>
  <si>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</si>
  <si>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</si>
  <si>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</si>
  <si>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</si>
  <si>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</si>
  <si>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</si>
  <si>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</si>
  <si>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</si>
  <si>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</si>
  <si>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</si>
  <si>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</si>
  <si>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</si>
  <si>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</si>
  <si>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</si>
  <si>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</si>
  <si>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</si>
  <si>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</si>
  <si>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</si>
  <si>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</si>
  <si>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</si>
  <si>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</si>
  <si>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</si>
  <si>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</si>
  <si>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</si>
  <si>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</si>
  <si>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</si>
  <si>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</si>
  <si>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</si>
  <si>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</si>
  <si>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</si>
  <si>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</si>
  <si>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</si>
  <si>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</si>
  <si>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</si>
  <si>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</si>
  <si>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</si>
  <si>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</si>
  <si>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</si>
  <si>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</si>
  <si>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</si>
  <si>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</si>
  <si>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</si>
  <si>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</si>
  <si>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</si>
  <si>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</si>
  <si>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</si>
  <si>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</si>
  <si>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</si>
  <si>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</si>
  <si>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</si>
  <si>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</si>
  <si>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</si>
  <si>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</si>
  <si>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</si>
  <si>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</si>
  <si>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</si>
  <si>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</si>
  <si>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</si>
  <si>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</si>
  <si>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</si>
  <si>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</si>
  <si>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</si>
  <si>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</si>
  <si>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</si>
  <si>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</si>
  <si>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</si>
  <si>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</si>
  <si>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</si>
  <si>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</si>
  <si>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</si>
  <si>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</si>
  <si>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</si>
  <si>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</si>
  <si>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</si>
  <si>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</si>
  <si>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</si>
  <si>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</si>
  <si>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</si>
  <si>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</si>
  <si>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</si>
  <si>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</si>
  <si>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</si>
  <si>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</si>
  <si>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</si>
  <si>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</si>
  <si>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</si>
  <si>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</si>
  <si>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</si>
  <si>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</si>
  <si>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</si>
  <si>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</si>
  <si>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</si>
  <si>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</si>
  <si>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</si>
  <si>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</si>
  <si>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</si>
  <si>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</si>
  <si>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</si>
  <si>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</si>
  <si>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</si>
  <si>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</si>
  <si>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</si>
  <si>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</si>
  <si>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</si>
  <si>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</si>
  <si>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</si>
  <si>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</si>
  <si>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</si>
  <si>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</si>
  <si>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</si>
  <si>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</si>
  <si>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</si>
  <si>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</si>
  <si>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</si>
  <si>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</si>
  <si>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</si>
  <si>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</si>
  <si>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</si>
  <si>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</si>
  <si>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</si>
  <si>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</si>
  <si>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</si>
  <si>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</si>
  <si>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</si>
  <si>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</si>
  <si>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</si>
  <si>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</si>
  <si>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</si>
  <si>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</si>
  <si>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</si>
  <si>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</si>
  <si>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</si>
  <si>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</si>
  <si>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</si>
  <si>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</si>
  <si>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</si>
  <si>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</si>
  <si>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</si>
  <si>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</si>
  <si>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</si>
  <si>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</si>
  <si>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</si>
  <si>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</si>
  <si>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</si>
  <si>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</si>
  <si>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</si>
  <si>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</si>
  <si>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</si>
  <si>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</si>
  <si>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</si>
  <si>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</si>
  <si>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</si>
  <si>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</si>
  <si>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</si>
  <si>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</si>
  <si>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</si>
  <si>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</si>
  <si>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</si>
  <si>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</si>
  <si>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</si>
  <si>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</si>
  <si>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</si>
  <si>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</si>
  <si>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</si>
  <si>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</si>
  <si>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</si>
  <si>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</si>
  <si>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</si>
  <si>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</si>
  <si>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</si>
  <si>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</si>
  <si>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</si>
  <si>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</si>
  <si>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</si>
  <si>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</si>
  <si>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</si>
  <si>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</si>
  <si>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</si>
  <si>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</si>
  <si>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</si>
  <si>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</si>
  <si>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</si>
  <si>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</si>
  <si>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</si>
  <si>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</si>
  <si>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</si>
  <si>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</si>
  <si>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</si>
  <si>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</si>
  <si>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</si>
  <si>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</si>
  <si>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</si>
  <si>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</si>
  <si>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</si>
  <si>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</si>
  <si>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</si>
  <si>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</si>
  <si>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</si>
  <si>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</si>
  <si>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</si>
  <si>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</si>
  <si>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</si>
  <si>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</si>
  <si>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</si>
  <si>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</si>
  <si>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</si>
  <si>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</si>
  <si>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</si>
  <si>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</si>
  <si>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</si>
  <si>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</si>
  <si>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</si>
  <si>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</si>
  <si>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</si>
  <si>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</si>
  <si>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</si>
  <si>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</si>
  <si>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</si>
  <si>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</si>
  <si>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</si>
  <si>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</si>
  <si>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</si>
  <si>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</si>
  <si>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</si>
  <si>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</si>
  <si>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</si>
  <si>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</si>
  <si>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</si>
  <si>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</si>
  <si>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</si>
  <si>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</si>
  <si>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</si>
  <si>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</si>
  <si>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</si>
  <si>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</si>
  <si>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</si>
  <si>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</si>
  <si>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</si>
  <si>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</si>
  <si>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</si>
  <si>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</si>
  <si>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</si>
  <si>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</si>
  <si>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</si>
  <si>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</si>
  <si>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</si>
  <si>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</si>
  <si>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</si>
  <si>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</si>
  <si>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</si>
  <si>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</si>
  <si>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</si>
  <si>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</si>
  <si>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</si>
  <si>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</si>
  <si>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</si>
  <si>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</si>
  <si>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</si>
  <si>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</si>
  <si>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</si>
  <si>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</si>
  <si>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</si>
  <si>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</si>
  <si>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</si>
  <si>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</si>
  <si>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</si>
  <si>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</si>
  <si>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</si>
  <si>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</si>
  <si>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</si>
  <si>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</si>
  <si>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</si>
  <si>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</si>
  <si>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</si>
  <si>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</si>
  <si>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</si>
  <si>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</si>
  <si>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</si>
  <si>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</si>
  <si>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</si>
  <si>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</si>
  <si>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</si>
  <si>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</si>
  <si>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</si>
  <si>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</si>
  <si>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</si>
  <si>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</si>
  <si>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</si>
  <si>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</si>
  <si>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</si>
  <si>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</si>
  <si>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</si>
  <si>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</si>
  <si>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</si>
  <si>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</si>
  <si>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</si>
  <si>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</si>
  <si>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</si>
  <si>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</si>
  <si>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</si>
  <si>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</si>
  <si>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</si>
  <si>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</si>
  <si>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</si>
  <si>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</si>
  <si>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</si>
  <si>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</si>
  <si>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</si>
  <si>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</si>
  <si>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</si>
  <si>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</si>
  <si>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</si>
  <si>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</si>
  <si>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</si>
  <si>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</si>
  <si>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</si>
  <si>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</si>
  <si>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</si>
  <si>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</si>
  <si>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</si>
  <si>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</si>
  <si>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</si>
  <si>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</si>
  <si>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</si>
  <si>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</si>
  <si>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</si>
  <si>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</si>
  <si>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</si>
  <si>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</si>
  <si>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</si>
  <si>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</si>
  <si>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</si>
  <si>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</si>
  <si>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</si>
  <si>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</si>
  <si>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</si>
  <si>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</si>
  <si>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</si>
  <si>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</si>
  <si>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</si>
  <si>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</si>
  <si>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</si>
  <si>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</si>
  <si>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</si>
  <si>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</si>
  <si>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</si>
  <si>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</si>
  <si>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</si>
  <si>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</si>
  <si>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</si>
  <si>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</si>
  <si>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</si>
  <si>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</si>
  <si>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</si>
  <si>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</si>
  <si>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</si>
  <si>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</si>
  <si>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</si>
  <si>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</si>
  <si>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</si>
  <si>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</si>
  <si>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</si>
  <si>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</si>
  <si>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</si>
  <si>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</si>
  <si>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</si>
  <si>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</si>
  <si>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</si>
  <si>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</si>
  <si>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</si>
  <si>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</si>
  <si>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</si>
  <si>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</si>
  <si>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</si>
  <si>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</si>
  <si>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</si>
  <si>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</si>
  <si>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</si>
  <si>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</si>
  <si>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</si>
  <si>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</si>
  <si>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</si>
  <si>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</si>
  <si>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</si>
  <si>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</si>
  <si>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</si>
  <si>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</si>
  <si>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</si>
  <si>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</si>
  <si>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</si>
  <si>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</si>
  <si>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</si>
  <si>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</si>
  <si>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</si>
  <si>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</si>
  <si>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</si>
  <si>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</si>
  <si>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</si>
  <si>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</si>
  <si>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</si>
  <si>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</si>
  <si>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</si>
  <si>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</si>
  <si>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</si>
  <si>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</si>
  <si>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</si>
  <si>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</si>
  <si>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</si>
  <si>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</si>
  <si>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</si>
  <si>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</si>
  <si>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</si>
  <si>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</si>
  <si>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</si>
  <si>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</si>
  <si>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</si>
  <si>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</si>
  <si>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</si>
  <si>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</si>
  <si>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</si>
  <si>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</si>
  <si>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</si>
  <si>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</si>
  <si>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</si>
  <si>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</si>
  <si>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</si>
  <si>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</si>
  <si>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</si>
  <si>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</si>
  <si>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</si>
  <si>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</si>
  <si>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</si>
  <si>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</si>
  <si>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</si>
  <si>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</si>
  <si>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</si>
  <si>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</si>
  <si>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</si>
  <si>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</si>
  <si>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</si>
  <si>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</si>
  <si>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</si>
  <si>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</si>
  <si>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</si>
  <si>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</si>
  <si>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</si>
  <si>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</si>
  <si>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</si>
  <si>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</si>
  <si>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</si>
  <si>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</si>
  <si>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</si>
  <si>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</si>
  <si>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</si>
  <si>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</si>
  <si>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</si>
  <si>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</si>
  <si>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</si>
  <si>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</si>
  <si>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</si>
  <si>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</si>
  <si>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</si>
  <si>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</si>
  <si>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</si>
  <si>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</si>
  <si>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</si>
  <si>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</si>
  <si>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</si>
  <si>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</si>
  <si>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</si>
  <si>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</si>
  <si>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</si>
  <si>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</si>
  <si>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</si>
  <si>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</si>
  <si>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</si>
  <si>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</si>
  <si>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</si>
  <si>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</si>
  <si>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</si>
  <si>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</si>
  <si>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</si>
  <si>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</si>
  <si>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</si>
  <si>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</si>
  <si>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</si>
  <si>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</si>
  <si>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</si>
  <si>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</si>
  <si>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</si>
  <si>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</si>
  <si>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</si>
  <si>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</si>
  <si>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</si>
  <si>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</si>
  <si>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</si>
  <si>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</si>
  <si>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</si>
  <si>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</si>
  <si>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</si>
  <si>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</si>
  <si>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</si>
  <si>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</si>
  <si>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</si>
  <si>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</si>
  <si>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</si>
  <si>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</si>
  <si>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</si>
  <si>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</si>
  <si>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</si>
  <si>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</si>
  <si>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</si>
  <si>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</si>
  <si>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</si>
  <si>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</si>
  <si>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</si>
  <si>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</si>
  <si>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</si>
  <si>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</si>
  <si>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</si>
  <si>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</si>
  <si>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</si>
  <si>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</si>
  <si>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</si>
  <si>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</si>
  <si>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</si>
  <si>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</si>
  <si>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</si>
  <si>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</si>
  <si>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</si>
  <si>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</si>
  <si>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</si>
  <si>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</si>
  <si>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</si>
  <si>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</si>
  <si>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</si>
  <si>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</si>
  <si>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</si>
  <si>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</si>
  <si>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</si>
  <si>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</si>
  <si>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</si>
  <si>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</si>
  <si>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</si>
  <si>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</si>
  <si>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</si>
  <si>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</si>
  <si>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</si>
  <si>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</si>
  <si>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</si>
  <si>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</si>
  <si>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</si>
  <si>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</si>
  <si>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</si>
  <si>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</si>
  <si>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</si>
  <si>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</si>
  <si>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</si>
  <si>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</si>
  <si>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</si>
  <si>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</si>
  <si>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</si>
  <si>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</si>
  <si>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</si>
  <si>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</si>
  <si>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</si>
  <si>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</si>
  <si>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</si>
  <si>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</si>
  <si>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</si>
  <si>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</si>
  <si>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</si>
  <si>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</si>
  <si>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</si>
  <si>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</si>
  <si>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</si>
  <si>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</si>
  <si>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</si>
  <si>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</si>
  <si>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</si>
  <si>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</si>
  <si>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</si>
  <si>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</si>
  <si>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</si>
  <si>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</si>
  <si>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</si>
  <si>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</si>
  <si>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</si>
  <si>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</si>
  <si>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</si>
  <si>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</si>
  <si>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</si>
  <si>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</si>
  <si>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</si>
  <si>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</si>
  <si>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</si>
  <si>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</si>
  <si>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</si>
  <si>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</si>
  <si>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</si>
  <si>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</si>
  <si>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</si>
  <si>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</si>
  <si>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</si>
  <si>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</si>
  <si>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</si>
  <si>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</si>
  <si>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</si>
  <si>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</si>
  <si>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</si>
  <si>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</si>
  <si>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</si>
  <si>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</si>
  <si>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</si>
  <si>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</si>
  <si>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</si>
  <si>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</si>
  <si>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</si>
  <si>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</si>
  <si>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</si>
  <si>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</si>
  <si>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</si>
  <si>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</si>
  <si>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</si>
  <si>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</si>
  <si>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</si>
  <si>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</si>
  <si>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</si>
  <si>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</si>
  <si>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</si>
  <si>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</si>
  <si>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</si>
  <si>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</si>
  <si>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</si>
  <si>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</si>
  <si>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</si>
  <si>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</si>
  <si>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</si>
  <si>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</si>
  <si>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</si>
  <si>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</si>
  <si>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</si>
  <si>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</si>
  <si>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</si>
  <si>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</si>
  <si>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</si>
  <si>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</si>
  <si>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</si>
  <si>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</si>
  <si>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</si>
  <si>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</si>
  <si>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</si>
  <si>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</si>
  <si>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</si>
  <si>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</si>
  <si>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</si>
  <si>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</si>
  <si>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</si>
  <si>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</si>
  <si>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</si>
  <si>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</si>
  <si>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</si>
  <si>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</si>
  <si>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</si>
  <si>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</si>
  <si>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</si>
  <si>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</si>
  <si>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</si>
  <si>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</si>
  <si>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</si>
  <si>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</si>
  <si>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</si>
  <si>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</si>
  <si>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</si>
  <si>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</si>
  <si>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</si>
  <si>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</si>
  <si>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</si>
  <si>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</si>
  <si>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</si>
  <si>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</si>
  <si>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</si>
  <si>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</si>
  <si>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</si>
  <si>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</si>
  <si>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</si>
  <si>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</si>
  <si>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</si>
  <si>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</si>
  <si>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</si>
  <si>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</si>
  <si>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</si>
  <si>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</si>
  <si>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</si>
  <si>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</si>
  <si>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</si>
  <si>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</si>
  <si>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</si>
  <si>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</si>
  <si>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</si>
  <si>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</si>
  <si>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</si>
  <si>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</si>
  <si>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</si>
  <si>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</si>
  <si>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</si>
  <si>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</si>
  <si>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</si>
  <si>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</si>
  <si>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</si>
  <si>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</si>
  <si>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</si>
  <si>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</si>
  <si>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</si>
  <si>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</si>
  <si>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</si>
  <si>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</si>
  <si>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</si>
  <si>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</si>
  <si>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</si>
  <si>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</si>
  <si>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</si>
  <si>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</si>
  <si>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</si>
  <si>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</si>
  <si>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</si>
  <si>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</si>
  <si>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</si>
  <si>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</si>
  <si>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</si>
  <si>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</si>
  <si>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</si>
  <si>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</si>
  <si>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</si>
  <si>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</si>
  <si>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</si>
  <si>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</si>
  <si>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</si>
  <si>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</si>
  <si>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</si>
  <si>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</si>
  <si>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</si>
  <si>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</si>
  <si>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</si>
  <si>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</si>
  <si>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</si>
  <si>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</si>
  <si>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</si>
  <si>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</si>
  <si>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</si>
  <si>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</si>
  <si>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</si>
  <si>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</si>
  <si>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</si>
  <si>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</si>
  <si>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</si>
  <si>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</si>
  <si>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</si>
  <si>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</si>
  <si>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</si>
  <si>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</si>
  <si>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</si>
  <si>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</si>
  <si>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</si>
  <si>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</si>
  <si>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</si>
  <si>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</si>
  <si>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</si>
  <si>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</si>
  <si>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</si>
  <si>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</si>
  <si>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</si>
  <si>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</si>
  <si>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</si>
  <si>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</si>
  <si>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</si>
  <si>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</si>
  <si>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</si>
  <si>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</si>
  <si>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</si>
  <si>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</si>
  <si>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</si>
  <si>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</si>
  <si>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</si>
  <si>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</si>
  <si>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</si>
  <si>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</si>
  <si>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</si>
  <si>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</si>
  <si>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</si>
  <si>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</si>
  <si>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</si>
  <si>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</si>
  <si>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</si>
  <si>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</si>
  <si>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</si>
  <si>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</si>
  <si>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</si>
  <si>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</si>
  <si>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</si>
  <si>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</si>
  <si>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</si>
  <si>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</si>
  <si>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</si>
  <si>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</si>
  <si>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</si>
  <si>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</si>
  <si>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</si>
  <si>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</si>
  <si>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</si>
  <si>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</si>
  <si>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</si>
  <si>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</si>
  <si>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</si>
  <si>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</si>
  <si>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</si>
  <si>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</si>
  <si>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</si>
  <si>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</si>
  <si>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</si>
  <si>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</si>
  <si>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</si>
  <si>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</si>
  <si>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</si>
  <si>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</si>
  <si>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</si>
  <si>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</si>
  <si>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</si>
  <si>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</si>
  <si>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</si>
  <si>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</si>
  <si>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</si>
  <si>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</si>
  <si>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</si>
  <si>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</si>
  <si>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</si>
  <si>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</si>
  <si>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</si>
  <si>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</si>
  <si>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</si>
  <si>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</si>
  <si>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</si>
  <si>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</si>
  <si>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</si>
  <si>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</si>
  <si>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</si>
  <si>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</si>
  <si>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</si>
  <si>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</si>
  <si>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</si>
  <si>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</si>
  <si>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</si>
  <si>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</si>
  <si>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</si>
  <si>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</si>
  <si>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</si>
  <si>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</si>
  <si>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</si>
  <si>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</si>
  <si>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</si>
  <si>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</si>
  <si>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</si>
  <si>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</si>
  <si>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</si>
  <si>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</si>
  <si>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</si>
  <si>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</si>
  <si>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</si>
  <si>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</si>
  <si>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</si>
  <si>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</si>
  <si>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</si>
  <si>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</si>
  <si>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</si>
  <si>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</si>
  <si>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</si>
  <si>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</si>
  <si>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</si>
  <si>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</si>
  <si>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</si>
  <si>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</si>
  <si>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</si>
  <si>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</si>
  <si>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</si>
  <si>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</si>
  <si>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</si>
  <si>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</si>
  <si>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</si>
  <si>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</si>
  <si>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</si>
  <si>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</si>
  <si>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</si>
  <si>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</si>
  <si>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</si>
  <si>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</si>
  <si>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</si>
  <si>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</si>
  <si>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</si>
  <si>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</si>
  <si>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</si>
  <si>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</si>
  <si>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</si>
  <si>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</si>
  <si>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</si>
  <si>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</si>
  <si>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</si>
  <si>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</si>
  <si>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</si>
  <si>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</si>
  <si>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</si>
  <si>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</si>
  <si>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</si>
  <si>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</si>
  <si>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</si>
  <si>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</si>
  <si>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</si>
  <si>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</si>
  <si>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</si>
  <si>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</si>
  <si>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</si>
  <si>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</si>
  <si>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</si>
  <si>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</si>
  <si>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</si>
  <si>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</si>
  <si>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</si>
  <si>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</si>
  <si>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</si>
  <si>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</si>
  <si>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</si>
  <si>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</si>
  <si>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</si>
  <si>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</si>
  <si>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</si>
  <si>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</si>
  <si>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</si>
  <si>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</si>
  <si>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</si>
  <si>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</si>
  <si>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</si>
  <si>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</si>
  <si>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</si>
  <si>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</si>
  <si>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</si>
  <si>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</si>
  <si>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</si>
  <si>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</si>
  <si>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</si>
  <si>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</si>
  <si>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</si>
  <si>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</si>
  <si>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</si>
  <si>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</si>
  <si>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</si>
  <si>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</si>
  <si>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</si>
  <si>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</si>
  <si>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</si>
  <si>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</si>
  <si>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</si>
  <si>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</si>
  <si>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</si>
  <si>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</si>
  <si>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</si>
  <si>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</si>
  <si>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</si>
  <si>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</si>
  <si>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</si>
  <si>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</si>
  <si>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</si>
  <si>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</si>
  <si>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</si>
  <si>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</si>
  <si>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</si>
  <si>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</si>
  <si>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</si>
  <si>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</si>
  <si>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</si>
  <si>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</si>
  <si>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</si>
  <si>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</si>
  <si>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</si>
  <si>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</si>
  <si>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</si>
  <si>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</si>
  <si>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</si>
  <si>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</si>
  <si>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</si>
  <si>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</si>
  <si>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</si>
  <si>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</si>
  <si>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</si>
  <si>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</si>
  <si>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</si>
  <si>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</si>
  <si>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</si>
  <si>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</si>
  <si>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</si>
  <si>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</si>
  <si>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</si>
  <si>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</si>
  <si>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</si>
  <si>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</si>
  <si>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</si>
  <si>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</si>
  <si>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</si>
  <si>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</si>
  <si>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</si>
  <si>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</si>
  <si>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</si>
  <si>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</si>
  <si>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</si>
  <si>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</si>
  <si>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</si>
  <si>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</si>
  <si>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</si>
  <si>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</si>
  <si>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</si>
  <si>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</si>
  <si>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</si>
  <si>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</si>
  <si>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</si>
  <si>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</si>
  <si>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</si>
  <si>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</si>
  <si>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</si>
  <si>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</si>
  <si>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</si>
  <si>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</si>
  <si>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</si>
  <si>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</si>
  <si>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</si>
  <si>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</si>
  <si>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</si>
  <si>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</si>
  <si>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</si>
  <si>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</si>
  <si>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</si>
  <si>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</si>
  <si>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</si>
  <si>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</si>
  <si>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</si>
  <si>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</si>
  <si>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</si>
  <si>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</si>
  <si>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</si>
  <si>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</si>
  <si>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</si>
  <si>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</si>
  <si>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</si>
  <si>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</si>
  <si>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</si>
  <si>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</si>
  <si>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</si>
  <si>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</si>
  <si>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</si>
  <si>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</si>
  <si>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</si>
  <si>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</si>
  <si>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</si>
  <si>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</si>
  <si>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</si>
  <si>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</si>
  <si>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</si>
  <si>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</si>
  <si>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</si>
  <si>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</si>
  <si>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</si>
  <si>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</si>
  <si>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</si>
  <si>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</si>
  <si>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</si>
  <si>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</si>
  <si>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</si>
  <si>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</si>
  <si>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</si>
  <si>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</si>
  <si>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</si>
  <si>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</si>
  <si>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</si>
  <si>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</si>
  <si>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</si>
  <si>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</si>
  <si>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</si>
  <si>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</si>
  <si>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</si>
  <si>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</si>
  <si>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</si>
  <si>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</si>
  <si>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</si>
  <si>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</si>
  <si>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</si>
  <si>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</si>
  <si>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</si>
  <si>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</si>
  <si>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</si>
  <si>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</si>
  <si>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</si>
  <si>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</si>
  <si>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</si>
  <si>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</si>
  <si>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</si>
  <si>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</si>
  <si>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</si>
  <si>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</si>
  <si>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</si>
  <si>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</si>
  <si>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</si>
  <si>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</si>
  <si>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</si>
  <si>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</si>
  <si>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</si>
  <si>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</si>
  <si>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</si>
  <si>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</si>
  <si>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</si>
  <si>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</si>
  <si>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</si>
  <si>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</si>
  <si>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</si>
  <si>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</si>
  <si>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</si>
  <si>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</si>
  <si>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</si>
  <si>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</si>
  <si>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</si>
  <si>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</si>
  <si>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</si>
  <si>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</si>
  <si>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</si>
  <si>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</si>
  <si>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</si>
  <si>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</si>
  <si>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</si>
  <si>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</si>
  <si>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</si>
  <si>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</si>
  <si>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</si>
  <si>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</si>
  <si>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</si>
  <si>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</si>
  <si>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</si>
  <si>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</si>
  <si>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</si>
  <si>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</si>
  <si>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</si>
  <si>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</si>
  <si>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</si>
  <si>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</si>
  <si>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</si>
  <si>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</si>
  <si>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</si>
  <si>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</si>
  <si>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</si>
  <si>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</si>
  <si>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</si>
  <si>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</si>
  <si>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</si>
  <si>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</si>
  <si>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</si>
  <si>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</si>
  <si>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</si>
  <si>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</si>
  <si>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</si>
  <si>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</si>
  <si>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</si>
  <si>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</si>
  <si>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</si>
  <si>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</si>
  <si>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</si>
  <si>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</si>
  <si>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</si>
  <si>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</si>
  <si>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</si>
  <si>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</si>
  <si>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</si>
  <si>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</si>
  <si>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</si>
  <si>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</si>
  <si>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</si>
  <si>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</si>
  <si>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</si>
  <si>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</si>
  <si>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</si>
  <si>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</si>
  <si>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</si>
  <si>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</si>
  <si>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</si>
  <si>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</si>
  <si>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</si>
  <si>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</si>
  <si>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</si>
  <si>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</si>
  <si>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</si>
  <si>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</si>
  <si>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</si>
  <si>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</si>
  <si>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</si>
  <si>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</si>
  <si>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</si>
  <si>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</si>
  <si>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</si>
  <si>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</si>
  <si>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</si>
  <si>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</si>
  <si>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</si>
  <si>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</si>
  <si>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</si>
  <si>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</si>
  <si>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</si>
  <si>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</si>
  <si>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</si>
  <si>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</si>
  <si>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</si>
  <si>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</si>
  <si>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</si>
  <si>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</si>
  <si>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</si>
  <si>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</si>
  <si>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</si>
  <si>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</si>
  <si>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</si>
  <si>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</si>
  <si>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</si>
  <si>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</si>
  <si>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</si>
  <si>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</si>
  <si>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</si>
  <si>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</si>
  <si>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</si>
  <si>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</si>
  <si>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</si>
  <si>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</si>
  <si>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</si>
  <si>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</si>
  <si>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</si>
  <si>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</si>
  <si>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</si>
  <si>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</si>
  <si>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</si>
  <si>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</si>
  <si>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</si>
  <si>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</si>
  <si>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</si>
  <si>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</si>
  <si>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</si>
  <si>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</si>
  <si>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</si>
  <si>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</si>
  <si>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</si>
  <si>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</si>
  <si>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</si>
  <si>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</si>
  <si>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</si>
  <si>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</si>
  <si>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</si>
  <si>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</si>
  <si>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</si>
  <si>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</si>
  <si>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</si>
  <si>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</si>
  <si>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</si>
  <si>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</si>
  <si>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</si>
  <si>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</si>
  <si>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</si>
  <si>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</si>
  <si>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</si>
  <si>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</si>
  <si>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</si>
  <si>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</si>
  <si>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</si>
  <si>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</si>
  <si>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</si>
  <si>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</si>
  <si>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</si>
  <si>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</si>
  <si>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</si>
  <si>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</si>
  <si>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</si>
  <si>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</si>
  <si>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</si>
  <si>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</si>
  <si>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</si>
  <si>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</si>
  <si>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</si>
  <si>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</si>
  <si>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</si>
  <si>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</si>
  <si>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</si>
  <si>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</si>
  <si>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</si>
  <si>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</si>
  <si>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</si>
  <si>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</si>
  <si>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</si>
  <si>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</si>
  <si>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</si>
  <si>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</si>
  <si>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</si>
  <si>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</si>
  <si>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</si>
  <si>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</si>
  <si>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</si>
  <si>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</si>
  <si>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</si>
  <si>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</si>
  <si>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</si>
  <si>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</si>
  <si>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</si>
  <si>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</si>
  <si>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</si>
  <si>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</si>
  <si>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</si>
  <si>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</si>
  <si>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</si>
  <si>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</si>
  <si>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</si>
  <si>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</si>
  <si>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</si>
  <si>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</si>
  <si>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</si>
  <si>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</si>
  <si>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</si>
  <si>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</si>
  <si>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</si>
  <si>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</si>
  <si>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</si>
  <si>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</si>
  <si>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</si>
  <si>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</si>
  <si>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</si>
  <si>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</si>
  <si>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</si>
  <si>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</si>
  <si>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</si>
  <si>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</si>
  <si>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</si>
  <si>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</si>
  <si>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</si>
  <si>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</si>
  <si>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</si>
  <si>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</si>
  <si>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</si>
  <si>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</si>
  <si>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</si>
  <si>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</si>
  <si>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</si>
  <si>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</si>
  <si>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</si>
  <si>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</si>
  <si>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</si>
  <si>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</si>
  <si>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</si>
  <si>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</si>
  <si>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</si>
  <si>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</si>
  <si>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</si>
  <si>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</si>
  <si>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</si>
  <si>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</si>
  <si>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</si>
  <si>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</si>
  <si>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</si>
  <si>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</si>
  <si>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</si>
  <si>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</si>
  <si>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</si>
  <si>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</si>
  <si>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</si>
  <si>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</si>
  <si>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</si>
  <si>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</si>
  <si>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</si>
  <si>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</si>
  <si>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</si>
  <si>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</si>
  <si>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</si>
  <si>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</si>
  <si>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</si>
  <si>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</si>
  <si>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</si>
  <si>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</si>
  <si>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</si>
  <si>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</si>
  <si>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</si>
  <si>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</si>
  <si>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</si>
  <si>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</si>
  <si>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</si>
  <si>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</si>
  <si>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</si>
  <si>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</si>
  <si>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</si>
  <si>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</si>
  <si>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</si>
  <si>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</si>
  <si>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</si>
  <si>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</si>
  <si>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</si>
  <si>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</si>
  <si>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</si>
  <si>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</si>
  <si>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</si>
  <si>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</si>
  <si>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</si>
  <si>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</si>
  <si>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</si>
  <si>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</si>
  <si>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</si>
  <si>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</si>
  <si>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</si>
  <si>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</si>
  <si>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</si>
  <si>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</si>
  <si>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</si>
  <si>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</si>
  <si>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</si>
  <si>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</si>
  <si>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</si>
  <si>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</si>
  <si>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</si>
  <si>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</si>
  <si>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</si>
  <si>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</si>
  <si>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</si>
  <si>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</si>
  <si>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</si>
  <si>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</si>
  <si>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</si>
  <si>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</si>
  <si>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</si>
  <si>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</si>
  <si>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</si>
  <si>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</si>
  <si>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</si>
  <si>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</si>
  <si>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</si>
  <si>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</si>
  <si>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</si>
  <si>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</si>
  <si>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</si>
  <si>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</si>
  <si>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</si>
  <si>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</si>
  <si>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</si>
  <si>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</si>
  <si>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</si>
  <si>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</si>
  <si>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</si>
  <si>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</si>
  <si>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</si>
  <si>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</si>
  <si>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</si>
  <si>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</si>
  <si>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</si>
  <si>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</si>
  <si>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</si>
  <si>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</si>
  <si>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</si>
  <si>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</si>
  <si>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</si>
  <si>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</si>
  <si>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</si>
  <si>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</si>
  <si>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</si>
  <si>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</si>
  <si>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</si>
  <si>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</si>
  <si>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</si>
  <si>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</si>
  <si>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</si>
  <si>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</si>
  <si>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</si>
  <si>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</si>
  <si>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</si>
  <si>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</si>
  <si>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</si>
  <si>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</si>
  <si>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</si>
  <si>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</si>
  <si>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</si>
  <si>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</si>
  <si>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</si>
  <si>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</si>
  <si>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</si>
  <si>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</si>
  <si>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</si>
  <si>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</si>
  <si>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</si>
  <si>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</si>
  <si>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</si>
  <si>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</si>
  <si>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</si>
  <si>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</si>
  <si>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</si>
  <si>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</si>
  <si>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</si>
  <si>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</si>
  <si>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</si>
  <si>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</si>
  <si>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</si>
  <si>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</si>
  <si>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</si>
  <si>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</si>
  <si>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</si>
  <si>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</si>
  <si>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</si>
  <si>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</si>
  <si>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</si>
  <si>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</si>
  <si>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</si>
  <si>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</si>
  <si>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</si>
  <si>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</si>
  <si>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</si>
  <si>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</si>
  <si>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</si>
  <si>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</si>
  <si>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</si>
  <si>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</si>
  <si>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</si>
  <si>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</si>
  <si>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</si>
  <si>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</si>
  <si>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</si>
  <si>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</si>
  <si>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</si>
  <si>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</si>
  <si>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</si>
  <si>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</si>
  <si>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</si>
  <si>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</si>
  <si>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</si>
  <si>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</si>
  <si>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</si>
  <si>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</si>
  <si>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</si>
  <si>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</si>
  <si>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</si>
  <si>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</si>
  <si>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</si>
  <si>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</si>
  <si>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</si>
  <si>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</si>
  <si>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</si>
  <si>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</si>
  <si>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</si>
  <si>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</si>
  <si>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</si>
  <si>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</si>
  <si>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</si>
  <si>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</si>
  <si>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</si>
  <si>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</si>
  <si>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</si>
  <si>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</si>
  <si>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</si>
  <si>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</si>
  <si>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</si>
  <si>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</si>
  <si>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</si>
  <si>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</si>
  <si>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</si>
  <si>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</si>
  <si>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</si>
  <si>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</si>
  <si>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</si>
  <si>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</si>
  <si>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</si>
  <si>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</si>
  <si>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</si>
  <si>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</si>
  <si>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</si>
  <si>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</si>
  <si>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</si>
  <si>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</si>
  <si>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</si>
  <si>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</si>
  <si>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</si>
  <si>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</si>
  <si>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</si>
  <si>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</si>
  <si>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</si>
  <si>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</si>
  <si>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</si>
  <si>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</si>
  <si>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</si>
  <si>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</si>
  <si>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</si>
  <si>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</si>
  <si>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</si>
  <si>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</si>
  <si>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</si>
  <si>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</si>
  <si>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</si>
  <si>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</si>
  <si>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</si>
  <si>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</si>
  <si>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</si>
  <si>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</si>
  <si>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</si>
  <si>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</si>
  <si>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</si>
  <si>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</si>
  <si>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</si>
  <si>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</si>
  <si>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</si>
  <si>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</si>
  <si>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</si>
  <si>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</si>
  <si>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</si>
  <si>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</si>
  <si>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</si>
  <si>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</si>
  <si>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</si>
  <si>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</si>
  <si>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</si>
  <si>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</si>
  <si>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</si>
  <si>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</si>
  <si>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</si>
  <si>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</si>
  <si>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</si>
  <si>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</si>
  <si>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</si>
  <si>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</si>
  <si>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</si>
  <si>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</si>
  <si>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</si>
  <si>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</si>
  <si>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</si>
  <si>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</si>
  <si>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</si>
  <si>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</si>
  <si>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</si>
  <si>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</si>
  <si>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</si>
  <si>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</si>
  <si>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</si>
  <si>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</si>
  <si>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</si>
  <si>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</si>
  <si>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</si>
  <si>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</si>
  <si>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</si>
  <si>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</si>
  <si>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</si>
  <si>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</si>
  <si>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</si>
  <si>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</si>
  <si>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</si>
  <si>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</si>
  <si>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</si>
  <si>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</si>
  <si>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</si>
  <si>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</si>
  <si>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</si>
  <si>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</si>
  <si>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</si>
  <si>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</si>
  <si>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</si>
  <si>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</si>
  <si>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</si>
  <si>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</si>
  <si>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</si>
  <si>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</si>
  <si>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</si>
  <si>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</si>
  <si>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</si>
  <si>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</si>
  <si>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</si>
  <si>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</si>
  <si>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</si>
  <si>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</si>
  <si>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</si>
  <si>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</si>
  <si>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</si>
  <si>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</si>
  <si>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</si>
  <si>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</si>
  <si>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</si>
  <si>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</si>
  <si>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</si>
  <si>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</si>
  <si>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</si>
  <si>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</si>
  <si>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</si>
  <si>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</si>
  <si>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</si>
  <si>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</si>
  <si>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</si>
  <si>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</si>
  <si>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</si>
  <si>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</si>
  <si>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</si>
  <si>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</si>
  <si>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</si>
  <si>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</si>
  <si>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</si>
  <si>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</si>
  <si>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</si>
  <si>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</si>
  <si>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</si>
  <si>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</si>
  <si>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</si>
  <si>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</si>
  <si>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</si>
  <si>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</si>
  <si>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</si>
  <si>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</si>
  <si>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</si>
  <si>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</si>
  <si>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</si>
  <si>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</si>
  <si>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</si>
  <si>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</si>
  <si>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</si>
  <si>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</si>
  <si>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</si>
  <si>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</si>
  <si>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</si>
  <si>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</si>
  <si>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</si>
  <si>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</si>
  <si>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</si>
  <si>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</si>
  <si>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</si>
  <si>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</si>
  <si>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</si>
  <si>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</si>
  <si>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</si>
  <si>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</si>
  <si>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</si>
  <si>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</si>
  <si>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</si>
  <si>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</si>
  <si>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</si>
  <si>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</si>
  <si>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</si>
  <si>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</si>
  <si>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</si>
  <si>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</si>
  <si>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</si>
  <si>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</si>
  <si>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</si>
  <si>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</si>
  <si>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</si>
  <si>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</si>
  <si>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</si>
  <si>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</si>
  <si>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</si>
  <si>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</si>
  <si>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</si>
  <si>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</si>
  <si>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</si>
  <si>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</si>
  <si>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</si>
  <si>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</si>
  <si>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</si>
  <si>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</si>
  <si>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</si>
  <si>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</si>
  <si>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</si>
  <si>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</si>
  <si>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</si>
  <si>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</si>
  <si>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</si>
  <si>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</si>
  <si>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</si>
  <si>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</si>
  <si>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</si>
  <si>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</si>
  <si>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</si>
  <si>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</si>
  <si>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</si>
  <si>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</si>
  <si>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</si>
  <si>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</si>
  <si>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</si>
  <si>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</si>
  <si>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</si>
  <si>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</si>
  <si>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</si>
  <si>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</si>
  <si>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</si>
  <si>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</si>
  <si>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</si>
  <si>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</si>
  <si>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</si>
  <si>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</si>
  <si>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</si>
  <si>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</si>
  <si>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</si>
  <si>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</si>
  <si>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</si>
  <si>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</si>
  <si>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</si>
  <si>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</si>
  <si>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</si>
  <si>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</si>
  <si>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</si>
  <si>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</si>
  <si>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</si>
  <si>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</si>
  <si>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</si>
  <si>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</si>
  <si>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</si>
  <si>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</si>
  <si>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</si>
  <si>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</si>
  <si>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</si>
  <si>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</si>
  <si>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</si>
  <si>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</si>
  <si>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</si>
  <si>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</si>
  <si>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</si>
  <si>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</si>
  <si>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</si>
  <si>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</si>
  <si>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</si>
  <si>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</si>
  <si>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</si>
  <si>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</si>
  <si>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</si>
  <si>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</si>
  <si>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</si>
  <si>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</si>
  <si>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</si>
  <si>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</si>
  <si>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</si>
  <si>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</si>
  <si>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</si>
  <si>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</si>
  <si>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</si>
  <si>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</si>
  <si>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</si>
  <si>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</si>
  <si>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</si>
  <si>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</si>
  <si>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</si>
  <si>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</si>
  <si>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</si>
  <si>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</si>
  <si>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</si>
  <si>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</si>
  <si>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</si>
  <si>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</si>
  <si>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</si>
  <si>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</si>
  <si>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</si>
  <si>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</si>
  <si>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</si>
  <si>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</si>
  <si>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</si>
  <si>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</si>
  <si>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</si>
  <si>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</si>
  <si>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</si>
  <si>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</si>
  <si>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</si>
  <si>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</si>
  <si>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</si>
  <si>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</si>
  <si>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</si>
  <si>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</si>
  <si>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</si>
  <si>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</si>
  <si>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</si>
  <si>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</si>
  <si>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</si>
  <si>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</si>
  <si>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</si>
  <si>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</si>
  <si>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</si>
  <si>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</si>
  <si>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</si>
  <si>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</si>
  <si>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</si>
  <si>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</si>
  <si>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</si>
  <si>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</si>
  <si>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</si>
  <si>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</si>
  <si>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</si>
  <si>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</si>
  <si>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</si>
  <si>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</si>
  <si>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</si>
  <si>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</si>
  <si>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</si>
  <si>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</si>
  <si>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</si>
  <si>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</si>
  <si>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</si>
  <si>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</si>
  <si>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</si>
  <si>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</si>
  <si>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</si>
  <si>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</si>
  <si>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</si>
  <si>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</si>
  <si>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</si>
  <si>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</si>
  <si>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</si>
  <si>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</si>
  <si>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</si>
  <si>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</si>
  <si>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</si>
  <si>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</si>
  <si>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</si>
  <si>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</si>
  <si>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</si>
  <si>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</si>
  <si>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</si>
  <si>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</si>
  <si>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</si>
  <si>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</si>
  <si>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</si>
  <si>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</si>
  <si>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</si>
  <si>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</si>
  <si>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</si>
  <si>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</si>
  <si>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</si>
  <si>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</si>
  <si>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</si>
  <si>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</si>
  <si>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</si>
  <si>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</si>
  <si>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</si>
  <si>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</si>
  <si>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</si>
  <si>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</si>
  <si>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</si>
  <si>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</si>
  <si>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</si>
  <si>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</si>
  <si>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</si>
  <si>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</si>
  <si>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</si>
  <si>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</si>
  <si>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</si>
  <si>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</si>
  <si>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</si>
  <si>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</si>
  <si>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</si>
  <si>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</si>
  <si>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</si>
  <si>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</si>
  <si>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</si>
  <si>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</si>
  <si>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</si>
  <si>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</si>
  <si>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</si>
  <si>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</si>
  <si>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</si>
  <si>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</si>
  <si>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</si>
  <si>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</si>
  <si>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</si>
  <si>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</si>
  <si>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</si>
  <si>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</si>
  <si>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</si>
  <si>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</si>
  <si>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</si>
  <si>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</si>
  <si>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</si>
  <si>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</si>
  <si>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</si>
  <si>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</si>
  <si>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</si>
  <si>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</si>
  <si>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</si>
  <si>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</si>
  <si>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</si>
  <si>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</si>
  <si>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</si>
  <si>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</si>
  <si>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</si>
  <si>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</si>
  <si>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</si>
  <si>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</si>
  <si>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</si>
  <si>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</si>
  <si>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</si>
  <si>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</si>
  <si>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</si>
  <si>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</si>
  <si>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</si>
  <si>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</si>
  <si>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</si>
  <si>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</si>
  <si>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</si>
  <si>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</si>
  <si>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</si>
  <si>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</si>
  <si>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</si>
  <si>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</si>
  <si>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</si>
  <si>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</si>
  <si>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</si>
  <si>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</si>
  <si>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</si>
  <si>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</si>
  <si>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</si>
  <si>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</si>
  <si>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</si>
  <si>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</si>
  <si>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</si>
  <si>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</si>
  <si>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</si>
  <si>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</si>
  <si>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</si>
  <si>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</si>
  <si>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</si>
  <si>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</si>
  <si>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</si>
  <si>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</si>
  <si>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</si>
  <si>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</si>
  <si>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</si>
  <si>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</si>
  <si>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</si>
  <si>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</si>
  <si>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</si>
  <si>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</si>
  <si>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</si>
  <si>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</si>
  <si>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</si>
  <si>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</si>
  <si>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</si>
  <si>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</si>
  <si>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</si>
  <si>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</si>
  <si>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</si>
  <si>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</si>
  <si>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</si>
  <si>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</si>
  <si>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</si>
  <si>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</si>
  <si>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</si>
  <si>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</si>
  <si>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</si>
  <si>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</si>
  <si>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</si>
  <si>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</si>
  <si>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</si>
  <si>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</si>
  <si>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</si>
  <si>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</si>
  <si>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</si>
  <si>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</si>
  <si>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</si>
  <si>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</si>
  <si>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</si>
  <si>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</si>
  <si>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</si>
  <si>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</si>
  <si>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</si>
  <si>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</si>
  <si>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</si>
  <si>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</si>
  <si>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</si>
  <si>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</si>
  <si>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</si>
  <si>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</si>
  <si>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</si>
  <si>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</si>
  <si>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</si>
  <si>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</si>
  <si>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</si>
  <si>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</si>
  <si>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</si>
  <si>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</si>
  <si>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</si>
  <si>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</si>
  <si>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</si>
  <si>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</si>
  <si>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</si>
  <si>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</si>
  <si>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</si>
  <si>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</si>
  <si>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</si>
  <si>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</si>
  <si>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</si>
  <si>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</si>
  <si>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</si>
  <si>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</si>
  <si>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</si>
  <si>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</si>
  <si>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</si>
  <si>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</si>
  <si>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</si>
  <si>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</si>
  <si>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</si>
  <si>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</si>
  <si>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</si>
  <si>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</si>
  <si>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</si>
  <si>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</si>
  <si>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</si>
  <si>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</si>
  <si>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</si>
  <si>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</si>
  <si>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</si>
  <si>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</si>
  <si>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</si>
  <si>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</si>
  <si>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</si>
  <si>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</si>
  <si>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</si>
  <si>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</si>
  <si>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</si>
  <si>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</si>
  <si>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</si>
  <si>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</si>
  <si>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</si>
  <si>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</si>
  <si>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</si>
  <si>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</si>
  <si>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</si>
  <si>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</si>
  <si>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</si>
  <si>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</si>
  <si>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</si>
  <si>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</si>
  <si>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</si>
  <si>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</si>
  <si>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</si>
  <si>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</si>
  <si>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</si>
  <si>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</si>
  <si>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</si>
  <si>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</si>
  <si>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</si>
  <si>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</si>
  <si>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</si>
  <si>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</si>
  <si>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</si>
  <si>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</si>
  <si>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</si>
  <si>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</si>
  <si>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</si>
  <si>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</si>
  <si>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</si>
  <si>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</si>
  <si>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</si>
  <si>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</si>
  <si>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</si>
  <si>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</si>
  <si>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</si>
  <si>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</si>
  <si>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</si>
  <si>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</si>
  <si>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</si>
  <si>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</si>
  <si>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</si>
  <si>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</si>
  <si>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</si>
  <si>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</si>
  <si>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</si>
  <si>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</si>
  <si>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</si>
  <si>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</si>
  <si>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</si>
  <si>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</si>
  <si>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</si>
  <si>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</si>
  <si>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</si>
  <si>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</si>
  <si>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</si>
  <si>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</si>
  <si>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</si>
  <si>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</si>
  <si>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</si>
  <si>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</si>
  <si>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</si>
  <si>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</si>
  <si>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</si>
  <si>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</si>
  <si>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</si>
  <si>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</si>
  <si>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</si>
  <si>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</si>
  <si>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</si>
  <si>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</si>
  <si>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</si>
  <si>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</si>
  <si>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</si>
  <si>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</si>
  <si>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</si>
  <si>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</si>
  <si>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</si>
  <si>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</si>
  <si>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</si>
  <si>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</si>
  <si>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</si>
  <si>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</si>
  <si>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</si>
  <si>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</si>
  <si>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</si>
  <si>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</si>
  <si>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</si>
  <si>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</si>
  <si>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</si>
  <si>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</si>
  <si>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</si>
  <si>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</si>
  <si>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</si>
  <si>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</si>
  <si>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</si>
  <si>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</si>
  <si>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</si>
  <si>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</si>
  <si>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</si>
  <si>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</si>
  <si>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</si>
  <si>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</si>
  <si>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</si>
  <si>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</si>
  <si>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</si>
  <si>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</si>
  <si>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</si>
  <si>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</si>
  <si>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</si>
  <si>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</si>
  <si>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</si>
  <si>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</si>
  <si>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</si>
  <si>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</si>
  <si>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</si>
  <si>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</si>
  <si>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</si>
  <si>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</si>
  <si>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</si>
  <si>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</si>
  <si>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</si>
  <si>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</si>
  <si>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</si>
  <si>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</si>
  <si>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</si>
  <si>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</si>
  <si>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</si>
  <si>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</si>
  <si>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</si>
  <si>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</si>
  <si>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</si>
  <si>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</si>
  <si>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</si>
  <si>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</si>
  <si>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</si>
  <si>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</si>
  <si>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</si>
  <si>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</si>
  <si>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</si>
  <si>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</si>
  <si>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</si>
  <si>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</si>
  <si>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</si>
  <si>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</si>
  <si>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</si>
  <si>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</si>
  <si>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</si>
  <si>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</si>
  <si>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</si>
  <si>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</si>
  <si>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</si>
  <si>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</si>
  <si>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</si>
  <si>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</si>
  <si>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</si>
  <si>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</si>
  <si>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</si>
  <si>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</si>
  <si>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</si>
  <si>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</si>
  <si>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</si>
  <si>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</si>
  <si>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</si>
  <si>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</si>
  <si>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</si>
  <si>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</si>
  <si>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</si>
  <si>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</si>
  <si>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</si>
  <si>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</si>
  <si>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</si>
  <si>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</si>
  <si>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</si>
  <si>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</si>
  <si>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</si>
  <si>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</si>
  <si>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</si>
  <si>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</si>
  <si>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</si>
  <si>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</si>
  <si>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</si>
  <si>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</si>
  <si>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</si>
  <si>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</si>
  <si>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</si>
  <si>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</si>
  <si>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</si>
  <si>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</si>
  <si>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</si>
  <si>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</si>
  <si>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</si>
  <si>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</si>
  <si>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</si>
  <si>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</si>
  <si>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</si>
  <si>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</si>
  <si>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</si>
  <si>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</si>
  <si>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</si>
  <si>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</si>
  <si>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</si>
  <si>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</si>
  <si>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</si>
  <si>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</si>
  <si>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</si>
  <si>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</si>
  <si>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</si>
  <si>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</si>
  <si>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</si>
  <si>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</si>
  <si>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</si>
  <si>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</si>
  <si>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</si>
  <si>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</si>
  <si>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</si>
  <si>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</si>
  <si>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</si>
  <si>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</si>
  <si>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</si>
  <si>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</si>
  <si>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</si>
  <si>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</si>
  <si>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</si>
  <si>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</si>
  <si>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</si>
  <si>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</si>
  <si>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</si>
  <si>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</si>
  <si>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</si>
  <si>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</si>
  <si>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</si>
  <si>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</si>
  <si>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</si>
  <si>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</si>
  <si>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</si>
  <si>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</si>
  <si>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</si>
  <si>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</si>
  <si>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</si>
  <si>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</si>
  <si>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</si>
  <si>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</si>
  <si>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</si>
  <si>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</si>
  <si>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</si>
  <si>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</si>
  <si>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</si>
  <si>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</si>
  <si>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</si>
  <si>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</si>
  <si>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</si>
  <si>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</si>
  <si>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</si>
  <si>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</si>
  <si>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</si>
  <si>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</si>
  <si>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</si>
  <si>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</si>
  <si>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</si>
  <si>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</si>
  <si>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</si>
  <si>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</si>
  <si>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</si>
  <si>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</si>
  <si>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</si>
  <si>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</si>
  <si>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</si>
  <si>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</si>
  <si>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</si>
  <si>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</si>
  <si>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</si>
  <si>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</si>
  <si>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</si>
  <si>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</si>
  <si>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</si>
  <si>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</si>
  <si>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</si>
  <si>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</si>
  <si>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</si>
  <si>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</si>
  <si>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</si>
  <si>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</si>
  <si>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</si>
  <si>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</si>
  <si>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</si>
  <si>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</si>
  <si>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</si>
  <si>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</si>
  <si>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</si>
  <si>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</si>
  <si>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</si>
  <si>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</si>
  <si>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</si>
  <si>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</si>
  <si>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</si>
  <si>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</si>
  <si>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</si>
  <si>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</si>
  <si>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</si>
  <si>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</si>
  <si>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</si>
  <si>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</si>
  <si>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</si>
  <si>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</si>
  <si>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</si>
  <si>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</si>
  <si>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</si>
  <si>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</si>
  <si>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</si>
  <si>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</si>
  <si>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</si>
  <si>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</si>
  <si>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</si>
  <si>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</si>
  <si>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</si>
  <si>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</si>
  <si>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</si>
  <si>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</si>
  <si>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</si>
  <si>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</si>
  <si>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</si>
  <si>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</si>
  <si>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</si>
  <si>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</si>
  <si>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</si>
  <si>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</si>
  <si>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</si>
  <si>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</si>
  <si>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</si>
  <si>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</si>
  <si>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</si>
  <si>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</si>
  <si>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</si>
  <si>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</si>
  <si>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</si>
  <si>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</si>
  <si>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</si>
  <si>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</si>
  <si>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</si>
  <si>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</si>
  <si>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</si>
  <si>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</si>
  <si>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</si>
  <si>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</si>
  <si>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</si>
  <si>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</si>
  <si>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</si>
  <si>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</si>
  <si>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</si>
  <si>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</si>
  <si>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</si>
  <si>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</si>
  <si>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</si>
  <si>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</si>
  <si>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</si>
  <si>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</si>
  <si>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</si>
  <si>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</si>
  <si>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</si>
  <si>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</si>
  <si>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</si>
  <si>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</si>
  <si>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</si>
  <si>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</si>
  <si>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</si>
  <si>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</si>
  <si>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</si>
  <si>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</si>
  <si>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</si>
  <si>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</si>
  <si>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</si>
  <si>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</si>
  <si>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</si>
  <si>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</si>
  <si>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</si>
  <si>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</si>
  <si>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</si>
  <si>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</si>
  <si>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</si>
  <si>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</si>
  <si>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</si>
  <si>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</si>
  <si>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</si>
  <si>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</si>
  <si>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</si>
  <si>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</si>
  <si>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</si>
  <si>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</si>
  <si>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</si>
  <si>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</si>
  <si>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</si>
  <si>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</si>
  <si>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</si>
  <si>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</si>
  <si>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</si>
  <si>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</si>
  <si>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</si>
  <si>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</si>
  <si>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</si>
  <si>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</si>
  <si>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</si>
  <si>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</si>
  <si>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</si>
  <si>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</si>
  <si>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</si>
  <si>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</si>
  <si>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</si>
  <si>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</si>
  <si>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</si>
  <si>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</si>
  <si>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</si>
  <si>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</si>
  <si>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</si>
  <si>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</si>
  <si>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</si>
  <si>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</si>
  <si>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</si>
  <si>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</si>
  <si>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</si>
  <si>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</si>
  <si>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</si>
  <si>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</si>
  <si>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</si>
  <si>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</si>
  <si>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</si>
  <si>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</si>
  <si>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</si>
  <si>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</si>
  <si>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</si>
  <si>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</si>
  <si>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</si>
  <si>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</si>
  <si>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</si>
  <si>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</si>
  <si>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</si>
  <si>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</si>
  <si>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</si>
  <si>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</si>
  <si>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</si>
  <si>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</si>
  <si>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</si>
  <si>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</si>
  <si>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</si>
  <si>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</si>
  <si>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</si>
  <si>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</si>
  <si>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</si>
  <si>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</si>
  <si>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</si>
  <si>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</si>
  <si>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</si>
  <si>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</si>
  <si>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</si>
  <si>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</si>
  <si>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</si>
  <si>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</si>
  <si>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</si>
  <si>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</si>
  <si>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</si>
  <si>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</si>
  <si>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</si>
  <si>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</si>
  <si>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</si>
  <si>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</si>
  <si>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</si>
  <si>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</si>
  <si>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</si>
  <si>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</si>
  <si>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</si>
  <si>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</si>
  <si>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</si>
  <si>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</si>
  <si>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</si>
  <si>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</si>
  <si>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</si>
  <si>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</si>
  <si>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</si>
  <si>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</si>
  <si>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</si>
  <si>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</si>
  <si>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</si>
  <si>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</si>
  <si>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</si>
  <si>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</si>
  <si>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</si>
  <si>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</si>
  <si>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</si>
  <si>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</si>
  <si>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</si>
  <si>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</si>
  <si>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</si>
  <si>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</si>
  <si>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</si>
  <si>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</si>
  <si>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</si>
  <si>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</si>
  <si>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</si>
  <si>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</si>
  <si>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</si>
  <si>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</si>
  <si>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</si>
  <si>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</si>
  <si>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</si>
  <si>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</si>
  <si>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</si>
  <si>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</si>
  <si>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</si>
  <si>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</si>
  <si>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</si>
  <si>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</si>
  <si>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</si>
  <si>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</si>
  <si>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</si>
  <si>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</si>
  <si>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</si>
  <si>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</si>
  <si>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</si>
  <si>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</si>
  <si>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</si>
  <si>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</si>
  <si>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</si>
  <si>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</si>
  <si>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</si>
  <si>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</si>
  <si>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</si>
  <si>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</si>
  <si>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</si>
  <si>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</si>
  <si>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</si>
  <si>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</si>
  <si>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</si>
  <si>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</si>
  <si>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</si>
  <si>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</si>
  <si>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</si>
  <si>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</si>
  <si>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</si>
  <si>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</si>
  <si>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</si>
  <si>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</si>
  <si>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</si>
  <si>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</si>
  <si>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</si>
  <si>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</si>
  <si>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</si>
  <si>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</si>
  <si>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</si>
  <si>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</si>
  <si>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</si>
  <si>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</si>
  <si>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</si>
  <si>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</si>
  <si>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</si>
  <si>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</si>
  <si>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</si>
  <si>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</si>
  <si>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</si>
  <si>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</si>
  <si>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</si>
  <si>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</si>
  <si>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</si>
  <si>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</si>
  <si>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</si>
  <si>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</si>
  <si>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</si>
  <si>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</si>
  <si>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</si>
  <si>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</si>
  <si>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</si>
  <si>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</si>
  <si>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</si>
  <si>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</si>
  <si>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</si>
  <si>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</si>
  <si>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</si>
  <si>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</si>
  <si>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</si>
  <si>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</si>
  <si>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</si>
  <si>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</si>
  <si>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</si>
  <si>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</si>
  <si>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</si>
  <si>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</si>
  <si>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</si>
  <si>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</si>
  <si>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</si>
  <si>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</si>
  <si>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</si>
  <si>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</si>
  <si>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</si>
  <si>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</si>
  <si>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</si>
  <si>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</si>
  <si>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</si>
  <si>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</si>
  <si>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</si>
  <si>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</si>
  <si>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</si>
  <si>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</si>
  <si>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</si>
  <si>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</si>
  <si>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</si>
  <si>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</si>
  <si>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</si>
  <si>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</si>
  <si>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</si>
  <si>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</si>
  <si>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</si>
  <si>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</si>
  <si>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</si>
  <si>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</si>
  <si>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</si>
  <si>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</si>
  <si>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</si>
  <si>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</si>
  <si>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</si>
  <si>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</si>
  <si>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</si>
  <si>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</si>
  <si>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</si>
  <si>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</si>
  <si>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</si>
  <si>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</si>
  <si>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</si>
  <si>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</si>
  <si>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</si>
  <si>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</si>
  <si>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</si>
  <si>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</si>
  <si>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</si>
  <si>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</si>
  <si>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</si>
  <si>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</si>
  <si>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</si>
  <si>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</si>
  <si>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</si>
  <si>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</si>
  <si>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</si>
  <si>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</si>
  <si>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</si>
  <si>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</si>
  <si>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</si>
  <si>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</si>
  <si>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</si>
  <si>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</si>
  <si>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</si>
  <si>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</si>
  <si>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</si>
  <si>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</si>
  <si>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</si>
  <si>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</si>
  <si>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</si>
  <si>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</si>
  <si>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</si>
  <si>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</si>
  <si>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</si>
  <si>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</si>
  <si>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</si>
  <si>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</si>
  <si>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</si>
  <si>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</si>
  <si>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</si>
  <si>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</si>
  <si>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</si>
  <si>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</si>
  <si>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</si>
  <si>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</si>
  <si>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</si>
  <si>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</si>
  <si>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</si>
  <si>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</si>
  <si>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</si>
  <si>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</si>
  <si>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</si>
  <si>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</si>
  <si>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</si>
  <si>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</si>
  <si>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</si>
  <si>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</si>
  <si>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</si>
  <si>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</si>
  <si>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</si>
  <si>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</si>
  <si>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</si>
  <si>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</si>
  <si>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</si>
  <si>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</si>
  <si>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</si>
  <si>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</si>
  <si>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</si>
  <si>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</si>
  <si>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</si>
  <si>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</si>
  <si>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</si>
  <si>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</si>
  <si>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</si>
  <si>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</si>
  <si>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</si>
  <si>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</si>
  <si>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</si>
  <si>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</si>
  <si>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</si>
  <si>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</si>
  <si>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</si>
  <si>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</si>
  <si>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</si>
  <si>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</si>
  <si>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</si>
  <si>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</si>
  <si>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</si>
  <si>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</si>
  <si>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</si>
  <si>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</si>
  <si>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</si>
  <si>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</si>
  <si>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</si>
  <si>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</si>
  <si>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</si>
  <si>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</si>
  <si>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</si>
  <si>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</si>
  <si>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</si>
  <si>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</si>
  <si>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</si>
  <si>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</si>
  <si>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</si>
  <si>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</si>
  <si>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</si>
  <si>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</si>
  <si>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</si>
  <si>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</si>
  <si>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</si>
  <si>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</si>
  <si>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</si>
  <si>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</si>
  <si>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</si>
  <si>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</si>
  <si>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</si>
  <si>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</si>
  <si>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</si>
  <si>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</si>
  <si>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</si>
  <si>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</si>
  <si>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</si>
  <si>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</si>
  <si>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</si>
  <si>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</si>
  <si>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</si>
  <si>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</si>
  <si>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</si>
  <si>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</si>
  <si>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</si>
  <si>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</si>
  <si>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</si>
  <si>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</si>
  <si>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</si>
  <si>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</si>
  <si>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</si>
  <si>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</si>
  <si>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</si>
  <si>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</si>
  <si>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</si>
  <si>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</si>
  <si>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</si>
  <si>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</si>
  <si>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</si>
  <si>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</si>
  <si>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</si>
  <si>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</si>
  <si>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</si>
  <si>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</si>
  <si>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</si>
  <si>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</si>
  <si>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</si>
  <si>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</si>
  <si>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</si>
  <si>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</si>
  <si>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</si>
  <si>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</si>
  <si>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</si>
  <si>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</si>
  <si>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</si>
  <si>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</si>
  <si>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</si>
  <si>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</si>
  <si>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</si>
  <si>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</si>
  <si>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</si>
  <si>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</si>
  <si>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</si>
  <si>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</si>
  <si>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</si>
  <si>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</si>
  <si>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</si>
  <si>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</si>
  <si>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</si>
  <si>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</si>
  <si>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</si>
  <si>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</si>
  <si>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</si>
  <si>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</si>
  <si>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</si>
  <si>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</si>
  <si>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</si>
  <si>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</si>
  <si>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</si>
  <si>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</si>
  <si>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</si>
  <si>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</si>
  <si>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</si>
  <si>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</si>
  <si>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</si>
  <si>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</si>
  <si>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</si>
  <si>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</si>
  <si>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</si>
  <si>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</si>
  <si>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</si>
  <si>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</si>
  <si>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</si>
  <si>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</si>
  <si>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</si>
  <si>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</si>
  <si>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</si>
  <si>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</si>
  <si>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</si>
  <si>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</si>
  <si>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</si>
  <si>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</si>
  <si>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</si>
  <si>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</si>
  <si>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</si>
  <si>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</si>
  <si>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</si>
  <si>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</si>
  <si>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</si>
  <si>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</si>
  <si>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</si>
  <si>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</si>
  <si>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</si>
  <si>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</si>
  <si>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</si>
  <si>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</si>
  <si>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</si>
  <si>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</si>
  <si>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</si>
  <si>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</si>
  <si>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</si>
  <si>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</si>
  <si>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</si>
  <si>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</si>
  <si>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</si>
  <si>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</si>
  <si>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</si>
  <si>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</si>
  <si>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</si>
  <si>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</si>
  <si>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</si>
  <si>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</si>
  <si>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</si>
  <si>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</si>
  <si>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</si>
  <si>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</si>
  <si>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</si>
  <si>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</si>
  <si>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</si>
  <si>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</si>
  <si>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</si>
  <si>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</si>
  <si>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</si>
  <si>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</si>
  <si>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</si>
  <si>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</si>
  <si>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</si>
  <si>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</si>
  <si>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</si>
  <si>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</si>
  <si>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</si>
  <si>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</si>
  <si>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</si>
  <si>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</si>
  <si>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</si>
  <si>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</si>
  <si>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</si>
  <si>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</si>
  <si>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</si>
  <si>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</si>
  <si>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</si>
  <si>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</si>
  <si>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</si>
  <si>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</si>
  <si>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</si>
  <si>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</si>
  <si>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</si>
  <si>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</si>
  <si>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</si>
  <si>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</si>
  <si>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</si>
  <si>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</si>
  <si>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</si>
  <si>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</si>
  <si>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</si>
  <si>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</si>
  <si>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</si>
  <si>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</si>
  <si>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</si>
  <si>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</si>
  <si>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</si>
  <si>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</si>
  <si>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</si>
  <si>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</si>
  <si>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</si>
  <si>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</si>
  <si>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</si>
  <si>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</si>
  <si>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</si>
  <si>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</si>
  <si>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</si>
  <si>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</si>
  <si>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</si>
  <si>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</si>
  <si>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</si>
  <si>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</si>
  <si>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</si>
  <si>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</si>
  <si>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</si>
  <si>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</si>
  <si>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</si>
  <si>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</si>
  <si>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</si>
  <si>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</si>
  <si>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</si>
  <si>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</si>
  <si>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</si>
  <si>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</si>
  <si>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</si>
  <si>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</si>
  <si>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</si>
  <si>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</si>
  <si>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</si>
  <si>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</si>
  <si>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</si>
  <si>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</si>
  <si>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</si>
  <si>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</si>
  <si>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</si>
  <si>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</si>
  <si>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</si>
  <si>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</si>
  <si>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</si>
  <si>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</si>
  <si>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</si>
  <si>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</si>
  <si>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</si>
  <si>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</si>
  <si>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</si>
  <si>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</si>
  <si>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</si>
  <si>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</si>
  <si>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</si>
  <si>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</si>
  <si>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</si>
  <si>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</si>
  <si>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</si>
  <si>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</si>
  <si>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</si>
  <si>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</si>
  <si>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</si>
  <si>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</si>
  <si>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</si>
  <si>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</si>
  <si>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</si>
  <si>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</si>
  <si>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</si>
  <si>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</si>
  <si>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</si>
  <si>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</si>
  <si>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</si>
  <si>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</si>
  <si>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</si>
  <si>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</si>
  <si>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</si>
  <si>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</si>
  <si>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</si>
  <si>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</si>
  <si>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</si>
  <si>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</si>
  <si>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</si>
  <si>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</si>
  <si>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</si>
  <si>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</si>
  <si>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</si>
  <si>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</si>
  <si>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</si>
  <si>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</si>
  <si>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</si>
  <si>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</si>
  <si>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</si>
  <si>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</si>
  <si>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</si>
  <si>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</si>
  <si>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</si>
  <si>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</si>
  <si>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</si>
  <si>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</si>
  <si>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</si>
  <si>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</si>
  <si>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</si>
  <si>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</si>
  <si>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</si>
  <si>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</si>
  <si>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</si>
  <si>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</si>
  <si>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</si>
  <si>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</si>
  <si>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</si>
  <si>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</si>
  <si>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</si>
  <si>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</si>
  <si>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</si>
  <si>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</si>
  <si>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</si>
  <si>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</si>
  <si>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</si>
  <si>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</si>
  <si>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</si>
  <si>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</si>
  <si>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</si>
  <si>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</si>
  <si>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</si>
  <si>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</si>
  <si>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</si>
  <si>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</si>
  <si>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</si>
  <si>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</si>
  <si>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</si>
  <si>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</si>
  <si>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</si>
  <si>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</si>
  <si>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</si>
  <si>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</si>
  <si>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</si>
  <si>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</si>
  <si>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</si>
  <si>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</si>
  <si>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</si>
  <si>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</si>
  <si>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</si>
  <si>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</si>
  <si>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</si>
  <si>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</si>
  <si>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</si>
  <si>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</si>
  <si>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</si>
  <si>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</si>
  <si>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</si>
  <si>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</si>
  <si>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</si>
  <si>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</si>
  <si>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</si>
  <si>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</si>
  <si>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</si>
  <si>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</si>
  <si>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</si>
  <si>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</si>
  <si>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</si>
  <si>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</si>
  <si>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</si>
  <si>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</si>
  <si>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</si>
  <si>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</si>
  <si>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</si>
  <si>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</si>
  <si>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</si>
  <si>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</si>
  <si>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</si>
  <si>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</si>
  <si>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</si>
  <si>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</si>
  <si>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</si>
  <si>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</si>
  <si>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</si>
  <si>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</si>
  <si>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</si>
  <si>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</si>
  <si>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</si>
  <si>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</si>
  <si>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</si>
  <si>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</si>
  <si>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</si>
  <si>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</si>
  <si>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</si>
  <si>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</si>
  <si>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</si>
  <si>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</si>
  <si>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</si>
  <si>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</si>
  <si>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</si>
  <si>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</si>
  <si>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</si>
  <si>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</si>
  <si>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</si>
  <si>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</si>
  <si>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</si>
  <si>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</si>
  <si>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</si>
  <si>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</si>
  <si>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</si>
  <si>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</si>
  <si>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</si>
  <si>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</si>
  <si>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</si>
  <si>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</si>
  <si>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</si>
  <si>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</si>
  <si>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</si>
  <si>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</si>
  <si>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</si>
  <si>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</si>
  <si>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</si>
  <si>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</si>
  <si>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</si>
  <si>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</si>
  <si>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</si>
  <si>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</si>
  <si>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</si>
  <si>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</si>
  <si>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</si>
  <si>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</si>
  <si>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</si>
  <si>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</si>
  <si>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</si>
  <si>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</si>
  <si>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</si>
  <si>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</si>
  <si>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</si>
  <si>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</si>
  <si>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</si>
  <si>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</si>
  <si>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</si>
  <si>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</si>
  <si>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</si>
  <si>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</si>
  <si>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</si>
  <si>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</si>
  <si>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</si>
  <si>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</si>
  <si>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</si>
  <si>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</si>
  <si>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</si>
  <si>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</si>
  <si>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</si>
  <si>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</si>
  <si>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</si>
  <si>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</si>
  <si>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</si>
  <si>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</si>
  <si>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</si>
  <si>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</si>
  <si>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</si>
  <si>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</si>
  <si>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</si>
  <si>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</si>
  <si>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</si>
  <si>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</si>
  <si>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</si>
  <si>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</si>
  <si>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</si>
  <si>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</si>
  <si>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</si>
  <si>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</si>
  <si>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</si>
  <si>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</si>
  <si>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</si>
  <si>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</si>
  <si>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</si>
  <si>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</si>
  <si>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</si>
  <si>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</si>
  <si>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</si>
  <si>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</si>
  <si>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</si>
  <si>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</si>
  <si>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</si>
  <si>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</si>
  <si>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</si>
  <si>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</si>
  <si>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</si>
  <si>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</si>
  <si>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</si>
  <si>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</si>
  <si>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</si>
  <si>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</si>
  <si>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</si>
  <si>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</si>
  <si>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</si>
  <si>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</si>
  <si>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</si>
  <si>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</si>
  <si>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</si>
  <si>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</si>
  <si>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</si>
  <si>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</si>
  <si>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</si>
  <si>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</si>
  <si>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</si>
  <si>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</si>
  <si>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</si>
  <si>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</si>
  <si>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</si>
  <si>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</si>
  <si>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</si>
  <si>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</si>
  <si>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</si>
  <si>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</si>
  <si>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</si>
  <si>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</si>
  <si>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</si>
  <si>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</si>
  <si>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</si>
  <si>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</si>
  <si>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</si>
  <si>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</si>
  <si>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</si>
  <si>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</si>
  <si>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</si>
  <si>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</si>
  <si>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</si>
  <si>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</si>
  <si>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</si>
  <si>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</si>
  <si>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</si>
  <si>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</si>
  <si>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</si>
  <si>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</si>
  <si>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</si>
  <si>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</si>
  <si>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</si>
  <si>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</si>
  <si>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</si>
  <si>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</si>
  <si>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</si>
  <si>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</si>
  <si>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</si>
  <si>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</si>
  <si>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</si>
  <si>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</si>
  <si>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</si>
  <si>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</si>
  <si>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</si>
  <si>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</si>
  <si>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</si>
  <si>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</si>
  <si>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</si>
  <si>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</si>
  <si>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</si>
  <si>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</si>
  <si>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</si>
  <si>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</si>
  <si>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</si>
  <si>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</si>
  <si>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</si>
  <si>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</si>
  <si>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</si>
  <si>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</si>
  <si>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</si>
  <si>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</si>
  <si>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</si>
  <si>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</si>
  <si>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</si>
  <si>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</si>
  <si>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</si>
  <si>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</si>
  <si>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</si>
  <si>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</si>
  <si>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</si>
  <si>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</si>
  <si>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</si>
  <si>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</si>
  <si>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</si>
  <si>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</si>
  <si>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</si>
  <si>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</si>
  <si>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</si>
  <si>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</si>
  <si>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</si>
  <si>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</si>
  <si>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</si>
  <si>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</si>
  <si>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</si>
  <si>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</si>
  <si>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</si>
  <si>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</si>
  <si>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</si>
  <si>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</si>
  <si>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</si>
  <si>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</si>
  <si>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</si>
  <si>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</si>
  <si>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</si>
  <si>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</si>
  <si>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</si>
  <si>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</si>
  <si>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</si>
  <si>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</si>
  <si>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</si>
  <si>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</si>
  <si>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</si>
  <si>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</si>
  <si>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</si>
  <si>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</si>
  <si>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</si>
  <si>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</si>
  <si>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</si>
  <si>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</si>
  <si>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</si>
  <si>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</si>
  <si>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</si>
  <si>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</si>
  <si>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</si>
  <si>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</si>
  <si>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</si>
  <si>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</si>
  <si>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</si>
  <si>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</si>
  <si>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</si>
  <si>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</si>
  <si>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</si>
  <si>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</si>
  <si>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</si>
  <si>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</si>
  <si>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</si>
  <si>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</si>
  <si>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</si>
  <si>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</si>
  <si>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</si>
  <si>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</si>
  <si>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</si>
  <si>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</si>
  <si>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</si>
  <si>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</si>
  <si>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</si>
  <si>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</si>
  <si>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</si>
  <si>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</si>
  <si>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</si>
  <si>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</si>
  <si>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</si>
  <si>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</si>
  <si>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</si>
  <si>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</si>
  <si>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</si>
  <si>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</si>
  <si>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</si>
  <si>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</si>
  <si>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</si>
  <si>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</si>
  <si>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</si>
  <si>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</si>
  <si>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</si>
  <si>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</si>
  <si>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</si>
  <si>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</si>
  <si>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</si>
  <si>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</si>
  <si>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</si>
  <si>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</si>
  <si>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</si>
  <si>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</si>
  <si>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</si>
  <si>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</si>
  <si>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</si>
  <si>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</si>
  <si>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</si>
  <si>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</si>
  <si>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</si>
  <si>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</si>
  <si>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</si>
  <si>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</si>
  <si>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</si>
  <si>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</si>
  <si>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</si>
  <si>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</si>
  <si>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</si>
  <si>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</si>
  <si>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</si>
  <si>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</si>
  <si>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</si>
  <si>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</si>
  <si>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</si>
  <si>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</si>
  <si>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</si>
  <si>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</si>
  <si>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</si>
  <si>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</si>
  <si>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</si>
  <si>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</si>
  <si>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</si>
  <si>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</si>
  <si>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</si>
  <si>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</si>
  <si>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</si>
  <si>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</si>
  <si>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</si>
  <si>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</si>
  <si>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</si>
  <si>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</si>
  <si>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</si>
  <si>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</si>
  <si>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</si>
  <si>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</si>
  <si>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</si>
  <si>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</si>
  <si>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</si>
  <si>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</si>
  <si>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</si>
  <si>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</si>
  <si>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</si>
  <si>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</si>
  <si>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</si>
  <si>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</si>
  <si>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</si>
  <si>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</si>
  <si>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</si>
  <si>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</si>
  <si>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</si>
  <si>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</si>
  <si>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</si>
  <si>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</si>
  <si>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</si>
  <si>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</si>
  <si>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</si>
  <si>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</si>
  <si>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</si>
  <si>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</si>
  <si>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</si>
  <si>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</si>
  <si>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</si>
  <si>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</si>
  <si>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</si>
  <si>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</si>
  <si>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</si>
  <si>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</si>
  <si>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</si>
  <si>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</si>
  <si>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</si>
  <si>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</si>
  <si>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</si>
  <si>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</si>
  <si>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</si>
  <si>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</si>
  <si>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</si>
  <si>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</si>
  <si>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</si>
  <si>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</si>
  <si>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</si>
  <si>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</si>
  <si>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</si>
  <si>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</si>
  <si>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</si>
  <si>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</si>
  <si>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</si>
  <si>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</si>
  <si>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</si>
  <si>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</si>
  <si>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</si>
  <si>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</si>
  <si>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</si>
  <si>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</si>
  <si>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</si>
  <si>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</si>
  <si>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</si>
  <si>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</si>
  <si>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</si>
  <si>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</si>
  <si>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</si>
  <si>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</si>
  <si>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</si>
  <si>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</si>
  <si>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</si>
  <si>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</si>
  <si>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</si>
  <si>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</si>
  <si>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</si>
  <si>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</si>
  <si>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</si>
  <si>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</si>
  <si>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</si>
  <si>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</si>
  <si>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</si>
  <si>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</si>
  <si>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</si>
  <si>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</si>
  <si>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</si>
  <si>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</si>
  <si>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</si>
  <si>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</si>
  <si>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</si>
  <si>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</si>
  <si>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</si>
  <si>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</si>
  <si>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</si>
  <si>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</si>
  <si>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</si>
  <si>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</si>
  <si>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</si>
  <si>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</si>
  <si>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</si>
  <si>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</si>
  <si>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</si>
  <si>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</si>
  <si>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</si>
  <si>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</si>
  <si>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</si>
  <si>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</si>
  <si>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</si>
  <si>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</si>
  <si>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</si>
  <si>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</si>
  <si>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</si>
  <si>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</si>
  <si>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</si>
  <si>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</si>
  <si>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</si>
  <si>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</si>
  <si>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</si>
  <si>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</si>
  <si>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</si>
  <si>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</si>
  <si>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</si>
  <si>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</si>
  <si>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</si>
  <si>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</si>
  <si>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</si>
  <si>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</si>
  <si>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</si>
  <si>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</si>
  <si>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</si>
  <si>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</si>
  <si>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</si>
  <si>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</si>
  <si>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</si>
  <si>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</si>
  <si>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</si>
  <si>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</si>
  <si>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</si>
  <si>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</si>
  <si>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</si>
  <si>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</si>
  <si>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</si>
  <si>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</si>
  <si>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</si>
  <si>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</si>
  <si>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</si>
  <si>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</si>
  <si>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</si>
  <si>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</si>
  <si>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</si>
  <si>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</si>
  <si>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</si>
  <si>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</si>
  <si>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</si>
  <si>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</si>
  <si>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</si>
  <si>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</si>
  <si>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</si>
  <si>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</si>
  <si>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</si>
  <si>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</si>
  <si>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</si>
  <si>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</si>
  <si>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</si>
  <si>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</si>
  <si>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</si>
  <si>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</si>
  <si>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</si>
  <si>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</si>
  <si>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</si>
  <si>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</si>
  <si>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</si>
  <si>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</si>
  <si>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</si>
  <si>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</si>
  <si>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</si>
  <si>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</si>
  <si>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</si>
  <si>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</si>
  <si>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</si>
  <si>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</si>
  <si>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</si>
  <si>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</si>
  <si>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</si>
  <si>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</si>
  <si>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</si>
  <si>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</si>
  <si>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</si>
  <si>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</si>
  <si>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</si>
  <si>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</si>
  <si>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</si>
  <si>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</si>
  <si>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</si>
  <si>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</si>
  <si>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</si>
  <si>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</si>
  <si>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</si>
  <si>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</si>
  <si>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</si>
  <si>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</si>
  <si>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</si>
  <si>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</si>
  <si>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</si>
  <si>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</si>
  <si>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</si>
  <si>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</si>
  <si>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</si>
  <si>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</si>
  <si>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</si>
  <si>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</si>
  <si>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</si>
  <si>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</si>
  <si>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</si>
  <si>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</si>
  <si>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</si>
  <si>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</si>
  <si>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</si>
  <si>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</si>
  <si>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</si>
  <si>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</si>
  <si>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</si>
  <si>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</si>
  <si>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</si>
  <si>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</si>
  <si>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</si>
  <si>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</si>
  <si>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</si>
  <si>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</si>
  <si>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</si>
  <si>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</si>
  <si>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</si>
  <si>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</si>
  <si>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</si>
  <si>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</si>
  <si>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</si>
  <si>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</si>
  <si>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</si>
  <si>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</si>
  <si>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</si>
  <si>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</si>
  <si>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</si>
  <si>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</si>
  <si>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</si>
  <si>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</si>
  <si>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</si>
  <si>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</si>
  <si>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</si>
  <si>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</si>
  <si>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</si>
  <si>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</si>
  <si>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</si>
  <si>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</si>
  <si>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</si>
  <si>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</si>
  <si>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</si>
  <si>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</si>
  <si>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</si>
  <si>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</si>
  <si>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</si>
  <si>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</si>
  <si>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</si>
  <si>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</si>
  <si>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</si>
  <si>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</si>
  <si>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</si>
  <si>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</si>
  <si>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</si>
  <si>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</si>
  <si>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</si>
  <si>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</si>
  <si>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</si>
  <si>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</si>
  <si>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</si>
  <si>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</si>
  <si>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</si>
  <si>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</si>
  <si>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</si>
  <si>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</si>
  <si>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</si>
  <si>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</si>
  <si>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</si>
  <si>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</si>
  <si>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</si>
  <si>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</si>
  <si>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</si>
  <si>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</si>
  <si>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</si>
  <si>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</si>
  <si>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</si>
  <si>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</si>
  <si>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</si>
  <si>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</si>
  <si>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</si>
  <si>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</si>
  <si>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</si>
  <si>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</si>
  <si>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</si>
  <si>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</si>
  <si>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</si>
  <si>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</si>
  <si>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</si>
  <si>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</si>
  <si>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</si>
  <si>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</si>
  <si>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</si>
  <si>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</si>
  <si>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</si>
  <si>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</si>
  <si>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</si>
  <si>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</si>
  <si>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</si>
  <si>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</si>
  <si>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</si>
  <si>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</si>
  <si>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</si>
  <si>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</si>
  <si>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</si>
  <si>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</si>
  <si>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</si>
  <si>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</si>
  <si>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</si>
  <si>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</si>
  <si>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</si>
  <si>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</si>
  <si>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</si>
  <si>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</si>
  <si>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</si>
  <si>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</si>
  <si>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</si>
  <si>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</si>
  <si>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</si>
  <si>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</si>
  <si>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</si>
  <si>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</si>
  <si>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</si>
  <si>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</si>
  <si>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</si>
  <si>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</si>
  <si>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</si>
  <si>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</si>
  <si>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</si>
  <si>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</si>
  <si>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</si>
  <si>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</si>
  <si>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</si>
  <si>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</si>
  <si>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</si>
  <si>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</si>
  <si>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</si>
  <si>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</si>
  <si>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</si>
  <si>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</si>
  <si>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</si>
  <si>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</si>
  <si>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</si>
  <si>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</si>
  <si>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</si>
  <si>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</si>
  <si>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</si>
  <si>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</si>
  <si>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</si>
  <si>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</si>
  <si>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</si>
  <si>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</si>
  <si>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</si>
  <si>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</si>
  <si>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</si>
  <si>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</si>
  <si>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</si>
  <si>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</si>
  <si>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</si>
  <si>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</si>
  <si>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</si>
  <si>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</si>
  <si>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</si>
  <si>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</si>
  <si>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</si>
  <si>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</si>
  <si>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</si>
  <si>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</si>
  <si>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</si>
  <si>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</si>
  <si>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</si>
  <si>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</si>
  <si>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</si>
  <si>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</si>
  <si>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</si>
  <si>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</si>
  <si>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</si>
  <si>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</si>
  <si>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</si>
  <si>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</si>
  <si>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</si>
  <si>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</si>
  <si>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</si>
  <si>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</si>
  <si>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</si>
  <si>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</si>
  <si>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</si>
  <si>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</si>
  <si>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</si>
  <si>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</si>
  <si>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</si>
  <si>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</si>
  <si>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</si>
  <si>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</si>
  <si>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</si>
  <si>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</si>
  <si>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</si>
  <si>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</si>
  <si>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</si>
  <si>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</si>
  <si>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</si>
  <si>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</si>
  <si>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</si>
  <si>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</si>
  <si>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</si>
  <si>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</si>
  <si>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</si>
  <si>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</si>
  <si>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</si>
  <si>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</si>
  <si>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</si>
  <si>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</si>
  <si>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</si>
  <si>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</si>
  <si>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</si>
  <si>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</si>
  <si>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</si>
  <si>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</si>
  <si>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</si>
  <si>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</si>
  <si>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</si>
  <si>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</si>
  <si>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</si>
  <si>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</si>
  <si>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</si>
  <si>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</si>
  <si>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</si>
  <si>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</si>
  <si>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</si>
  <si>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</si>
  <si>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</si>
  <si>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</si>
  <si>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</si>
  <si>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</si>
  <si>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</si>
  <si>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</si>
  <si>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</si>
  <si>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</si>
  <si>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</si>
  <si>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</si>
  <si>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</si>
  <si>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</si>
  <si>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</si>
  <si>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</si>
  <si>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</si>
  <si>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</si>
  <si>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</si>
  <si>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</si>
  <si>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</si>
  <si>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</si>
  <si>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</si>
  <si>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</si>
  <si>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</si>
  <si>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</si>
  <si>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</si>
  <si>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</si>
  <si>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</si>
  <si>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</si>
  <si>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</si>
  <si>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</si>
  <si>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</si>
  <si>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</si>
  <si>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</si>
  <si>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</si>
  <si>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</si>
  <si>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</si>
  <si>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</si>
  <si>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</si>
  <si>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</si>
  <si>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</si>
  <si>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</si>
  <si>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</si>
  <si>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</si>
  <si>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</si>
  <si>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</si>
  <si>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</si>
  <si>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</si>
  <si>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</si>
  <si>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</si>
  <si>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</si>
  <si>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</si>
  <si>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</si>
  <si>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</si>
  <si>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</si>
  <si>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</si>
  <si>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</si>
  <si>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</si>
  <si>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</si>
  <si>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</si>
  <si>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</si>
  <si>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</si>
  <si>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</si>
  <si>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</si>
  <si>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</si>
  <si>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</si>
  <si>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</si>
  <si>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</si>
  <si>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</si>
  <si>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</si>
  <si>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</si>
  <si>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</si>
  <si>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</si>
  <si>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</si>
  <si>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</si>
  <si>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</si>
  <si>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</si>
  <si>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</si>
  <si>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</si>
  <si>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</si>
  <si>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</si>
  <si>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</si>
  <si>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</si>
  <si>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</si>
  <si>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</si>
  <si>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</si>
  <si>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</si>
  <si>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</si>
  <si>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</si>
  <si>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</si>
  <si>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</si>
  <si>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</si>
  <si>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</si>
  <si>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</si>
  <si>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</si>
  <si>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</si>
  <si>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</si>
  <si>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</si>
  <si>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</si>
  <si>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</si>
  <si>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</si>
  <si>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</si>
  <si>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</si>
  <si>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</si>
  <si>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</si>
  <si>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</si>
  <si>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</si>
  <si>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</si>
  <si>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</si>
  <si>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</si>
  <si>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</si>
  <si>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</si>
  <si>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</si>
  <si>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</si>
  <si>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</si>
  <si>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</si>
  <si>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</si>
  <si>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</si>
  <si>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</si>
  <si>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</si>
  <si>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</si>
  <si>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</si>
  <si>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</si>
  <si>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</si>
  <si>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</si>
  <si>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</si>
  <si>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</si>
  <si>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</si>
  <si>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</si>
  <si>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</si>
  <si>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</si>
  <si>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</si>
  <si>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</si>
  <si>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</si>
  <si>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</si>
  <si>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</si>
  <si>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</si>
  <si>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</si>
  <si>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</si>
  <si>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</si>
  <si>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</si>
  <si>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</si>
  <si>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</si>
  <si>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</si>
  <si>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</si>
  <si>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</si>
  <si>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</si>
  <si>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</si>
  <si>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</si>
  <si>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</si>
  <si>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</si>
  <si>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</si>
  <si>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</si>
  <si>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</si>
  <si>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</si>
  <si>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</si>
  <si>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</si>
  <si>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</si>
  <si>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</si>
  <si>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</si>
  <si>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</si>
  <si>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</si>
  <si>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</si>
  <si>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</si>
  <si>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</si>
  <si>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</si>
  <si>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</si>
  <si>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</si>
  <si>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</si>
  <si>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</si>
  <si>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</si>
  <si>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</si>
  <si>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</si>
  <si>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</si>
  <si>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</si>
  <si>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</si>
  <si>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</si>
  <si>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</si>
  <si>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</si>
  <si>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</si>
  <si>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</si>
  <si>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</si>
  <si>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</si>
  <si>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</si>
  <si>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</si>
  <si>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</si>
  <si>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</si>
  <si>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</si>
  <si>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</si>
  <si>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</si>
  <si>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</si>
  <si>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</si>
  <si>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</si>
  <si>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</si>
  <si>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</si>
  <si>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</si>
  <si>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</si>
  <si>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</si>
  <si>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</si>
  <si>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</si>
  <si>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</si>
  <si>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</si>
  <si>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</si>
  <si>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</si>
  <si>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</si>
  <si>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</si>
  <si>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</si>
  <si>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</si>
  <si>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</si>
  <si>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</si>
  <si>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</si>
  <si>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</si>
  <si>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</si>
  <si>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</si>
  <si>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</si>
  <si>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</si>
  <si>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</si>
  <si>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</si>
  <si>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</si>
  <si>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</si>
  <si>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</si>
  <si>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</si>
  <si>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</si>
  <si>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</si>
  <si>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</si>
  <si>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</si>
  <si>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</si>
  <si>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</si>
  <si>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</si>
  <si>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</si>
  <si>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</si>
  <si>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</si>
  <si>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</si>
  <si>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</si>
  <si>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</si>
  <si>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</si>
  <si>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</si>
  <si>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</si>
  <si>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</si>
  <si>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</si>
  <si>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</si>
  <si>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</si>
  <si>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</si>
  <si>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</si>
  <si>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</si>
  <si>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</si>
  <si>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</si>
  <si>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</si>
  <si>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</si>
  <si>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</si>
  <si>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</si>
  <si>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</si>
  <si>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</si>
  <si>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</si>
  <si>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</si>
  <si>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</si>
  <si>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</si>
  <si>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</si>
  <si>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</si>
  <si>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</si>
  <si>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</si>
  <si>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</si>
  <si>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</si>
  <si>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</si>
  <si>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</si>
  <si>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</si>
  <si>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</si>
  <si>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</si>
  <si>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</si>
  <si>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</si>
  <si>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</si>
  <si>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</si>
  <si>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</si>
  <si>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</si>
  <si>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</si>
  <si>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</si>
  <si>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</si>
  <si>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</si>
  <si>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</si>
  <si>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</si>
  <si>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</si>
  <si>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</si>
  <si>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</si>
  <si>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</si>
  <si>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</si>
  <si>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</si>
  <si>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</si>
  <si>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</si>
  <si>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</si>
  <si>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</si>
  <si>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</si>
  <si>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</si>
  <si>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</si>
  <si>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</si>
  <si>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</si>
  <si>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</si>
  <si>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</si>
  <si>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</si>
  <si>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</si>
  <si>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</si>
  <si>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</si>
  <si>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</si>
  <si>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</si>
  <si>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</si>
  <si>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</si>
  <si>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</si>
  <si>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</si>
  <si>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</si>
  <si>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</si>
  <si>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</si>
  <si>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</si>
  <si>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</si>
  <si>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</si>
  <si>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</si>
  <si>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</si>
  <si>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</si>
  <si>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</si>
  <si>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</si>
  <si>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</si>
  <si>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</si>
  <si>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</si>
  <si>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</si>
  <si>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</si>
  <si>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</si>
  <si>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</si>
  <si>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</si>
  <si>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</si>
  <si>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</si>
  <si>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</si>
  <si>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</si>
  <si>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</si>
  <si>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</si>
  <si>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</si>
  <si>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</si>
  <si>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</si>
  <si>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</si>
  <si>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</si>
  <si>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</si>
  <si>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</si>
  <si>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</si>
  <si>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</si>
  <si>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</si>
  <si>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</si>
  <si>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</si>
  <si>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</si>
  <si>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</si>
  <si>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</si>
  <si>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</si>
  <si>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</si>
  <si>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</si>
  <si>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</si>
  <si>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</si>
  <si>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</si>
  <si>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</si>
  <si>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</si>
  <si>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</si>
  <si>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</si>
  <si>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</si>
  <si>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</si>
  <si>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</si>
  <si>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</si>
  <si>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</si>
  <si>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</si>
  <si>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</si>
  <si>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</si>
  <si>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</si>
  <si>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</si>
  <si>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</si>
  <si>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</si>
  <si>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</si>
  <si>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</si>
  <si>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</si>
  <si>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</si>
  <si>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</si>
  <si>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</si>
  <si>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</si>
  <si>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</si>
  <si>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</si>
  <si>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</si>
  <si>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</si>
  <si>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</si>
  <si>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</si>
  <si>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</si>
  <si>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</si>
  <si>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</si>
  <si>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</si>
  <si>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</si>
  <si>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</si>
  <si>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</si>
  <si>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</si>
  <si>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</si>
  <si>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</si>
  <si>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</si>
  <si>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</si>
  <si>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</si>
  <si>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</si>
  <si>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</si>
  <si>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</si>
  <si>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</si>
  <si>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</si>
  <si>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</si>
  <si>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</si>
  <si>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</si>
  <si>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</si>
  <si>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</si>
  <si>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</si>
  <si>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</si>
  <si>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</si>
  <si>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</si>
  <si>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</si>
  <si>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</si>
  <si>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</si>
  <si>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</si>
  <si>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</si>
  <si>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</si>
  <si>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</si>
  <si>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</si>
  <si>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</si>
  <si>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</si>
  <si>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</si>
  <si>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</si>
  <si>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</si>
  <si>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</si>
  <si>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</si>
  <si>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</si>
  <si>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</si>
  <si>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</si>
  <si>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</si>
  <si>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</si>
  <si>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</si>
  <si>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</si>
  <si>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</si>
  <si>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</si>
  <si>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</si>
  <si>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</si>
  <si>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</si>
  <si>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</si>
  <si>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</si>
  <si>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</si>
  <si>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</si>
  <si>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</si>
  <si>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</si>
  <si>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</si>
  <si>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</si>
  <si>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</si>
  <si>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</si>
  <si>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</si>
  <si>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</si>
  <si>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</si>
  <si>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</si>
  <si>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</si>
  <si>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</si>
  <si>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</si>
  <si>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</si>
  <si>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</si>
  <si>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</si>
  <si>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</si>
  <si>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</si>
  <si>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</si>
  <si>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</si>
  <si>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</si>
  <si>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</si>
  <si>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</si>
  <si>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</si>
  <si>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</si>
  <si>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</si>
  <si>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</si>
  <si>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</si>
  <si>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</si>
  <si>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</si>
  <si>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</si>
  <si>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</si>
  <si>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</si>
  <si>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</si>
  <si>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</si>
  <si>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</si>
  <si>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</si>
  <si>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</si>
  <si>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</si>
  <si>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</si>
  <si>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</si>
  <si>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</si>
  <si>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</si>
  <si>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</si>
  <si>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</si>
  <si>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</si>
  <si>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</si>
  <si>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</si>
  <si>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</si>
  <si>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</si>
  <si>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</si>
  <si>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</si>
  <si>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</si>
  <si>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</si>
  <si>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</si>
  <si>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</si>
  <si>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</si>
  <si>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</si>
  <si>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</si>
  <si>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</si>
  <si>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</si>
  <si>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</si>
  <si>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</si>
  <si>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</si>
  <si>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</si>
  <si>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</si>
  <si>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</si>
  <si>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</si>
  <si>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</si>
  <si>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</si>
  <si>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</si>
  <si>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</si>
  <si>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</si>
  <si>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</si>
  <si>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</si>
  <si>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</si>
  <si>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</si>
  <si>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</si>
  <si>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</si>
  <si>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</si>
  <si>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</si>
  <si>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</si>
  <si>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</si>
  <si>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</si>
  <si>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</si>
  <si>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</si>
  <si>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</si>
  <si>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</si>
  <si>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</si>
  <si>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</si>
  <si>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</si>
  <si>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</si>
  <si>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</si>
  <si>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</si>
  <si>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</si>
  <si>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</si>
  <si>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</si>
  <si>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</si>
  <si>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</si>
  <si>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</si>
  <si>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</si>
  <si>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</si>
  <si>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</si>
  <si>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</si>
  <si>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</si>
  <si>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</si>
  <si>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</si>
  <si>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</si>
  <si>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</si>
  <si>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</si>
  <si>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</si>
  <si>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</si>
  <si>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</si>
  <si>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</si>
  <si>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</si>
  <si>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</si>
  <si>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</si>
  <si>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</si>
  <si>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</si>
  <si>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</si>
  <si>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</si>
  <si>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</si>
  <si>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</si>
  <si>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</si>
  <si>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</si>
  <si>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</si>
  <si>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</si>
  <si>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</si>
  <si>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</si>
  <si>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</si>
  <si>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</si>
  <si>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</si>
  <si>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</si>
  <si>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</si>
  <si>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</si>
  <si>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</si>
  <si>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</si>
  <si>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</si>
  <si>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</si>
  <si>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</si>
  <si>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</si>
  <si>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</si>
  <si>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</si>
  <si>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</si>
  <si>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</si>
  <si>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</si>
  <si>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</si>
  <si>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</si>
  <si>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</si>
  <si>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</si>
  <si>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</si>
  <si>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</si>
  <si>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</si>
  <si>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</si>
  <si>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</si>
  <si>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</si>
  <si>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</si>
  <si>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</si>
  <si>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</si>
  <si>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</si>
  <si>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</si>
  <si>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</si>
  <si>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</si>
  <si>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</si>
  <si>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</si>
  <si>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</si>
  <si>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</si>
  <si>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</si>
  <si>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</si>
  <si>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</si>
  <si>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</si>
  <si>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</si>
  <si>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</si>
  <si>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</si>
  <si>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</si>
  <si>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</si>
  <si>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</si>
  <si>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</si>
  <si>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</si>
  <si>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</si>
  <si>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</si>
  <si>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</si>
  <si>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</si>
  <si>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</si>
  <si>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</si>
  <si>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</si>
  <si>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</si>
  <si>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</si>
  <si>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</si>
  <si>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</si>
  <si>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</si>
  <si>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</si>
  <si>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</si>
  <si>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</si>
  <si>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</si>
  <si>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</si>
  <si>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</si>
  <si>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</si>
  <si>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</si>
  <si>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</si>
  <si>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</si>
  <si>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</si>
  <si>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</si>
  <si>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</si>
  <si>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</si>
  <si>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</si>
  <si>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</si>
  <si>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</si>
  <si>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</si>
  <si>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</si>
  <si>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</si>
  <si>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</si>
  <si>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</si>
  <si>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</si>
  <si>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</si>
  <si>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</si>
  <si>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</si>
  <si>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</si>
  <si>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</si>
  <si>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</si>
  <si>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</si>
  <si>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</si>
  <si>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</si>
  <si>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</si>
  <si>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</si>
  <si>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</si>
  <si>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</si>
  <si>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</si>
  <si>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</si>
  <si>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</si>
  <si>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</si>
  <si>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</si>
  <si>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</si>
  <si>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</si>
  <si>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</si>
  <si>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</si>
  <si>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</si>
  <si>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</si>
  <si>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</si>
  <si>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</si>
  <si>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</si>
  <si>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</si>
  <si>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</si>
  <si>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</si>
  <si>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</si>
  <si>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</si>
  <si>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</si>
  <si>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</si>
  <si>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</si>
  <si>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</si>
  <si>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</si>
  <si>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</si>
  <si>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</si>
  <si>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</si>
  <si>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</si>
  <si>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</si>
  <si>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</si>
  <si>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</si>
  <si>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</si>
  <si>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</si>
  <si>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</si>
  <si>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</si>
  <si>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</si>
  <si>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</si>
  <si>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</si>
  <si>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</si>
  <si>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</si>
  <si>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</si>
  <si>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</si>
  <si>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</si>
  <si>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</si>
  <si>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</si>
  <si>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</si>
  <si>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</si>
  <si>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</si>
  <si>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</si>
  <si>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</si>
  <si>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</si>
  <si>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</si>
  <si>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</si>
  <si>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</si>
  <si>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</si>
  <si>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</si>
  <si>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</si>
  <si>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</si>
  <si>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</si>
  <si>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</si>
  <si>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</si>
  <si>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</si>
  <si>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</si>
  <si>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</si>
  <si>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</si>
  <si>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</si>
  <si>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</si>
  <si>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</si>
  <si>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</si>
  <si>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</si>
  <si>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</si>
  <si>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</si>
  <si>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</si>
  <si>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</si>
  <si>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</si>
  <si>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</si>
  <si>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</si>
  <si>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</si>
  <si>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</si>
  <si>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</si>
  <si>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</si>
  <si>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</si>
  <si>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</si>
  <si>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</si>
  <si>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</si>
  <si>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</si>
  <si>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</si>
  <si>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</si>
  <si>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</si>
  <si>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</si>
  <si>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</si>
  <si>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</si>
  <si>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</si>
  <si>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</si>
  <si>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</si>
  <si>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</si>
  <si>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</si>
  <si>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</si>
  <si>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</si>
  <si>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</si>
  <si>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</si>
  <si>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</si>
  <si>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</si>
  <si>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</si>
  <si>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</si>
  <si>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</si>
  <si>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</si>
  <si>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</si>
  <si>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</si>
  <si>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</si>
  <si>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</si>
  <si>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</si>
  <si>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</si>
  <si>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</si>
  <si>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</si>
  <si>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</si>
  <si>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</si>
  <si>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</si>
  <si>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</si>
  <si>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</si>
  <si>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</si>
  <si>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</si>
  <si>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</si>
  <si>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</si>
  <si>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</si>
  <si>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</si>
  <si>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</si>
  <si>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</si>
  <si>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</si>
  <si>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</si>
  <si>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</si>
  <si>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</si>
  <si>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</si>
  <si>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</si>
  <si>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</si>
  <si>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</si>
  <si>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</si>
  <si>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</si>
  <si>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</si>
  <si>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</si>
  <si>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</si>
  <si>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</si>
  <si>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</si>
  <si>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</si>
  <si>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</si>
  <si>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</si>
  <si>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</si>
  <si>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</si>
  <si>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</si>
  <si>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</si>
  <si>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</si>
  <si>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</si>
  <si>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</si>
  <si>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</si>
  <si>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</si>
  <si>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</si>
  <si>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</si>
  <si>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</si>
  <si>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</si>
  <si>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</si>
  <si>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</si>
  <si>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</si>
  <si>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</si>
  <si>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</si>
  <si>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</si>
  <si>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</si>
  <si>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</si>
  <si>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</si>
  <si>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</si>
  <si>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</si>
  <si>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</si>
  <si>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</si>
  <si>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</si>
  <si>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</si>
  <si>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</si>
  <si>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</si>
  <si>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</si>
  <si>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</si>
  <si>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</si>
  <si>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</si>
  <si>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</si>
  <si>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</si>
  <si>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</si>
  <si>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</si>
  <si>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</si>
  <si>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</si>
  <si>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</si>
  <si>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</si>
  <si>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</si>
  <si>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</si>
  <si>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</si>
  <si>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</si>
  <si>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</si>
  <si>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</si>
  <si>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</si>
  <si>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</si>
  <si>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</si>
  <si>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</si>
  <si>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</si>
  <si>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</si>
  <si>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</si>
  <si>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</si>
  <si>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</si>
  <si>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</si>
  <si>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</si>
  <si>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</si>
  <si>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</si>
  <si>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</si>
  <si>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</si>
  <si>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</si>
  <si>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</si>
  <si>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</si>
  <si>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</si>
  <si>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</si>
  <si>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</si>
  <si>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</si>
  <si>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</si>
  <si>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</si>
  <si>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</si>
  <si>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</si>
  <si>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</si>
  <si>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</si>
  <si>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</si>
  <si>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</si>
  <si>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</si>
  <si>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</si>
  <si>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</si>
  <si>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</si>
  <si>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</si>
  <si>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</si>
  <si>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</si>
  <si>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</si>
  <si>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</si>
  <si>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</si>
  <si>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</si>
  <si>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</si>
  <si>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</si>
  <si>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</si>
  <si>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</si>
  <si>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</si>
  <si>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</si>
  <si>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</si>
  <si>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</si>
  <si>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</si>
  <si>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</si>
  <si>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</si>
  <si>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</si>
  <si>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</si>
  <si>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</si>
  <si>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</si>
  <si>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</si>
  <si>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</si>
  <si>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</si>
  <si>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</si>
  <si>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</si>
  <si>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</si>
  <si>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</si>
  <si>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</si>
  <si>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</si>
  <si>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</si>
  <si>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</si>
  <si>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</si>
  <si>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</si>
  <si>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</si>
  <si>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</si>
  <si>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</si>
  <si>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</si>
  <si>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</si>
  <si>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</si>
  <si>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</si>
  <si>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</si>
  <si>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</si>
  <si>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</si>
  <si>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</si>
  <si>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</si>
  <si>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</si>
  <si>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</si>
  <si>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</si>
  <si>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</si>
  <si>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</si>
  <si>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</si>
  <si>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</si>
  <si>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</si>
  <si>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</si>
  <si>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</si>
  <si>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</si>
  <si>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</si>
  <si>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</si>
  <si>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</si>
  <si>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</si>
  <si>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</si>
  <si>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</si>
  <si>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</si>
  <si>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</si>
  <si>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</si>
  <si>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</si>
  <si>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</si>
  <si>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</si>
  <si>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</si>
  <si>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</si>
  <si>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</si>
  <si>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</si>
  <si>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</si>
  <si>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</si>
  <si>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</si>
  <si>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</si>
  <si>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</si>
  <si>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</si>
  <si>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</si>
  <si>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</si>
  <si>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</si>
  <si>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</si>
  <si>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</si>
  <si>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</si>
  <si>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</si>
  <si>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</si>
  <si>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</si>
  <si>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</si>
  <si>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</si>
  <si>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</si>
  <si>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</si>
  <si>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</si>
  <si>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</si>
  <si>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</si>
  <si>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</si>
  <si>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</si>
  <si>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</si>
  <si>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</si>
  <si>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</si>
  <si>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</si>
  <si>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</si>
  <si>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</si>
  <si>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</si>
  <si>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</si>
  <si>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</si>
  <si>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</si>
  <si>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</si>
  <si>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</si>
  <si>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</si>
  <si>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</si>
  <si>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</si>
  <si>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</si>
  <si>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</si>
  <si>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</si>
  <si>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</si>
  <si>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</si>
  <si>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</si>
  <si>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</si>
  <si>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</si>
  <si>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</si>
  <si>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</si>
  <si>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</si>
  <si>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</si>
  <si>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</si>
  <si>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</si>
  <si>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</si>
  <si>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</si>
  <si>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</si>
  <si>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</si>
  <si>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</si>
  <si>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</si>
  <si>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</si>
  <si>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</si>
  <si>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</si>
  <si>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</si>
  <si>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</si>
  <si>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</si>
  <si>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</si>
  <si>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</si>
  <si>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</si>
  <si>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</si>
  <si>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</si>
  <si>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</si>
  <si>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</si>
  <si>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</si>
  <si>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</si>
  <si>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</si>
  <si>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</si>
  <si>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</si>
  <si>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</si>
  <si>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</si>
  <si>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</si>
  <si>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</si>
  <si>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</si>
  <si>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</si>
  <si>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</si>
  <si>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</si>
  <si>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</si>
  <si>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</si>
  <si>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</si>
  <si>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</si>
  <si>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</si>
  <si>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</si>
  <si>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</si>
  <si>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</si>
  <si>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</si>
  <si>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</si>
  <si>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</si>
  <si>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</si>
  <si>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</si>
  <si>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</si>
  <si>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</si>
  <si>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</si>
  <si>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</si>
  <si>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</si>
  <si>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</si>
  <si>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</si>
  <si>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</si>
  <si>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</si>
  <si>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</si>
  <si>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</si>
  <si>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</si>
  <si>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</si>
  <si>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</si>
  <si>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</si>
  <si>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</si>
  <si>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</si>
  <si>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</si>
  <si>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</si>
  <si>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</si>
  <si>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</si>
  <si>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</si>
  <si>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</si>
  <si>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</si>
  <si>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</si>
  <si>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</si>
  <si>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</si>
  <si>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</si>
  <si>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</si>
  <si>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</si>
  <si>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</si>
  <si>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</si>
  <si>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</si>
  <si>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</si>
  <si>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</si>
  <si>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</si>
  <si>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</si>
  <si>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</si>
  <si>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</si>
  <si>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</si>
  <si>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</si>
  <si>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</si>
  <si>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</si>
  <si>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</si>
  <si>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</si>
  <si>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</si>
  <si>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</si>
  <si>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</si>
  <si>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</si>
  <si>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</si>
  <si>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</si>
  <si>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</si>
  <si>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</si>
  <si>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</si>
  <si>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</si>
  <si>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</si>
  <si>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</si>
  <si>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</si>
  <si>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</si>
  <si>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</si>
  <si>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</si>
  <si>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</si>
  <si>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</si>
  <si>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</si>
  <si>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</si>
  <si>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</si>
  <si>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</si>
  <si>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</si>
  <si>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</si>
  <si>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</si>
  <si>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</si>
  <si>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</si>
  <si>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</si>
  <si>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</si>
  <si>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</si>
  <si>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</si>
  <si>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</si>
  <si>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</si>
  <si>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</si>
  <si>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</si>
  <si>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</si>
  <si>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</si>
  <si>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</si>
  <si>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</si>
  <si>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</si>
  <si>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</si>
  <si>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</si>
  <si>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</si>
  <si>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</si>
  <si>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</si>
  <si>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</si>
  <si>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</si>
  <si>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</si>
  <si>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</si>
  <si>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</si>
  <si>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</si>
  <si>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</si>
  <si>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</si>
  <si>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</si>
  <si>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</si>
  <si>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</si>
  <si>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</si>
  <si>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</si>
  <si>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</si>
  <si>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</si>
  <si>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</si>
  <si>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</si>
  <si>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</si>
  <si>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</si>
  <si>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</si>
  <si>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</si>
  <si>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</si>
  <si>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</si>
  <si>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</si>
  <si>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</si>
  <si>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</si>
  <si>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</si>
  <si>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</si>
  <si>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</si>
  <si>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</si>
  <si>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</si>
  <si>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</si>
  <si>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</si>
  <si>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</si>
  <si>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</si>
  <si>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</si>
  <si>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</si>
  <si>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</si>
  <si>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</si>
  <si>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</si>
  <si>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</si>
  <si>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</si>
  <si>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</si>
  <si>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</si>
  <si>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</si>
  <si>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</si>
  <si>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</si>
  <si>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</si>
  <si>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</si>
  <si>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</si>
  <si>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</si>
  <si>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</si>
  <si>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</si>
  <si>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</si>
  <si>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</si>
  <si>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</si>
  <si>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</si>
  <si>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</si>
  <si>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</si>
  <si>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</si>
  <si>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</si>
  <si>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</si>
  <si>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</si>
  <si>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</si>
  <si>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</si>
  <si>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</si>
  <si>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</si>
  <si>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</si>
  <si>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</si>
  <si>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</si>
  <si>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</si>
  <si>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</si>
  <si>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</si>
  <si>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</si>
  <si>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</si>
  <si>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</si>
  <si>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</si>
  <si>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</si>
  <si>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</si>
  <si>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</si>
  <si>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</si>
  <si>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</si>
  <si>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</si>
  <si>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</si>
  <si>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</si>
  <si>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</si>
  <si>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</si>
  <si>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</si>
  <si>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</si>
  <si>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</si>
  <si>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</si>
  <si>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</si>
  <si>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</si>
  <si>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</si>
  <si>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</si>
  <si>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</si>
  <si>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</si>
  <si>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</si>
  <si>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</si>
  <si>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</si>
  <si>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</si>
  <si>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</si>
  <si>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</si>
  <si>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</si>
  <si>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</si>
  <si>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</si>
  <si>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</si>
  <si>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</si>
  <si>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</si>
  <si>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</si>
  <si>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</si>
  <si>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</si>
  <si>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</si>
  <si>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</si>
  <si>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</si>
  <si>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</si>
  <si>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</si>
  <si>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</si>
  <si>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</si>
  <si>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</si>
  <si>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</si>
  <si>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</si>
  <si>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</si>
  <si>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</si>
  <si>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</si>
  <si>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</si>
  <si>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</si>
  <si>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</si>
  <si>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</si>
  <si>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</si>
  <si>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</si>
  <si>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</si>
  <si>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</si>
  <si>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</si>
  <si>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</si>
  <si>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</si>
  <si>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</si>
  <si>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</si>
  <si>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</si>
  <si>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</si>
  <si>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</si>
  <si>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</si>
  <si>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</si>
  <si>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</si>
  <si>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</si>
  <si>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</si>
  <si>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</si>
  <si>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</si>
  <si>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</si>
  <si>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</si>
  <si>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</si>
  <si>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</si>
  <si>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</si>
  <si>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</si>
  <si>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</si>
  <si>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</si>
  <si>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</si>
  <si>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</si>
  <si>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</si>
  <si>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</si>
  <si>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</si>
  <si>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</si>
  <si>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</si>
  <si>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</si>
  <si>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</si>
  <si>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</si>
  <si>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</si>
  <si>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</si>
  <si>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</si>
  <si>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</si>
  <si>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</si>
  <si>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</si>
  <si>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</si>
  <si>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</si>
  <si>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</si>
  <si>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</si>
  <si>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</si>
  <si>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</si>
  <si>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</si>
  <si>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</si>
  <si>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</si>
  <si>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</si>
  <si>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</si>
  <si>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</si>
  <si>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</si>
  <si>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</si>
  <si>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</si>
  <si>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</si>
  <si>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</si>
  <si>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</si>
  <si>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</si>
  <si>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</si>
  <si>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</si>
  <si>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</si>
  <si>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</si>
  <si>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</si>
  <si>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</si>
  <si>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</si>
  <si>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</si>
  <si>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</si>
  <si>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</si>
  <si>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</si>
  <si>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</si>
  <si>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</si>
  <si>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</si>
  <si>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</si>
  <si>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</si>
  <si>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</si>
  <si>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</si>
  <si>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</si>
  <si>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</si>
  <si>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</si>
  <si>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</si>
  <si>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</si>
  <si>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</si>
  <si>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</si>
  <si>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</si>
  <si>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</si>
  <si>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</si>
  <si>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</si>
  <si>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</si>
  <si>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</si>
  <si>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</si>
  <si>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</si>
  <si>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</si>
  <si>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</si>
  <si>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</si>
  <si>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</si>
  <si>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</si>
  <si>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</si>
  <si>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</si>
  <si>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</si>
  <si>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</si>
  <si>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</si>
  <si>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</si>
  <si>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</si>
  <si>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</si>
  <si>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</si>
  <si>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</si>
  <si>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</si>
  <si>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</si>
  <si>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</si>
  <si>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</si>
  <si>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</si>
  <si>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</si>
  <si>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</si>
  <si>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</si>
  <si>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</si>
  <si>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</si>
  <si>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</si>
  <si>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</si>
  <si>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</si>
  <si>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</si>
  <si>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</si>
  <si>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</si>
  <si>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</si>
  <si>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</si>
  <si>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</si>
  <si>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</si>
  <si>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</si>
  <si>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</si>
  <si>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</si>
  <si>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</si>
  <si>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</si>
  <si>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</si>
  <si>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</si>
  <si>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</si>
  <si>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</si>
  <si>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</si>
  <si>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</si>
  <si>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</si>
  <si>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</si>
  <si>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</si>
  <si>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</si>
  <si>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</si>
  <si>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</si>
  <si>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</si>
  <si>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</si>
  <si>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</si>
  <si>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</si>
  <si>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</si>
  <si>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</si>
  <si>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</si>
  <si>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</si>
  <si>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</si>
  <si>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</si>
  <si>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</si>
  <si>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</si>
  <si>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</si>
  <si>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</si>
  <si>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</si>
  <si>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</si>
  <si>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</si>
  <si>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</si>
  <si>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</si>
  <si>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</si>
  <si>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</si>
  <si>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</si>
  <si>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</si>
  <si>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</si>
  <si>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</si>
  <si>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</si>
  <si>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</si>
  <si>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</si>
  <si>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</si>
  <si>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</si>
  <si>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</si>
  <si>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</si>
  <si>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</si>
  <si>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</si>
  <si>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</si>
  <si>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</si>
  <si>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</si>
  <si>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</si>
  <si>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</si>
  <si>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</si>
  <si>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</si>
  <si>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</si>
  <si>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</si>
  <si>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</si>
  <si>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</si>
  <si>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</si>
  <si>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</si>
  <si>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</si>
  <si>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</si>
  <si>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</si>
  <si>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</si>
  <si>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</si>
  <si>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</si>
  <si>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</si>
  <si>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</si>
  <si>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</si>
  <si>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</si>
  <si>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</si>
  <si>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</si>
  <si>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</si>
  <si>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</si>
  <si>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</si>
  <si>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</si>
  <si>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</si>
  <si>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</si>
  <si>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</si>
  <si>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</si>
  <si>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</si>
  <si>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</si>
  <si>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</si>
  <si>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</si>
  <si>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</si>
  <si>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</si>
  <si>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</si>
  <si>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</si>
  <si>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</si>
  <si>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</si>
  <si>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</si>
  <si>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</si>
  <si>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</si>
  <si>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</si>
  <si>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</si>
  <si>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</si>
  <si>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</si>
  <si>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</si>
  <si>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</si>
  <si>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</si>
  <si>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</si>
  <si>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</si>
  <si>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</si>
  <si>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</si>
  <si>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</si>
  <si>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</si>
  <si>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</si>
  <si>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</si>
  <si>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</si>
  <si>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</si>
  <si>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</si>
  <si>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</si>
  <si>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</si>
  <si>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</si>
  <si>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</si>
  <si>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</si>
  <si>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</si>
  <si>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</si>
  <si>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</si>
  <si>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</si>
  <si>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</si>
  <si>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</si>
  <si>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</si>
  <si>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</si>
  <si>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</si>
  <si>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</si>
  <si>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</si>
  <si>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</si>
  <si>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</si>
  <si>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</si>
  <si>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</si>
  <si>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</si>
  <si>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</si>
  <si>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</si>
  <si>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</si>
  <si>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</si>
  <si>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</si>
  <si>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</si>
  <si>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</si>
  <si>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</si>
  <si>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</si>
  <si>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</si>
  <si>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</si>
  <si>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</si>
  <si>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</si>
  <si>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</si>
  <si>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</si>
  <si>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</si>
  <si>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</si>
  <si>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</si>
  <si>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</si>
  <si>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</si>
  <si>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</si>
  <si>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</si>
  <si>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</si>
  <si>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</si>
  <si>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</si>
  <si>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</si>
  <si>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</si>
  <si>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</si>
  <si>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</si>
  <si>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</si>
  <si>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</si>
  <si>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</si>
  <si>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</si>
  <si>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</si>
  <si>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</si>
  <si>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</si>
  <si>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</si>
  <si>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</si>
  <si>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</si>
  <si>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</si>
  <si>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</si>
  <si>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</si>
  <si>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</si>
  <si>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</si>
  <si>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</si>
  <si>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</si>
  <si>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</si>
  <si>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</si>
  <si>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</si>
  <si>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</si>
  <si>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</si>
  <si>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</si>
  <si>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</si>
  <si>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</si>
  <si>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</si>
  <si>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</si>
  <si>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</si>
  <si>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</si>
  <si>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</si>
  <si>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</si>
  <si>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</si>
  <si>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</si>
  <si>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</si>
  <si>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</si>
  <si>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</si>
  <si>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</si>
  <si>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</si>
  <si>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</si>
  <si>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</si>
  <si>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</si>
  <si>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</si>
  <si>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</si>
  <si>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</si>
  <si>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</si>
  <si>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</si>
  <si>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</si>
  <si>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</si>
  <si>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</si>
  <si>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</si>
  <si>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</si>
  <si>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</si>
  <si>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</si>
  <si>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</si>
  <si>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</si>
  <si>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</si>
  <si>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</si>
  <si>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</si>
  <si>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</si>
  <si>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</si>
  <si>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</si>
  <si>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</si>
  <si>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</si>
  <si>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</si>
  <si>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</si>
  <si>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</si>
  <si>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</si>
  <si>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</si>
  <si>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</si>
  <si>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</si>
  <si>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</si>
  <si>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</si>
  <si>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</si>
  <si>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</si>
  <si>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</si>
  <si>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</si>
  <si>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</si>
  <si>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</si>
  <si>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</si>
  <si>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</si>
  <si>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</si>
  <si>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</si>
  <si>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</si>
  <si>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</si>
  <si>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</si>
  <si>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</si>
  <si>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</si>
  <si>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</si>
  <si>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</si>
  <si>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</si>
  <si>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</si>
  <si>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</si>
  <si>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</si>
  <si>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</si>
  <si>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</si>
  <si>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</si>
  <si>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</si>
  <si>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</si>
  <si>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</si>
  <si>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</si>
  <si>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</si>
  <si>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</si>
  <si>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</si>
  <si>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</si>
  <si>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</si>
  <si>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</si>
  <si>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</si>
  <si>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</si>
  <si>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</si>
  <si>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</si>
  <si>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</si>
  <si>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</si>
  <si>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</si>
  <si>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</si>
  <si>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</si>
  <si>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</si>
  <si>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</si>
  <si>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</si>
  <si>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</si>
  <si>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</si>
  <si>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</si>
  <si>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</si>
  <si>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</si>
  <si>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</si>
  <si>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</si>
  <si>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</si>
  <si>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</si>
  <si>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</si>
  <si>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</si>
  <si>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</si>
  <si>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</si>
  <si>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</si>
  <si>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</si>
  <si>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</si>
  <si>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</si>
  <si>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</si>
  <si>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</si>
  <si>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</si>
  <si>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</si>
  <si>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</si>
  <si>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</si>
  <si>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</si>
  <si>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</si>
  <si>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</si>
  <si>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</si>
  <si>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</si>
  <si>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</si>
  <si>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</si>
  <si>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</si>
  <si>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</si>
  <si>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</si>
  <si>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</si>
  <si>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</si>
  <si>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</si>
  <si>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</si>
  <si>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</si>
  <si>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</si>
  <si>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</si>
  <si>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</si>
  <si>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</si>
  <si>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</si>
  <si>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</si>
  <si>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</si>
  <si>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</si>
  <si>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</si>
  <si>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</si>
  <si>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</si>
  <si>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</si>
  <si>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</si>
  <si>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</si>
  <si>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</si>
  <si>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</si>
  <si>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</si>
  <si>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</si>
  <si>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</si>
  <si>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</si>
  <si>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</si>
  <si>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</si>
  <si>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</si>
  <si>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</si>
  <si>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</si>
  <si>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</si>
  <si>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</si>
  <si>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</si>
  <si>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</si>
  <si>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</si>
  <si>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</si>
  <si>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</si>
  <si>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</si>
  <si>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</si>
  <si>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</si>
  <si>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</si>
  <si>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</si>
  <si>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</si>
  <si>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</si>
  <si>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</si>
  <si>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</si>
  <si>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</si>
  <si>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</si>
  <si>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</si>
  <si>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</si>
  <si>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</si>
  <si>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</si>
  <si>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</si>
  <si>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</si>
  <si>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</si>
  <si>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</si>
  <si>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</si>
  <si>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</si>
  <si>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</si>
  <si>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</si>
  <si>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</si>
  <si>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</si>
  <si>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</si>
  <si>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</si>
  <si>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</si>
  <si>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</si>
  <si>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</si>
  <si>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</si>
  <si>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</si>
  <si>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</si>
  <si>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</si>
  <si>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</si>
  <si>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</si>
  <si>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</si>
  <si>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</si>
  <si>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</si>
  <si>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</si>
  <si>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</si>
  <si>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</si>
  <si>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</si>
  <si>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</si>
  <si>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</si>
  <si>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</si>
  <si>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</si>
  <si>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</si>
  <si>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</si>
  <si>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</si>
  <si>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</si>
  <si>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</si>
  <si>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</si>
  <si>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</si>
  <si>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</si>
  <si>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</si>
  <si>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</si>
  <si>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</si>
  <si>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</si>
  <si>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</si>
  <si>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</si>
  <si>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</si>
  <si>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</si>
  <si>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</si>
  <si>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</si>
  <si>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</si>
  <si>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</si>
  <si>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</si>
  <si>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</si>
  <si>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</si>
  <si>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</si>
  <si>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</si>
  <si>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</si>
  <si>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</si>
  <si>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</si>
  <si>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</si>
  <si>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</si>
  <si>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</si>
  <si>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</si>
  <si>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</si>
  <si>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</si>
  <si>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</si>
  <si>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</si>
  <si>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</si>
  <si>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</si>
  <si>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</si>
  <si>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</si>
  <si>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</si>
  <si>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</si>
  <si>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</si>
  <si>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</si>
  <si>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</si>
  <si>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</si>
  <si>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</si>
  <si>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</si>
  <si>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</si>
  <si>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</si>
  <si>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</si>
  <si>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</si>
  <si>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</si>
  <si>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</si>
  <si>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</si>
  <si>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</si>
  <si>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</si>
  <si>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</si>
  <si>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</si>
  <si>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</si>
  <si>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</si>
  <si>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</si>
  <si>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</si>
  <si>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</si>
  <si>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</si>
  <si>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</si>
  <si>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</si>
  <si>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</si>
  <si>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</si>
  <si>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</si>
  <si>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</si>
  <si>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</si>
  <si>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</si>
  <si>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</si>
  <si>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</si>
  <si>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</si>
  <si>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</si>
  <si>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</si>
  <si>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</si>
  <si>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</si>
  <si>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</si>
  <si>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</si>
  <si>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</si>
  <si>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</si>
  <si>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</si>
  <si>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</si>
  <si>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</si>
  <si>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</si>
  <si>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</si>
  <si>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</si>
  <si>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</si>
  <si>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</si>
  <si>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</si>
  <si>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</si>
  <si>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</si>
  <si>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</si>
  <si>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</si>
  <si>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</si>
  <si>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</si>
  <si>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</si>
  <si>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</si>
  <si>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</si>
  <si>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</si>
  <si>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</si>
  <si>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</si>
  <si>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</si>
  <si>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</si>
  <si>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</si>
  <si>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</si>
  <si>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</si>
  <si>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</si>
  <si>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</si>
  <si>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</si>
  <si>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</si>
  <si>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</si>
  <si>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</si>
  <si>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</si>
  <si>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</si>
  <si>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</si>
  <si>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</si>
  <si>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</si>
  <si>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</si>
  <si>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</si>
  <si>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</si>
  <si>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</si>
  <si>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</si>
  <si>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</si>
  <si>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</si>
  <si>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</si>
  <si>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</si>
  <si>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</si>
  <si>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</si>
  <si>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</si>
  <si>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</si>
  <si>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</si>
  <si>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</si>
  <si>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</si>
  <si>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</si>
  <si>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</si>
  <si>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</si>
  <si>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</si>
  <si>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</si>
  <si>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</si>
  <si>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</si>
  <si>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</si>
  <si>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</si>
  <si>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</si>
  <si>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</si>
  <si>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</si>
  <si>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</si>
  <si>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</si>
  <si>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</si>
  <si>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</si>
  <si>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</si>
  <si>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</si>
  <si>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</si>
  <si>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</si>
  <si>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</si>
  <si>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</si>
  <si>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</si>
  <si>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</si>
  <si>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</si>
  <si>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</si>
  <si>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</si>
  <si>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</si>
  <si>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</si>
  <si>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</si>
  <si>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</si>
  <si>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</si>
  <si>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</si>
  <si>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</si>
  <si>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</si>
  <si>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</si>
  <si>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</si>
  <si>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</si>
  <si>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</si>
  <si>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</si>
  <si>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</si>
  <si>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</si>
  <si>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</si>
  <si>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</si>
  <si>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</si>
  <si>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</si>
  <si>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</si>
  <si>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</si>
  <si>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</si>
  <si>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</si>
  <si>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</si>
  <si>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</si>
  <si>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</si>
  <si>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</si>
  <si>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</si>
  <si>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</si>
  <si>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</si>
  <si>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</si>
  <si>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</si>
  <si>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</si>
  <si>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</si>
  <si>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</si>
  <si>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</si>
  <si>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</si>
  <si>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</si>
  <si>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</si>
  <si>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</si>
  <si>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</si>
  <si>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</si>
  <si>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</si>
  <si>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</si>
  <si>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</si>
  <si>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</si>
  <si>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</si>
  <si>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</si>
  <si>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</si>
  <si>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</si>
  <si>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</si>
  <si>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</si>
  <si>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</si>
  <si>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</si>
  <si>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</si>
  <si>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</si>
  <si>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</si>
  <si>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</si>
  <si>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</si>
  <si>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</si>
  <si>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</si>
  <si>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</si>
  <si>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</si>
  <si>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</si>
  <si>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</si>
  <si>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</si>
  <si>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</si>
  <si>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</si>
  <si>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</si>
  <si>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</si>
  <si>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</si>
  <si>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</si>
  <si>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</si>
  <si>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</si>
  <si>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</si>
  <si>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</si>
  <si>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</si>
  <si>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</si>
  <si>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</si>
  <si>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</si>
  <si>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</si>
  <si>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</si>
  <si>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</si>
  <si>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</si>
  <si>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</si>
  <si>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</si>
  <si>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</si>
  <si>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</si>
  <si>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</si>
  <si>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</si>
  <si>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</si>
  <si>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</si>
  <si>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</si>
  <si>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</si>
  <si>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</si>
  <si>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</si>
  <si>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</si>
  <si>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</si>
  <si>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</si>
  <si>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</si>
  <si>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</si>
  <si>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</si>
  <si>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</si>
  <si>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</si>
  <si>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</si>
  <si>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</si>
  <si>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</si>
  <si>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</si>
  <si>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</si>
  <si>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</si>
  <si>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</si>
  <si>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</si>
  <si>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</si>
  <si>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</si>
  <si>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</si>
  <si>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</si>
  <si>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</si>
  <si>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</si>
  <si>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</si>
  <si>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</si>
  <si>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</si>
  <si>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</si>
  <si>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</si>
  <si>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</si>
  <si>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</si>
  <si>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</si>
  <si>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</si>
  <si>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</si>
  <si>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</si>
  <si>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</si>
  <si>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</si>
  <si>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</si>
  <si>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</si>
  <si>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</si>
  <si>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</si>
  <si>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</si>
  <si>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</si>
  <si>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</si>
  <si>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</si>
  <si>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</si>
  <si>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</si>
  <si>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</si>
  <si>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</si>
  <si>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</si>
  <si>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</si>
  <si>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</si>
  <si>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</si>
  <si>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</si>
  <si>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</si>
  <si>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</si>
  <si>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</si>
  <si>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</si>
  <si>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</si>
  <si>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</si>
  <si>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</si>
  <si>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</si>
  <si>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</si>
  <si>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</si>
  <si>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</si>
  <si>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</si>
  <si>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</si>
  <si>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</si>
  <si>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</si>
  <si>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</si>
  <si>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</si>
  <si>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</si>
  <si>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</si>
  <si>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</si>
  <si>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</si>
  <si>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</si>
  <si>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</si>
  <si>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</si>
  <si>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</si>
  <si>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</si>
  <si>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</si>
  <si>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</si>
  <si>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</si>
  <si>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</si>
  <si>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</si>
  <si>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</si>
  <si>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</si>
  <si>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</si>
  <si>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</si>
  <si>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</si>
  <si>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</si>
  <si>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</si>
  <si>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</si>
  <si>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</si>
  <si>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</si>
  <si>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</si>
  <si>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</si>
  <si>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</si>
  <si>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</si>
  <si>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</si>
  <si>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</si>
  <si>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</si>
  <si>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</si>
  <si>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</si>
  <si>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</si>
  <si>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</si>
  <si>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</si>
  <si>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</si>
  <si>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</si>
  <si>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</si>
  <si>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</si>
  <si>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</si>
  <si>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</si>
  <si>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</si>
  <si>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</si>
  <si>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</si>
  <si>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</si>
  <si>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</si>
  <si>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</si>
  <si>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</si>
  <si>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</si>
  <si>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</si>
  <si>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</si>
  <si>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</si>
  <si>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</si>
  <si>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</si>
  <si>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</si>
  <si>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</si>
  <si>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</si>
  <si>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</si>
  <si>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</si>
  <si>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</si>
  <si>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</si>
  <si>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</si>
  <si>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</si>
  <si>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</si>
  <si>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</si>
  <si>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</si>
  <si>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</si>
  <si>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</si>
  <si>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</si>
  <si>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</si>
  <si>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</si>
  <si>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</si>
  <si>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</si>
  <si>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</si>
  <si>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</si>
  <si>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</si>
  <si>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</si>
  <si>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</si>
  <si>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</si>
  <si>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</si>
  <si>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</si>
  <si>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</si>
  <si>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</si>
  <si>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</si>
  <si>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</si>
  <si>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</si>
  <si>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</si>
  <si>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</si>
  <si>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</si>
  <si>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</si>
  <si>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</si>
  <si>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</si>
  <si>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</si>
  <si>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</si>
  <si>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</si>
  <si>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</si>
  <si>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</si>
  <si>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</si>
  <si>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</si>
  <si>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</si>
  <si>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</si>
  <si>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</si>
  <si>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</si>
  <si>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</si>
  <si>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</si>
  <si>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</si>
  <si>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</si>
  <si>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</si>
  <si>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</si>
  <si>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</si>
  <si>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</si>
  <si>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</si>
  <si>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</si>
  <si>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</si>
  <si>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</si>
  <si>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</si>
  <si>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</si>
  <si>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</si>
  <si>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</si>
  <si>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</si>
  <si>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</si>
  <si>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</si>
  <si>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</si>
  <si>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</si>
  <si>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</si>
  <si>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</si>
  <si>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</si>
  <si>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</si>
  <si>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</si>
  <si>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</si>
  <si>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</si>
  <si>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</si>
  <si>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</si>
  <si>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</si>
  <si>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</si>
  <si>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</si>
  <si>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</si>
  <si>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</si>
  <si>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</si>
  <si>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</si>
  <si>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</si>
  <si>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</si>
  <si>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</si>
  <si>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</si>
  <si>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</si>
  <si>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</si>
  <si>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</si>
  <si>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</si>
  <si>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</si>
  <si>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</si>
  <si>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</si>
  <si>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</si>
  <si>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</si>
  <si>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</si>
  <si>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</si>
  <si>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</si>
  <si>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</si>
  <si>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</si>
  <si>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</si>
  <si>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</si>
  <si>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</si>
  <si>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</si>
  <si>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</si>
  <si>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</si>
  <si>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</si>
  <si>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</si>
  <si>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</si>
  <si>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</si>
  <si>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</si>
  <si>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</si>
  <si>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</si>
  <si>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</si>
  <si>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</si>
  <si>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</si>
  <si>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</si>
  <si>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</si>
  <si>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</si>
  <si>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</si>
  <si>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</si>
  <si>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</si>
  <si>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</si>
  <si>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</si>
  <si>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</si>
  <si>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</si>
  <si>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</si>
  <si>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</si>
  <si>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</si>
  <si>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</si>
  <si>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</si>
  <si>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</si>
  <si>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</si>
  <si>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</si>
  <si>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</si>
  <si>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</si>
  <si>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</si>
  <si>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</si>
  <si>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</si>
  <si>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</si>
  <si>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</si>
  <si>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</si>
  <si>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</si>
  <si>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</si>
  <si>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</si>
  <si>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</si>
  <si>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</si>
  <si>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</si>
  <si>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</si>
  <si>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</si>
  <si>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</si>
  <si>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</si>
  <si>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</si>
  <si>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</si>
  <si>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</si>
  <si>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</si>
  <si>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</si>
  <si>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</si>
  <si>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</si>
  <si>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</si>
  <si>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</si>
  <si>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</si>
  <si>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</si>
  <si>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</si>
  <si>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</si>
  <si>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</si>
  <si>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</si>
  <si>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</si>
  <si>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</si>
  <si>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</si>
  <si>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</si>
  <si>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</si>
  <si>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</si>
  <si>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</si>
  <si>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</si>
  <si>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</si>
  <si>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</si>
  <si>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</si>
  <si>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</si>
  <si>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</si>
  <si>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</si>
  <si>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</si>
  <si>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</si>
  <si>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</si>
  <si>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</si>
  <si>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</si>
  <si>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</si>
  <si>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</si>
  <si>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</si>
  <si>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</si>
  <si>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</si>
  <si>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</si>
  <si>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</si>
  <si>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</si>
  <si>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</si>
  <si>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</si>
  <si>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</si>
  <si>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</si>
  <si>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</si>
  <si>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</si>
  <si>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</si>
  <si>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</si>
  <si>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</si>
  <si>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</si>
  <si>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</si>
  <si>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</si>
  <si>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</si>
  <si>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</si>
  <si>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</si>
  <si>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</si>
  <si>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</si>
  <si>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</si>
  <si>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</si>
  <si>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</si>
  <si>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</si>
  <si>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</si>
  <si>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</si>
  <si>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</si>
  <si>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</si>
  <si>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</si>
  <si>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</si>
  <si>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</si>
  <si>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</si>
  <si>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</si>
  <si>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</si>
  <si>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</si>
  <si>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</si>
  <si>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</si>
  <si>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</si>
  <si>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</si>
  <si>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</si>
  <si>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</si>
  <si>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</si>
  <si>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</si>
  <si>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</si>
  <si>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</si>
  <si>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</si>
  <si>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</si>
  <si>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</si>
  <si>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</si>
  <si>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</si>
  <si>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</si>
  <si>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</si>
  <si>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</si>
  <si>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</si>
  <si>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</si>
  <si>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</si>
  <si>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</si>
  <si>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</si>
  <si>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</si>
  <si>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</si>
  <si>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</si>
  <si>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</si>
  <si>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</si>
  <si>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</si>
  <si>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</si>
  <si>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</si>
  <si>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</si>
  <si>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</si>
  <si>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</si>
  <si>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</si>
  <si>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</si>
  <si>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</si>
  <si>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</si>
  <si>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</si>
  <si>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</si>
  <si>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</si>
  <si>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</si>
  <si>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</si>
  <si>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</si>
  <si>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</si>
  <si>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</si>
  <si>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</si>
  <si>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</si>
  <si>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</si>
  <si>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</si>
  <si>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</si>
  <si>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</si>
  <si>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</si>
  <si>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</si>
  <si>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</si>
  <si>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</si>
  <si>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</si>
  <si>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</si>
  <si>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</si>
  <si>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</si>
  <si>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</si>
  <si>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</si>
  <si>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</si>
  <si>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</si>
  <si>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</si>
  <si>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</si>
  <si>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</si>
  <si>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</si>
  <si>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</si>
  <si>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</si>
  <si>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</si>
  <si>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</si>
  <si>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</si>
  <si>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</si>
  <si>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</si>
  <si>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</si>
  <si>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</si>
  <si>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</si>
  <si>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</si>
  <si>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</si>
  <si>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</si>
  <si>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</si>
  <si>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</si>
  <si>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</si>
  <si>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</si>
  <si>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</si>
  <si>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</si>
  <si>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</si>
  <si>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</si>
  <si>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</si>
  <si>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</si>
  <si>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</si>
  <si>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</si>
  <si>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</si>
  <si>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</si>
  <si>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</si>
  <si>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</si>
  <si>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</si>
  <si>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</si>
  <si>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</si>
  <si>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</si>
  <si>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</si>
  <si>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</si>
  <si>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</si>
  <si>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</si>
  <si>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</si>
  <si>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</si>
  <si>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</si>
  <si>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</si>
  <si>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</si>
  <si>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</si>
  <si>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</si>
  <si>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</si>
  <si>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</si>
  <si>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</si>
  <si>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</si>
  <si>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</si>
  <si>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</si>
  <si>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</si>
  <si>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</si>
  <si>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</si>
  <si>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</si>
  <si>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</si>
  <si>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</si>
  <si>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</si>
  <si>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</si>
  <si>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</si>
  <si>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</si>
  <si>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</si>
  <si>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</si>
  <si>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</si>
  <si>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</si>
  <si>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</si>
  <si>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</si>
  <si>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</si>
  <si>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</si>
  <si>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</si>
  <si>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</si>
  <si>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</si>
  <si>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</si>
  <si>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</si>
  <si>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</si>
  <si>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</si>
  <si>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</si>
  <si>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</si>
  <si>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</si>
  <si>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</si>
  <si>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</si>
  <si>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</si>
  <si>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</si>
  <si>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</si>
  <si>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</si>
  <si>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</si>
  <si>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</si>
  <si>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</si>
  <si>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</si>
  <si>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</si>
  <si>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</si>
  <si>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</si>
  <si>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</si>
  <si>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</si>
  <si>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</si>
  <si>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</si>
  <si>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</si>
  <si>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</si>
  <si>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</si>
  <si>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</si>
  <si>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</si>
  <si>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</si>
  <si>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</si>
  <si>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</si>
  <si>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</si>
  <si>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</si>
  <si>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</si>
  <si>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</si>
  <si>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</si>
  <si>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</si>
  <si>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</si>
  <si>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</si>
  <si>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</si>
  <si>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</si>
  <si>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</si>
  <si>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</si>
  <si>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</si>
  <si>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</si>
  <si>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</si>
  <si>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</si>
  <si>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</si>
  <si>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</si>
  <si>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</si>
  <si>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</si>
  <si>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</si>
  <si>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</si>
  <si>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</si>
  <si>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</si>
  <si>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</si>
  <si>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</si>
  <si>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</si>
  <si>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</si>
  <si>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</si>
  <si>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</si>
  <si>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</si>
  <si>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</si>
  <si>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</si>
  <si>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</si>
  <si>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</si>
  <si>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</si>
  <si>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</si>
  <si>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</si>
  <si>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</si>
  <si>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</si>
  <si>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</si>
  <si>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</si>
  <si>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</si>
  <si>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</si>
  <si>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</si>
  <si>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</si>
  <si>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</si>
  <si>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</si>
  <si>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</si>
  <si>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</si>
  <si>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</si>
  <si>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</si>
  <si>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</si>
  <si>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</si>
  <si>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</si>
  <si>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</si>
  <si>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</si>
  <si>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</si>
  <si>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</si>
  <si>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</si>
  <si>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</si>
  <si>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</si>
  <si>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</si>
  <si>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</si>
  <si>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</si>
  <si>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</si>
  <si>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</si>
  <si>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</si>
  <si>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</si>
  <si>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</si>
  <si>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</si>
  <si>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</si>
  <si>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</si>
  <si>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</si>
  <si>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</si>
  <si>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</si>
  <si>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</si>
  <si>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</si>
  <si>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</si>
  <si>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</si>
  <si>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</si>
  <si>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</si>
  <si>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</si>
  <si>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</si>
  <si>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</si>
  <si>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</si>
  <si>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</si>
  <si>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</si>
  <si>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</si>
  <si>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</si>
  <si>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</si>
  <si>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</si>
  <si>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</si>
  <si>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</si>
  <si>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</si>
  <si>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</si>
  <si>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</si>
  <si>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</si>
  <si>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</si>
  <si>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</si>
  <si>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</si>
  <si>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</si>
  <si>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</si>
  <si>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</si>
  <si>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</si>
  <si>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</si>
  <si>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</si>
  <si>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</si>
  <si>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</si>
  <si>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</si>
  <si>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</si>
  <si>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</si>
  <si>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</si>
  <si>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</si>
  <si>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</si>
  <si>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</si>
  <si>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</si>
  <si>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</si>
  <si>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</si>
  <si>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</si>
  <si>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</si>
  <si>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</si>
  <si>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</si>
  <si>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</si>
  <si>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</si>
  <si>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</si>
  <si>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</si>
  <si>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</si>
  <si>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</si>
  <si>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</si>
  <si>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</si>
  <si>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</si>
  <si>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</si>
  <si>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</si>
  <si>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</si>
  <si>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</si>
  <si>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</si>
  <si>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</si>
  <si>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</si>
  <si>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</si>
  <si>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</si>
  <si>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</si>
  <si>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</si>
  <si>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</si>
  <si>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</si>
  <si>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</si>
  <si>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</si>
  <si>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</si>
  <si>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</si>
  <si>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</si>
  <si>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</si>
  <si>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</si>
  <si>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</si>
  <si>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</si>
  <si>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</si>
  <si>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</si>
  <si>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</si>
  <si>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</si>
  <si>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</si>
  <si>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</si>
  <si>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</si>
  <si>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</si>
  <si>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</si>
  <si>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</si>
  <si>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</si>
  <si>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</si>
  <si>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</si>
  <si>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</si>
  <si>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</si>
  <si>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</si>
  <si>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</si>
  <si>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</si>
  <si>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</si>
  <si>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</si>
  <si>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</si>
  <si>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</si>
  <si>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</si>
  <si>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</si>
  <si>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</si>
  <si>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</si>
  <si>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</si>
  <si>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</si>
  <si>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</si>
  <si>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</si>
  <si>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</si>
  <si>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</si>
  <si>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</si>
  <si>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</si>
  <si>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</si>
  <si>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</si>
  <si>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</si>
  <si>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</si>
  <si>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</si>
  <si>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</si>
  <si>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</si>
  <si>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</si>
  <si>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</si>
  <si>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</si>
  <si>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</si>
  <si>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</si>
  <si>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</si>
  <si>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</si>
  <si>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</si>
  <si>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</si>
  <si>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</si>
  <si>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</si>
  <si>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</si>
  <si>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</si>
  <si>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</si>
  <si>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</si>
  <si>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</si>
  <si>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</si>
  <si>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</si>
  <si>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</si>
  <si>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</si>
  <si>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</si>
  <si>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</si>
  <si>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</si>
  <si>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</si>
  <si>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</si>
  <si>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</si>
  <si>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</si>
  <si>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</si>
  <si>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</si>
  <si>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</si>
  <si>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</si>
  <si>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</si>
  <si>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</si>
  <si>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</si>
  <si>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</si>
  <si>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</si>
  <si>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</si>
  <si>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</si>
  <si>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</si>
  <si>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</si>
  <si>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</si>
  <si>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</si>
  <si>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</si>
  <si>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</si>
  <si>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</si>
  <si>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</si>
  <si>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</si>
  <si>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</si>
  <si>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</si>
  <si>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</si>
  <si>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</si>
  <si>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</si>
  <si>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</si>
  <si>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</si>
  <si>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</si>
  <si>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</si>
  <si>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</si>
  <si>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</si>
  <si>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</si>
  <si>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</si>
  <si>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</si>
  <si>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</si>
  <si>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</si>
  <si>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</si>
  <si>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</si>
  <si>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</si>
  <si>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</si>
  <si>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</si>
  <si>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</si>
  <si>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</si>
  <si>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</si>
  <si>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</si>
  <si>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</si>
  <si>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</si>
  <si>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</si>
  <si>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</si>
  <si>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</si>
  <si>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</si>
  <si>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</si>
  <si>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</si>
  <si>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</si>
  <si>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</si>
  <si>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</si>
  <si>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</si>
  <si>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</si>
  <si>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</si>
  <si>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</si>
  <si>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</si>
  <si>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</si>
  <si>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</si>
  <si>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</si>
  <si>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</si>
  <si>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</si>
  <si>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</si>
  <si>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</si>
  <si>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</si>
  <si>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</si>
  <si>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</si>
  <si>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</si>
  <si>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</si>
  <si>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</si>
  <si>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</si>
  <si>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</si>
  <si>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</si>
  <si>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</si>
  <si>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</si>
  <si>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</si>
  <si>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</si>
  <si>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</si>
  <si>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</si>
  <si>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</si>
  <si>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</si>
  <si>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</si>
  <si>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</si>
  <si>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</si>
  <si>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</si>
  <si>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</si>
  <si>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</si>
  <si>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</si>
  <si>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</si>
  <si>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</si>
  <si>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</si>
  <si>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</si>
  <si>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</si>
  <si>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</si>
  <si>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</si>
  <si>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</si>
  <si>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</si>
  <si>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</si>
  <si>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</si>
  <si>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</si>
  <si>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</si>
  <si>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</si>
  <si>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</si>
  <si>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</si>
  <si>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</si>
  <si>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</si>
  <si>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</si>
  <si>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</si>
  <si>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</si>
  <si>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</si>
  <si>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</si>
  <si>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</si>
  <si>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</si>
  <si>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</si>
  <si>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</si>
  <si>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</si>
  <si>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</si>
  <si>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</si>
  <si>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</si>
  <si>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</si>
  <si>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</si>
  <si>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</si>
  <si>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</si>
  <si>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</si>
  <si>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</si>
  <si>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</si>
  <si>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</si>
  <si>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</si>
  <si>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</si>
  <si>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</si>
  <si>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</si>
  <si>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</si>
  <si>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</si>
  <si>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</si>
  <si>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</si>
  <si>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</si>
  <si>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</si>
  <si>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</si>
  <si>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</si>
  <si>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</si>
  <si>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</si>
  <si>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</si>
  <si>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</si>
  <si>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</si>
  <si>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</si>
  <si>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</si>
  <si>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</si>
  <si>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</si>
  <si>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</si>
  <si>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</si>
  <si>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</si>
  <si>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</si>
  <si>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</si>
  <si>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</si>
  <si>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</si>
  <si>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</si>
  <si>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</si>
  <si>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</si>
  <si>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</si>
  <si>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</si>
  <si>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</si>
  <si>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</si>
  <si>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</si>
  <si>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</si>
  <si>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</si>
  <si>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</si>
  <si>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</si>
  <si>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</si>
  <si>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</si>
  <si>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</si>
  <si>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</si>
  <si>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</si>
  <si>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</si>
  <si>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</si>
  <si>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</si>
  <si>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</si>
  <si>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</si>
  <si>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</si>
  <si>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</si>
  <si>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</si>
  <si>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</si>
  <si>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</si>
  <si>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</si>
  <si>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</si>
  <si>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</si>
  <si>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</si>
  <si>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</si>
  <si>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</si>
  <si>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</si>
  <si>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</si>
  <si>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</si>
  <si>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</si>
  <si>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</si>
  <si>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</si>
  <si>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</si>
  <si>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</si>
  <si>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</si>
  <si>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</si>
  <si>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</si>
  <si>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</si>
  <si>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</si>
  <si>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</si>
  <si>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</si>
  <si>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</si>
  <si>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</si>
  <si>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</si>
  <si>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</si>
  <si>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</si>
  <si>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</si>
  <si>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</si>
  <si>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</si>
  <si>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</si>
  <si>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</si>
  <si>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</si>
  <si>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</si>
  <si>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</si>
  <si>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</si>
  <si>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</si>
  <si>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</si>
  <si>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</si>
  <si>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</si>
  <si>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</si>
  <si>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</si>
  <si>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</si>
  <si>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</si>
  <si>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</si>
  <si>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</si>
  <si>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</si>
  <si>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</si>
  <si>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</si>
  <si>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</si>
  <si>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</si>
  <si>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</si>
  <si>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</si>
  <si>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</si>
  <si>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</si>
  <si>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</si>
  <si>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</si>
  <si>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</si>
  <si>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</si>
  <si>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</si>
  <si>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</si>
  <si>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</si>
  <si>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</si>
  <si>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</si>
  <si>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</si>
  <si>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</si>
  <si>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</si>
  <si>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</si>
  <si>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</si>
  <si>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</si>
  <si>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</si>
  <si>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</si>
  <si>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</si>
  <si>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</si>
  <si>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</si>
  <si>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</si>
  <si>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</si>
  <si>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</si>
  <si>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</si>
  <si>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</si>
  <si>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</si>
  <si>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</si>
  <si>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</si>
  <si>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</si>
  <si>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</si>
  <si>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</si>
  <si>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</si>
  <si>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</si>
  <si>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</si>
  <si>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</si>
  <si>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</si>
  <si>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</si>
  <si>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</si>
  <si>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</si>
  <si>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</si>
  <si>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</si>
  <si>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</si>
  <si>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</si>
  <si>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</si>
  <si>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</si>
  <si>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</si>
  <si>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</si>
  <si>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</si>
  <si>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</si>
  <si>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</si>
  <si>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</si>
  <si>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</si>
  <si>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</si>
  <si>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</si>
  <si>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</si>
  <si>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</si>
  <si>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</si>
  <si>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</si>
  <si>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</si>
  <si>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</si>
  <si>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</si>
  <si>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</si>
  <si>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</si>
  <si>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</si>
  <si>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</si>
  <si>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</si>
  <si>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</si>
  <si>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</si>
  <si>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</si>
  <si>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</si>
  <si>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</si>
  <si>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</si>
  <si>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</si>
  <si>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</si>
  <si>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</si>
  <si>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</si>
  <si>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</si>
  <si>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</si>
  <si>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</si>
  <si>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</si>
  <si>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</si>
  <si>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</si>
  <si>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</si>
  <si>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</si>
  <si>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</si>
  <si>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</si>
  <si>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</si>
  <si>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</si>
  <si>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</si>
  <si>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</si>
  <si>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</si>
  <si>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</si>
  <si>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</si>
  <si>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</si>
  <si>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</si>
  <si>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</si>
  <si>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</si>
  <si>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</si>
  <si>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</si>
  <si>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</si>
  <si>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</si>
  <si>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</si>
  <si>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</si>
  <si>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</si>
  <si>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</si>
  <si>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</si>
  <si>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</si>
  <si>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</si>
  <si>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</si>
  <si>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</si>
  <si>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</si>
  <si>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</si>
  <si>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</si>
  <si>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</si>
  <si>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</si>
  <si>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</si>
  <si>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</si>
  <si>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</si>
  <si>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</si>
  <si>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</si>
  <si>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</si>
  <si>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</si>
  <si>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</si>
  <si>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</si>
  <si>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</si>
  <si>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</si>
  <si>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</si>
  <si>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</si>
  <si>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</si>
  <si>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</si>
  <si>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</si>
  <si>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</si>
  <si>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</si>
  <si>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</si>
  <si>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</si>
  <si>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</si>
  <si>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</si>
  <si>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</si>
  <si>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</si>
  <si>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</si>
  <si>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</si>
  <si>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</si>
  <si>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</si>
  <si>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</si>
  <si>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</si>
  <si>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</si>
  <si>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</si>
  <si>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</si>
  <si>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</si>
  <si>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</si>
  <si>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</si>
  <si>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</si>
  <si>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</si>
  <si>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</si>
  <si>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</si>
  <si>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</si>
  <si>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</si>
  <si>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</si>
  <si>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</si>
  <si>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</si>
  <si>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</si>
  <si>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</si>
  <si>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</si>
  <si>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</si>
  <si>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</si>
  <si>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</si>
  <si>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</si>
  <si>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</si>
  <si>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</si>
  <si>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</si>
  <si>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</si>
  <si>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</si>
  <si>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</si>
  <si>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</si>
  <si>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</si>
  <si>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</si>
  <si>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</si>
  <si>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</si>
  <si>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</si>
  <si>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</si>
  <si>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</si>
  <si>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</si>
  <si>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</si>
  <si>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</si>
  <si>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</si>
  <si>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</si>
  <si>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</si>
  <si>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</si>
  <si>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</si>
  <si>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</si>
  <si>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</si>
  <si>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</si>
  <si>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</si>
  <si>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</si>
  <si>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</si>
  <si>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</si>
  <si>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</si>
  <si>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</si>
  <si>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</si>
  <si>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</si>
  <si>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</si>
  <si>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</si>
  <si>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</si>
  <si>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</si>
  <si>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</si>
  <si>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</si>
  <si>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</si>
  <si>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</si>
  <si>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</si>
  <si>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</si>
  <si>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</si>
  <si>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</si>
  <si>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</si>
  <si>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</si>
  <si>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</si>
  <si>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</si>
  <si>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</si>
  <si>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</si>
  <si>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</si>
  <si>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</si>
  <si>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</si>
  <si>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</si>
  <si>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</si>
  <si>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</si>
  <si>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</si>
  <si>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</si>
  <si>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</si>
  <si>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</si>
  <si>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</si>
  <si>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</si>
  <si>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</si>
  <si>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</si>
  <si>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</si>
  <si>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</si>
  <si>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</si>
  <si>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</si>
  <si>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</si>
  <si>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</si>
  <si>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</si>
  <si>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</si>
  <si>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</si>
  <si>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</si>
  <si>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</si>
  <si>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</si>
  <si>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</si>
  <si>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</si>
  <si>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</si>
  <si>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</si>
  <si>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</si>
  <si>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</si>
  <si>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</si>
  <si>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</si>
  <si>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</si>
  <si>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</si>
  <si>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</si>
  <si>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</si>
  <si>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</si>
  <si>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</si>
  <si>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</si>
  <si>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</si>
  <si>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</si>
  <si>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</si>
  <si>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</si>
  <si>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</si>
  <si>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</si>
  <si>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</si>
  <si>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</si>
  <si>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</si>
  <si>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</si>
  <si>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</si>
  <si>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</si>
  <si>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</si>
  <si>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</si>
  <si>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</si>
  <si>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</si>
  <si>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</si>
  <si>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</si>
  <si>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</si>
  <si>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</si>
  <si>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</si>
  <si>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</si>
  <si>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</si>
  <si>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</si>
  <si>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</si>
  <si>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</si>
  <si>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</si>
  <si>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</si>
  <si>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</si>
  <si>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</si>
  <si>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</si>
  <si>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</si>
  <si>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</si>
  <si>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</si>
  <si>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</si>
  <si>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</si>
  <si>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</si>
  <si>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</si>
  <si>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</si>
  <si>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</si>
  <si>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</si>
  <si>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</si>
  <si>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</si>
  <si>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</si>
  <si>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</si>
  <si>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</si>
  <si>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</si>
  <si>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</si>
  <si>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</si>
  <si>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</si>
  <si>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</si>
  <si>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</si>
  <si>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</si>
  <si>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</si>
  <si>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</si>
  <si>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</si>
  <si>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</si>
  <si>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</si>
  <si>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</si>
  <si>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</si>
  <si>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</si>
  <si>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</si>
  <si>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</si>
  <si>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</si>
  <si>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</si>
  <si>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</si>
  <si>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</si>
  <si>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</si>
  <si>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</si>
  <si>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</si>
  <si>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</si>
  <si>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</si>
  <si>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</si>
  <si>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</si>
  <si>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</si>
  <si>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</si>
  <si>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</si>
  <si>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</si>
  <si>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</si>
  <si>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</si>
  <si>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</si>
  <si>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</si>
  <si>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</si>
  <si>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</si>
  <si>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</si>
  <si>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</si>
  <si>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</si>
  <si>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</si>
  <si>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</si>
  <si>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</si>
  <si>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</si>
  <si>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</si>
  <si>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</si>
  <si>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</si>
  <si>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</si>
  <si>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</si>
  <si>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</si>
  <si>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</si>
  <si>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</si>
  <si>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</si>
  <si>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</si>
  <si>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</si>
  <si>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</si>
  <si>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</si>
  <si>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</si>
  <si>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</si>
  <si>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</si>
  <si>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</si>
  <si>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</si>
  <si>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</si>
  <si>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</si>
  <si>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</si>
  <si>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</si>
  <si>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</si>
  <si>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</si>
  <si>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</si>
  <si>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</si>
  <si>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</si>
  <si>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</si>
  <si>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</si>
  <si>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</si>
  <si>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</si>
  <si>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</si>
  <si>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</si>
  <si>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</si>
  <si>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</si>
  <si>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</si>
  <si>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</si>
  <si>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</si>
  <si>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</si>
  <si>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</si>
  <si>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</si>
  <si>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</si>
  <si>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</si>
  <si>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</si>
  <si>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</si>
  <si>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</si>
  <si>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</si>
  <si>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</si>
  <si>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</si>
  <si>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</si>
  <si>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</si>
  <si>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</si>
  <si>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</si>
  <si>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</si>
  <si>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</si>
  <si>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</si>
  <si>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</si>
  <si>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</si>
  <si>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</si>
  <si>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</si>
  <si>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</si>
  <si>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</si>
  <si>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</si>
  <si>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</si>
  <si>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</si>
  <si>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</si>
  <si>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</si>
  <si>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</si>
  <si>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</si>
  <si>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</si>
  <si>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</si>
  <si>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</si>
  <si>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</si>
  <si>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</si>
  <si>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</si>
  <si>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</si>
  <si>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</si>
  <si>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</si>
  <si>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</si>
  <si>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</si>
  <si>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</si>
  <si>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</si>
  <si>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</si>
  <si>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</si>
  <si>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</si>
  <si>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</si>
  <si>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</si>
  <si>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</si>
  <si>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</si>
  <si>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</si>
  <si>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</si>
  <si>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</si>
  <si>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</si>
  <si>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</si>
  <si>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</si>
  <si>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</si>
  <si>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</si>
  <si>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</si>
  <si>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</si>
  <si>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</si>
  <si>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</si>
  <si>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</si>
  <si>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</si>
  <si>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</si>
  <si>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</si>
  <si>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</si>
  <si>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</si>
  <si>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</si>
  <si>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</si>
  <si>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</si>
  <si>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</si>
  <si>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</si>
  <si>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</si>
  <si>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</si>
  <si>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</si>
  <si>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</si>
  <si>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</si>
  <si>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</si>
  <si>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</si>
  <si>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</si>
  <si>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</si>
  <si>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</si>
  <si>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</si>
  <si>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</si>
  <si>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</si>
  <si>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</si>
  <si>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</si>
  <si>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</si>
  <si>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</si>
  <si>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</si>
  <si>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</si>
  <si>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</si>
  <si>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</si>
  <si>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</si>
  <si>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</si>
  <si>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</si>
  <si>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</si>
  <si>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</si>
  <si>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</si>
  <si>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</si>
  <si>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</si>
  <si>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</si>
  <si>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</si>
  <si>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</si>
  <si>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</si>
  <si>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</si>
  <si>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</si>
  <si>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</si>
  <si>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</si>
  <si>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</si>
  <si>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</si>
  <si>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</si>
  <si>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</si>
  <si>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</si>
  <si>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</si>
  <si>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</si>
  <si>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</si>
  <si>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</si>
  <si>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</si>
  <si>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</si>
  <si>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</si>
  <si>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</si>
  <si>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</si>
  <si>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</si>
  <si>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</si>
  <si>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</si>
  <si>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</si>
  <si>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</si>
  <si>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</si>
  <si>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</si>
  <si>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</si>
  <si>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</si>
  <si>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</si>
  <si>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</si>
  <si>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</si>
  <si>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</si>
  <si>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</si>
  <si>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</si>
  <si>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</si>
  <si>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</si>
  <si>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</si>
  <si>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</si>
  <si>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</si>
  <si>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</si>
  <si>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</si>
  <si>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</si>
  <si>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</si>
  <si>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</si>
  <si>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</si>
  <si>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</si>
  <si>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</si>
  <si>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</si>
  <si>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</si>
  <si>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</si>
  <si>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</si>
  <si>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</si>
  <si>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</si>
  <si>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</si>
  <si>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</si>
  <si>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</si>
  <si>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</si>
  <si>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</si>
  <si>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</si>
  <si>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</si>
  <si>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</si>
  <si>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</si>
  <si>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</si>
  <si>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</si>
  <si>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</si>
  <si>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</si>
  <si>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</si>
  <si>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</si>
  <si>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</si>
  <si>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</si>
  <si>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</si>
  <si>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</si>
  <si>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</si>
  <si>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</si>
  <si>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</si>
  <si>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</si>
  <si>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</si>
  <si>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</si>
  <si>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</si>
  <si>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</si>
  <si>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</si>
  <si>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</si>
  <si>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</si>
  <si>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</si>
  <si>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</si>
  <si>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</si>
  <si>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</si>
  <si>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</si>
  <si>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</si>
  <si>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</si>
  <si>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</si>
  <si>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</si>
  <si>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</si>
  <si>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</si>
  <si>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</si>
  <si>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</si>
  <si>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</si>
  <si>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</si>
  <si>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</si>
  <si>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</si>
  <si>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</si>
  <si>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</si>
  <si>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</si>
  <si>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</si>
  <si>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</si>
  <si>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</si>
  <si>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</si>
  <si>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</si>
  <si>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</si>
  <si>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</si>
  <si>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</si>
  <si>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</si>
  <si>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</si>
  <si>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</si>
  <si>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</si>
  <si>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</si>
  <si>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</si>
  <si>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</si>
  <si>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</si>
  <si>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</si>
  <si>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</si>
  <si>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</si>
  <si>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</si>
  <si>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</si>
  <si>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</si>
  <si>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</si>
  <si>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</si>
  <si>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</si>
  <si>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</si>
  <si>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</si>
  <si>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</si>
  <si>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</si>
  <si>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</si>
  <si>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</si>
  <si>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</si>
  <si>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</si>
  <si>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</si>
  <si>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</si>
  <si>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</si>
  <si>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</si>
  <si>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</si>
  <si>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</si>
  <si>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</si>
  <si>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</si>
  <si>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</si>
  <si>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</si>
  <si>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</si>
  <si>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</si>
  <si>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</si>
  <si>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</si>
  <si>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</si>
  <si>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</si>
  <si>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</si>
  <si>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</si>
  <si>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</si>
  <si>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</si>
  <si>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</si>
  <si>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</si>
  <si>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</si>
  <si>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</si>
  <si>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</si>
  <si>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</si>
  <si>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</si>
  <si>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</si>
  <si>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</si>
  <si>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</si>
  <si>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</si>
  <si>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</si>
  <si>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</si>
  <si>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</si>
  <si>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</si>
  <si>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</si>
  <si>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</si>
  <si>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</si>
  <si>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</si>
  <si>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</si>
  <si>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</si>
  <si>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</si>
  <si>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</si>
  <si>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</si>
  <si>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</si>
  <si>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</si>
  <si>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</si>
  <si>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</si>
  <si>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</si>
  <si>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</si>
  <si>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</si>
  <si>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</si>
  <si>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</si>
  <si>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</si>
  <si>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</si>
  <si>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</si>
  <si>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</si>
  <si>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</si>
  <si>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</si>
  <si>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</si>
  <si>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</si>
  <si>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</si>
  <si>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</si>
  <si>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</si>
  <si>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</si>
  <si>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</si>
  <si>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</si>
  <si>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</si>
  <si>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</si>
  <si>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</si>
  <si>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</si>
  <si>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</si>
  <si>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</si>
  <si>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</si>
  <si>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</si>
  <si>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</si>
  <si>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</si>
  <si>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</si>
  <si>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</si>
  <si>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</si>
  <si>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</si>
  <si>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</si>
  <si>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</si>
  <si>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</si>
  <si>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</si>
  <si>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</si>
  <si>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</si>
  <si>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</si>
  <si>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</si>
  <si>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</si>
  <si>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</si>
  <si>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</si>
  <si>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</si>
  <si>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</si>
  <si>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</si>
  <si>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</si>
  <si>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</si>
  <si>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</si>
  <si>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</si>
  <si>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</si>
  <si>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</si>
  <si>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</si>
  <si>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</si>
  <si>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</si>
  <si>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</si>
  <si>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</si>
  <si>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</si>
  <si>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</si>
  <si>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</si>
  <si>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</si>
  <si>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</si>
  <si>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</si>
  <si>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</si>
  <si>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</si>
  <si>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</si>
  <si>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</si>
  <si>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</si>
  <si>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</si>
  <si>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</si>
  <si>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</si>
  <si>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</si>
  <si>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</si>
  <si>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</si>
  <si>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</si>
  <si>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</si>
  <si>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</si>
  <si>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</si>
  <si>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</si>
  <si>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</si>
  <si>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</si>
  <si>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</si>
  <si>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</si>
  <si>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</si>
  <si>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</si>
  <si>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</si>
  <si>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</si>
  <si>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</si>
  <si>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</si>
  <si>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</si>
  <si>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</si>
  <si>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</si>
  <si>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</si>
  <si>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</si>
  <si>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</si>
  <si>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</si>
  <si>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</si>
  <si>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</si>
  <si>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</si>
  <si>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</si>
  <si>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</si>
  <si>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</si>
  <si>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</si>
  <si>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</si>
  <si>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</si>
  <si>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</si>
  <si>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</si>
  <si>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</si>
  <si>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</si>
  <si>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</si>
  <si>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</si>
  <si>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</si>
  <si>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</si>
  <si>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</si>
  <si>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</si>
  <si>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</si>
  <si>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</si>
  <si>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</si>
  <si>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</si>
  <si>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</si>
  <si>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</si>
  <si>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</si>
  <si>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</si>
  <si>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</si>
  <si>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</si>
  <si>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</si>
  <si>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</si>
  <si>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</si>
  <si>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</si>
  <si>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</si>
  <si>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</si>
  <si>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</si>
  <si>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</si>
  <si>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</si>
  <si>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</si>
  <si>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</si>
  <si>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</si>
  <si>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</si>
  <si>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</si>
  <si>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</si>
  <si>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</si>
  <si>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</si>
  <si>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</si>
  <si>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</si>
  <si>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</si>
  <si>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</si>
  <si>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</si>
  <si>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</si>
  <si>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</si>
  <si>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</si>
  <si>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</si>
  <si>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</si>
  <si>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</si>
  <si>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</si>
  <si>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</si>
  <si>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</si>
  <si>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</si>
  <si>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</si>
  <si>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</si>
  <si>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</si>
  <si>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</si>
  <si>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</si>
  <si>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</si>
  <si>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</si>
  <si>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</si>
  <si>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</si>
  <si>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</si>
  <si>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</si>
  <si>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</si>
  <si>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</si>
  <si>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</si>
  <si>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</si>
  <si>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</si>
  <si>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</si>
  <si>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</si>
  <si>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 xml:space="preserve">Parent Category </t>
  </si>
  <si>
    <t>Subcategory</t>
  </si>
  <si>
    <t>Date Created Conversion</t>
  </si>
  <si>
    <t xml:space="preserve">Date Ended Conversion </t>
  </si>
  <si>
    <t>Goal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</si>
  <si>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</si>
  <si>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</si>
  <si>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</si>
  <si>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</si>
  <si>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</si>
  <si>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</si>
  <si>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</si>
  <si>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</si>
  <si>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</si>
  <si>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</si>
  <si>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</si>
  <si>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</si>
  <si>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</si>
  <si>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Average Donation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</si>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</sst>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Theater Outcomes by Launch Date</a:t>
            </a:r>
          </a:p>
        </c:rich>
      </c:tx>
      <c:layout>
        <c:manualLayout>
          <c:xMode val="edge"/>
          <c:yMode val="edge"/>
          <c:x val="0.2954015748031496"/>
          <c:y val="1.6742961373606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4-4C57-8D81-C362DD2435B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4-4C57-8D81-C362DD2435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4-4C57-8D81-C362DD24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3452976"/>
        <c:axId val="1123451312"/>
      </c:lineChart>
      <c:catAx>
        <c:axId val="112345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451312"/>
        <c:crosses val="autoZero"/>
        <c:auto val="1"/>
        <c:lblAlgn val="ctr"/>
        <c:lblOffset val="100"/>
        <c:noMultiLvlLbl val="0"/>
      </c:catAx>
      <c:valAx>
        <c:axId val="11234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45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Outcomes Based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7-4B91-B8BC-CC436F2E6D6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7-4B91-B8BC-CC436F2E6D6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77-4B91-B8BC-CC436F2E6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980879"/>
        <c:axId val="203809551"/>
      </c:lineChart>
      <c:catAx>
        <c:axId val="85198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09551"/>
        <c:crosses val="autoZero"/>
        <c:auto val="1"/>
        <c:lblAlgn val="ctr"/>
        <c:lblOffset val="100"/>
        <c:noMultiLvlLbl val="0"/>
      </c:catAx>
      <c:valAx>
        <c:axId val="2038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98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8-4789-9FAE-24990E3C59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4-4135-A888-C9501A99D2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4-4135-A888-C9501A99D2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4-4135-A888-C9501A99D212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94-4135-A888-C9501A99D212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94-4135-A888-C9501A99D212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94-4135-A888-C9501A99D212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94-4135-A888-C9501A99D212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94-4135-A888-C9501A99D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355599"/>
        <c:axId val="1487347695"/>
      </c:barChart>
      <c:catAx>
        <c:axId val="148735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Parent Category Outcomes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32343885598859828"/>
              <c:y val="0.86624615818854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47695"/>
        <c:crosses val="autoZero"/>
        <c:auto val="1"/>
        <c:lblAlgn val="ctr"/>
        <c:lblOffset val="100"/>
        <c:noMultiLvlLbl val="0"/>
      </c:catAx>
      <c:valAx>
        <c:axId val="148734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5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D-4884-9155-B8292F2114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D-4884-9155-B8292F2114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D-4884-9155-B8292F2114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D-4884-9155-B8292F211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033023"/>
        <c:axId val="1654035935"/>
      </c:lineChart>
      <c:catAx>
        <c:axId val="165403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035935"/>
        <c:crosses val="autoZero"/>
        <c:auto val="1"/>
        <c:lblAlgn val="ctr"/>
        <c:lblOffset val="100"/>
        <c:noMultiLvlLbl val="0"/>
      </c:catAx>
      <c:valAx>
        <c:axId val="16540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03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155574</xdr:rowOff>
    </xdr:from>
    <xdr:to>
      <xdr:col>20</xdr:col>
      <xdr:colOff>69850</xdr:colOff>
      <xdr:row>30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40316-8255-3E7B-EFD9-4BA351560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749300</xdr:colOff>
      <xdr:row>14</xdr:row>
      <xdr:rowOff>171450</xdr:rowOff>
    </xdr:from>
    <xdr:to>
      <xdr:col>13</xdr:col>
      <xdr:colOff>171449</xdr:colOff>
      <xdr:row>38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A2A09-860F-EEDF-852B-AA08C7E8E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267138</xdr:colOff>
      <xdr:row>12</xdr:row>
      <xdr:rowOff>26604</xdr:rowOff>
    </xdr:from>
    <xdr:to>
      <xdr:col>16</xdr:col>
      <xdr:colOff>565588</xdr:colOff>
      <xdr:row>34</xdr:row>
      <xdr:rowOff>61529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6AF69-6CD7-2997-00F4-E81776B47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9</xdr:row>
      <xdr:rowOff>161924</xdr:rowOff>
    </xdr:from>
    <xdr:to>
      <xdr:col>18</xdr:col>
      <xdr:colOff>317500</xdr:colOff>
      <xdr:row>30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8EB8B-053C-4ABB-86C3-92194BF94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dcoo/Desktop/Bootcamp/Projects/Crowdfunding%20analysis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796.127284490743" createdVersion="8" refreshedVersion="8" minRefreshableVersion="3" recordCount="4114" xr:uid="{23F7E827-D62E-4B99-9224-3EA42F3A79F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811.894420486111" createdVersion="8" refreshedVersion="8" minRefreshableVersion="3" recordCount="4114" xr:uid="{13973182-0A50-4618-ADEF-173AAEF163A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796.144016666665" createdVersion="8" refreshedVersion="8" minRefreshableVersion="3" recordCount="4114" xr:uid="{D6F5C606-A801-4333-AE97-3780EA084124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19201-5BC0-40E7-B52E-0680D5A163A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7CC25-C3C9-42AB-BDC3-C7577A46E23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K9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F7C2E-9022-422C-9DB5-0515AF46F7D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5" zoomScaleNormal="85" workbookViewId="0">
      <pane ySplit="1" topLeftCell="A2" activePane="bottomLeft" state="frozen"/>
      <selection pane="bottomLeft" activeCell="A522" sqref="A5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6" bestFit="1" customWidth="1"/>
    <col min="5" max="5" width="13.26953125" style="8" bestFit="1" customWidth="1"/>
    <col min="6" max="6" width="9.1796875" bestFit="1" customWidth="1"/>
    <col min="7" max="7" width="7.26953125" bestFit="1" customWidth="1"/>
    <col min="8" max="8" width="8" bestFit="1" customWidth="1"/>
    <col min="9" max="9" width="19.36328125" customWidth="1"/>
    <col min="10" max="10" width="17.81640625" customWidth="1"/>
    <col min="11" max="11" width="15.453125" hidden="1" customWidth="1"/>
    <col min="12" max="12" width="24.453125" hidden="1" customWidth="1"/>
    <col min="13" max="13" width="36.453125" hidden="1" customWidth="1"/>
    <col min="14" max="14" width="28.6328125" hidden="1" customWidth="1"/>
    <col min="15" max="15" width="22.7265625" bestFit="1" customWidth="1"/>
    <col min="16" max="16" width="21.7265625" bestFit="1" customWidth="1"/>
    <col min="17" max="17" width="20.54296875" bestFit="1" customWidth="1"/>
    <col min="18" max="18" width="15.6328125" bestFit="1" customWidth="1"/>
    <col min="19" max="19" width="27.7265625" bestFit="1" customWidth="1"/>
    <col min="20" max="20" width="26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8380</v>
      </c>
      <c r="Q1" s="9" t="s">
        <v>8362</v>
      </c>
      <c r="R1" s="9" t="s">
        <v>8363</v>
      </c>
      <c r="S1" s="9" t="s">
        <v>8364</v>
      </c>
      <c r="T1" s="9" t="s">
        <v>8365</v>
      </c>
      <c r="U1" s="9" t="s">
        <v>8379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24" si="195">ROUND(E2499/D2499*100,0)</f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96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ref="O2526:O2589" si="200">ROUND(E2526/D2526*100,0)</f>
        <v>102</v>
      </c>
      <c r="P2526">
        <f t="shared" si="196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196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196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196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196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196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196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196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196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196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196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196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196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196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196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196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196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196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196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196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196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196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196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196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196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196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196"/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196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196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196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196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ref="O2590:O2653" si="205">ROUND(E2590/D2590*100,0)</f>
        <v>4</v>
      </c>
      <c r="P2590">
        <f t="shared" si="201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1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1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1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1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1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1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1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1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1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1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1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1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1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1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1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1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1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1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1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1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1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1"/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1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1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1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1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1"/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ref="O2654:O2717" si="210">ROUND(E2654/D2654*100,0)</f>
        <v>1</v>
      </c>
      <c r="P2654">
        <f t="shared" si="206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06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06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06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06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06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06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06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06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06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06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06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06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06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06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06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06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06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06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06"/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ref="O2718:O2781" si="215">ROUND(E2718/D2718*100,0)</f>
        <v>120</v>
      </c>
      <c r="P2718">
        <f t="shared" si="211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1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1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1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1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1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1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1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1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1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1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1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1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1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1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1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1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1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1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1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1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1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1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1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1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1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1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1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1"/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ref="O2782:O2845" si="220">ROUND(E2782/D2782*100,0)</f>
        <v>0</v>
      </c>
      <c r="P278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16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16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16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16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16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16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16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16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16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16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16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16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16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16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16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16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16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16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16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16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16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16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16"/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16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16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16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16"/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ref="O2846:O2909" si="225">ROUND(E2846/D2846*100,0)</f>
        <v>5</v>
      </c>
      <c r="P2846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1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1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1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1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1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1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1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1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1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1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1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1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1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1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1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1"/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1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1"/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ref="O2910:O2973" si="230">ROUND(E2910/D2910*100,0)</f>
        <v>3</v>
      </c>
      <c r="P2910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26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26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26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26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26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26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26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26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26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26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26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26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26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26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26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26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26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26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26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26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26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26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26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26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ref="O2974:O3037" si="235">ROUND(E2974/D2974*100,0)</f>
        <v>105</v>
      </c>
      <c r="P2974">
        <f t="shared" si="231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1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1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1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1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1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1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1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1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1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1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1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1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1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1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1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1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1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1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1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1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1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1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1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1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1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1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1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1"/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1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1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1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1"/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ref="O3038:O3101" si="240">ROUND(E3038/D3038*100,0)</f>
        <v>127</v>
      </c>
      <c r="P3038">
        <f t="shared" si="236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36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36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36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36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36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36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36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36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36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36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36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36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36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36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36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36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36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36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36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36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36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36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36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36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ref="O3102:O3165" si="245">ROUND(E3102/D3102*100,0)</f>
        <v>15</v>
      </c>
      <c r="P3102">
        <f t="shared" si="241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1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1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1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1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1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1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1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1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1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1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1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1"/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ref="O3166:O3229" si="250">ROUND(E3166/D3166*100,0)</f>
        <v>107</v>
      </c>
      <c r="P3166">
        <f t="shared" si="246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46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46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46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46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46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46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46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46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46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46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46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46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46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46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46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46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46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46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46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46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46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46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46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46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46"/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46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46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46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ref="O3230:O3293" si="255">ROUND(E3230/D3230*100,0)</f>
        <v>102</v>
      </c>
      <c r="P3230">
        <f t="shared" si="251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1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1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1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1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1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1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1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1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1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1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1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1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1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1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1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1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1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1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1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1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1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1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1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1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1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1"/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1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1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1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1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1"/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ref="O3294:O3357" si="260">ROUND(E3294/D3294*100,0)</f>
        <v>286</v>
      </c>
      <c r="P3294">
        <f t="shared" si="256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56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56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56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56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56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56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56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56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56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56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56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56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56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56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56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56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56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56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56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56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56"/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56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56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56"/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ref="O3358:O3421" si="265">ROUND(E3358/D3358*100,0)</f>
        <v>101</v>
      </c>
      <c r="P3358">
        <f t="shared" si="261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1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1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1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1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1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1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1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1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1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1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1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1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1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1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1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1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1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1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1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1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1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1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1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1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1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1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1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1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1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1"/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1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1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1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1"/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ref="O3422:O3485" si="270">ROUND(E3422/D3422*100,0)</f>
        <v>138</v>
      </c>
      <c r="P3422">
        <f t="shared" si="266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66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66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66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66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66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66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66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66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66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66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66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66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66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66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66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66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66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66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66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66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66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66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66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66"/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66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66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66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66"/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ref="O3486:O3549" si="275">ROUND(E3486/D3486*100,0)</f>
        <v>114</v>
      </c>
      <c r="P3486">
        <f t="shared" si="271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1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1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1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1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1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1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1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1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1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1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1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1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1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1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1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1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1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1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1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1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1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1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1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1"/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1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1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1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1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1"/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ref="O3550:O3613" si="280">ROUND(E3550/D3550*100,0)</f>
        <v>102</v>
      </c>
      <c r="P3550">
        <f t="shared" si="276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76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76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76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76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76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76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76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76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76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76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76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76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76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76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76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76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76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76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76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76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76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76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76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76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76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76"/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76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76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76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76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76"/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ref="O3614:O3677" si="285">ROUND(E3614/D3614*100,0)</f>
        <v>144</v>
      </c>
      <c r="P3614">
        <f t="shared" si="281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1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1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1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1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1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1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1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1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1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1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1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1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1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1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1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1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1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1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1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1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1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1"/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ref="O3678:O3741" si="290">ROUND(E3678/D3678*100,0)</f>
        <v>129</v>
      </c>
      <c r="P3678">
        <f t="shared" si="286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86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86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86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86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86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86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86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86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86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86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86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86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86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86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86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86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86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86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86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86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86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86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86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86"/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86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86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86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86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86"/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ref="O3742:O3805" si="295">ROUND(E3742/D3742*100,0)</f>
        <v>18</v>
      </c>
      <c r="P3742">
        <f t="shared" si="291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1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1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1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1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1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1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1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1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1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1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1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1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1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1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1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1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1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1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1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1"/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1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1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1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1"/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ref="O3806:O3869" si="300">ROUND(E3806/D3806*100,0)</f>
        <v>0</v>
      </c>
      <c r="P3806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296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296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296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296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296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296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296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296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296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296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296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296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296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296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296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296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296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296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296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296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296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296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296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296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296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296"/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ref="O3870:O3933" si="305">ROUND(E3870/D3870*100,0)</f>
        <v>0</v>
      </c>
      <c r="P3870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1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1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1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1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1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1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1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1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1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1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1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1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1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ref="O3934:O3997" si="310">ROUND(E3934/D3934*100,0)</f>
        <v>0</v>
      </c>
      <c r="P3934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06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06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06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06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06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06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06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06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06"/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ref="O3998:O4061" si="315">ROUND(E3998/D3998*100,0)</f>
        <v>17</v>
      </c>
      <c r="P3998">
        <f t="shared" si="311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1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1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1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1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1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1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1"/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1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1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ref="O4062:O4115" si="320">ROUND(E4062/D4062*100,0)</f>
        <v>3</v>
      </c>
      <c r="P406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16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16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16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16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16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16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16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16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theme="5" tint="0.39997558519241921"/>
        <color theme="4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B8258-CE9D-4F2A-886E-8F4FD01280D9}">
  <dimension ref="A1:E18"/>
  <sheetViews>
    <sheetView workbookViewId="0">
      <selection activeCell="C12" sqref="C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8362</v>
      </c>
      <c r="B1" t="s">
        <v>8314</v>
      </c>
    </row>
    <row r="2" spans="1:5" x14ac:dyDescent="0.35">
      <c r="A2" s="11" t="s">
        <v>8379</v>
      </c>
      <c r="B2" t="s">
        <v>8361</v>
      </c>
    </row>
    <row r="4" spans="1:5" x14ac:dyDescent="0.35">
      <c r="A4" s="11" t="s">
        <v>8360</v>
      </c>
      <c r="B4" s="11" t="s">
        <v>8359</v>
      </c>
    </row>
    <row r="5" spans="1:5" x14ac:dyDescent="0.35">
      <c r="A5" s="11" t="s">
        <v>8357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5">
      <c r="A6" s="15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8368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8369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8371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8373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8374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8358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ABD9-1DD9-40B2-8DEC-C38ABFAC0344}">
  <dimension ref="A1:H13"/>
  <sheetViews>
    <sheetView workbookViewId="0">
      <selection activeCell="K8" sqref="K8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7" t="s">
        <v>8366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8389</v>
      </c>
      <c r="B3">
        <f>COUNTIFS(Kickstarter!$D:$D,"&gt;999",Kickstarter!$D:$D,"&lt;5000",Kickstarter!$F:$F,"successful",Kickstarter!$R:$R,"plays")</f>
        <v>388</v>
      </c>
      <c r="C3">
        <f>COUNTIFS(Kickstarter!$D:$D,"&gt;999",Kickstarter!$D:$D,"&lt;5000",Kickstarter!$F:$F,"failed",Kickstarter!$R:$R,"plays")</f>
        <v>146</v>
      </c>
      <c r="D3">
        <f>COUNTIFS(Kickstarter!$D:$D,"&gt;999",Kickstarter!$D:$D,"&lt;5000",Kickstarter!$F:$F,"cancelled",Kickstarter!$R:$R,"plays")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8390</v>
      </c>
      <c r="B4">
        <f>COUNTIFS(Kickstarter!$D:$D,"&gt;4999",Kickstarter!$D:$D,"&lt;10000",Kickstarter!$F:$F,"successful",Kickstarter!$R:$R,"plays")</f>
        <v>93</v>
      </c>
      <c r="C4">
        <f>COUNTIFS(Kickstarter!$D:$D,"&gt;4999",Kickstarter!$D:$D,"&lt;10000",Kickstarter!$F:$F,"failed",Kickstarter!$R:$R,"plays")</f>
        <v>76</v>
      </c>
      <c r="D4">
        <f>COUNTIFS(Kickstarter!$D:$D,"&gt;4999",Kickstarter!$D:$D,"&lt;10000",Kickstarter!$F:$F,"cancelled",Kickstarter!$R:$R,"plays")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8391</v>
      </c>
      <c r="B5">
        <f>COUNTIFS(Kickstarter!$D:$D,"&gt;9999",Kickstarter!$D:$D,"&lt;15000",Kickstarter!$F:$F,"successful",Kickstarter!$R:$R,"plays")</f>
        <v>39</v>
      </c>
      <c r="C5">
        <f>COUNTIFS(Kickstarter!$D:$D,"&gt;9999",Kickstarter!$D:$D,"&lt;15000",Kickstarter!$F:$F,"failed",Kickstarter!$R:$R,"plays")</f>
        <v>33</v>
      </c>
      <c r="D5">
        <f>COUNTIFS(Kickstarter!$D:$D,"&gt;9999",Kickstarter!$D:$D,"&lt;15000",Kickstarter!$F:$F,"cancelled",Kickstarter!$R:$R,"plays")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8392</v>
      </c>
      <c r="B6">
        <f>COUNTIFS(Kickstarter!$D:$D,"&gt;14999",Kickstarter!$D:$D,"&lt;20000",Kickstarter!$F:$F,"successful",Kickstarter!$R:$R,"plays")</f>
        <v>12</v>
      </c>
      <c r="C6">
        <f>COUNTIFS(Kickstarter!$D:$D,"&gt;14999",Kickstarter!$D:$D,"&lt;20000",Kickstarter!$F:$F,"failed",Kickstarter!$R:$R,"plays")</f>
        <v>12</v>
      </c>
      <c r="D6">
        <f>COUNTIFS(Kickstarter!$D:$D,"&gt;14999",Kickstarter!$D:$D,"&lt;20000",Kickstarter!$F:$F,"cancelled",Kickstarter!$R:$R,"plays")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8393</v>
      </c>
      <c r="B7">
        <f>COUNTIFS(Kickstarter!$D:$D,"&gt;19999",Kickstarter!$D:$D,"&lt;25000",Kickstarter!$F:$F,"successful",Kickstarter!$R:$R,"plays")</f>
        <v>9</v>
      </c>
      <c r="C7">
        <f>COUNTIFS(Kickstarter!$D:$D,"&gt;19999",Kickstarter!$D:$D,"&lt;25000",Kickstarter!$F:$F,"failed",Kickstarter!$R:$R,"plays")</f>
        <v>11</v>
      </c>
      <c r="D7">
        <f>COUNTIFS(Kickstarter!$D:$D,"&gt;19999",Kickstarter!$D:$D,"&lt;25000",Kickstarter!$F:$F,"cancelled",Kickstarter!$R:$R,"plays")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8394</v>
      </c>
      <c r="B8">
        <f>COUNTIFS(Kickstarter!$D:$D,"&gt;24999",Kickstarter!$D:$D,"&lt;30000",Kickstarter!$F:$F,"successful",Kickstarter!$R:$R,"plays")</f>
        <v>1</v>
      </c>
      <c r="C8">
        <f>COUNTIFS(Kickstarter!$D:$D,"&gt;24999",Kickstarter!$D:$D,"&lt;30000",Kickstarter!$F:$F,"failed",Kickstarter!$R:$R,"plays")</f>
        <v>4</v>
      </c>
      <c r="D8">
        <f>COUNTIFS(Kickstarter!$D:$D,"&gt;24999",Kickstarter!$D:$D,"&lt;30000",Kickstarter!$F:$F,"cancelled",Kickstarter!$R:$R,"plays")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8395</v>
      </c>
      <c r="B9">
        <f>COUNTIFS(Kickstarter!$D:$D,"&gt;29999",Kickstarter!$D:$D,"&lt;35000",Kickstarter!$F:$F,"successful",Kickstarter!$R:$R,"plays")</f>
        <v>3</v>
      </c>
      <c r="C9">
        <f>COUNTIFS(Kickstarter!$D:$D,"&gt;29999",Kickstarter!$D:$D,"&lt;35000",Kickstarter!$F:$F,"failed",Kickstarter!$R:$R,"plays")</f>
        <v>8</v>
      </c>
      <c r="D9">
        <f>COUNTIFS(Kickstarter!$D:$D,"&gt;29999",Kickstarter!$D:$D,"&lt;35000",Kickstarter!$F:$F,"cancelled",Kickstarter!$R:$R,"plays")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8396</v>
      </c>
      <c r="B10">
        <f>COUNTIFS(Kickstarter!$D:$D,"&gt;34999",Kickstarter!$D:$D,"&lt;40000",Kickstarter!$F:$F,"successful",Kickstarter!$R:$R,"plays")</f>
        <v>4</v>
      </c>
      <c r="C10">
        <f>COUNTIFS(Kickstarter!$D:$D,"&gt;34999",Kickstarter!$D:$D,"&lt;40000",Kickstarter!$F:$F,"failed",Kickstarter!$R:$R,"plays")</f>
        <v>2</v>
      </c>
      <c r="D10">
        <f>COUNTIFS(Kickstarter!$D:$D,"&gt;34999",Kickstarter!$D:$D,"&lt;40000",Kickstarter!$F:$F,"cancelled",Kickstarter!$R:$R,"plays")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8397</v>
      </c>
      <c r="B11">
        <f>COUNTIFS(Kickstarter!$D:$D,"&gt;39999",Kickstarter!$D:$D,"&lt;45000",Kickstarter!$F:$F,"successful",Kickstarter!$R:$R,"plays")</f>
        <v>2</v>
      </c>
      <c r="C11">
        <f>COUNTIFS(Kickstarter!$D:$D,"&gt;39999",Kickstarter!$D:$D,"&lt;45000",Kickstarter!$F:$F,"failed",Kickstarter!$R:$R,"plays")</f>
        <v>1</v>
      </c>
      <c r="D11">
        <f>COUNTIFS(Kickstarter!$D:$D,"&gt;39999",Kickstarter!$D:$D,"&lt;45000",Kickstarter!$F:$F,"cancelled",Kickstarter!$R:$R,"plays")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8398</v>
      </c>
      <c r="B12">
        <f>COUNTIFS(Kickstarter!$D:$D,"&gt;44999",Kickstarter!$D:$D,"&lt;50000",Kickstarter!$F:$F,"successful",Kickstarter!$R:$R,"plays")</f>
        <v>0</v>
      </c>
      <c r="C12">
        <f>COUNTIFS(Kickstarter!$D:$D,"&gt;44999",Kickstarter!$D:$D,"&lt;50000",Kickstarter!$F:$F,"failed",Kickstarter!$R:$R,"plays")</f>
        <v>1</v>
      </c>
      <c r="D12">
        <f>COUNTIFS(Kickstarter!$D:$D,"&gt;44999",Kickstarter!$D:$D,"&lt;50000",Kickstarter!$F:$F,"cancelled",Kickstarter!$R:$R,"plays")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8399</v>
      </c>
      <c r="B13">
        <f>COUNTIFS(Kickstarter!$D:$D,"&gt;49999",Kickstarter!$F:$F,"successful",Kickstarter!$R:$R,"plays")</f>
        <v>2</v>
      </c>
      <c r="C13">
        <f>COUNTIFS(Kickstarter!$D:$D,"&gt;49999",Kickstarter!$F:$F,"failed",Kickstarter!$R:$R,"plays")</f>
        <v>14</v>
      </c>
      <c r="D13">
        <f>COUNTIFS(Kickstarter!$D:$D,"&gt;49999",Kickstarter!$F:$F,"cancelled",Kickstarter!$R:$R,"plays")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0910-7403-4CAB-877C-47EAB8CBB01D}">
  <dimension ref="A1:K9"/>
  <sheetViews>
    <sheetView zoomScale="93" zoomScaleNormal="145" workbookViewId="0">
      <selection activeCell="J5" sqref="J5"/>
    </sheetView>
  </sheetViews>
  <sheetFormatPr defaultRowHeight="14.5" x14ac:dyDescent="0.35"/>
  <cols>
    <col min="1" max="1" width="17" bestFit="1" customWidth="1"/>
    <col min="2" max="2" width="15.54296875" bestFit="1" customWidth="1"/>
    <col min="3" max="3" width="4.81640625" bestFit="1" customWidth="1"/>
    <col min="4" max="4" width="6.36328125" bestFit="1" customWidth="1"/>
    <col min="5" max="5" width="9.7265625" bestFit="1" customWidth="1"/>
    <col min="6" max="6" width="5.7265625" bestFit="1" customWidth="1"/>
    <col min="7" max="7" width="11.6328125" bestFit="1" customWidth="1"/>
    <col min="8" max="8" width="9.453125" bestFit="1" customWidth="1"/>
    <col min="9" max="9" width="10.26953125" bestFit="1" customWidth="1"/>
    <col min="10" max="10" width="7.08984375" bestFit="1" customWidth="1"/>
    <col min="11" max="11" width="10.7265625" bestFit="1" customWidth="1"/>
  </cols>
  <sheetData>
    <row r="1" spans="1:11" x14ac:dyDescent="0.35">
      <c r="A1" s="11" t="s">
        <v>8222</v>
      </c>
      <c r="B1" t="s">
        <v>8223</v>
      </c>
    </row>
    <row r="3" spans="1:11" x14ac:dyDescent="0.35">
      <c r="A3" s="11" t="s">
        <v>8360</v>
      </c>
      <c r="B3" s="11" t="s">
        <v>8359</v>
      </c>
    </row>
    <row r="4" spans="1:11" x14ac:dyDescent="0.35">
      <c r="A4" s="11" t="s">
        <v>8357</v>
      </c>
      <c r="B4" t="s">
        <v>8307</v>
      </c>
      <c r="C4" t="s">
        <v>8333</v>
      </c>
      <c r="D4" t="s">
        <v>8330</v>
      </c>
      <c r="E4" t="s">
        <v>8328</v>
      </c>
      <c r="F4" t="s">
        <v>8322</v>
      </c>
      <c r="G4" t="s">
        <v>8335</v>
      </c>
      <c r="H4" t="s">
        <v>8319</v>
      </c>
      <c r="I4" t="s">
        <v>8316</v>
      </c>
      <c r="J4" t="s">
        <v>8314</v>
      </c>
      <c r="K4" t="s">
        <v>8358</v>
      </c>
    </row>
    <row r="5" spans="1:11" x14ac:dyDescent="0.35">
      <c r="A5" s="12" t="s">
        <v>8219</v>
      </c>
      <c r="B5" s="13">
        <v>31</v>
      </c>
      <c r="C5" s="13">
        <v>15</v>
      </c>
      <c r="D5" s="13"/>
      <c r="E5" s="13">
        <v>23</v>
      </c>
      <c r="F5" s="13">
        <v>19</v>
      </c>
      <c r="G5" s="13"/>
      <c r="H5" s="13">
        <v>22</v>
      </c>
      <c r="I5" s="13">
        <v>121</v>
      </c>
      <c r="J5" s="13">
        <v>26</v>
      </c>
      <c r="K5" s="13">
        <v>257</v>
      </c>
    </row>
    <row r="6" spans="1:11" x14ac:dyDescent="0.35">
      <c r="A6" s="12" t="s">
        <v>8220</v>
      </c>
      <c r="B6" s="13">
        <v>130</v>
      </c>
      <c r="C6" s="13">
        <v>115</v>
      </c>
      <c r="D6" s="13">
        <v>96</v>
      </c>
      <c r="E6" s="13"/>
      <c r="F6" s="13">
        <v>110</v>
      </c>
      <c r="G6" s="13">
        <v>72</v>
      </c>
      <c r="H6" s="13">
        <v>87</v>
      </c>
      <c r="I6" s="13">
        <v>138</v>
      </c>
      <c r="J6" s="13">
        <v>349</v>
      </c>
      <c r="K6" s="13">
        <v>1097</v>
      </c>
    </row>
    <row r="7" spans="1:11" x14ac:dyDescent="0.35">
      <c r="A7" s="12" t="s">
        <v>8221</v>
      </c>
      <c r="B7" s="13"/>
      <c r="C7" s="13">
        <v>4</v>
      </c>
      <c r="D7" s="13"/>
      <c r="E7" s="13"/>
      <c r="F7" s="13">
        <v>17</v>
      </c>
      <c r="G7" s="13"/>
      <c r="H7" s="13"/>
      <c r="I7" s="13"/>
      <c r="J7" s="13">
        <v>12</v>
      </c>
      <c r="K7" s="13">
        <v>33</v>
      </c>
    </row>
    <row r="8" spans="1:11" x14ac:dyDescent="0.35">
      <c r="A8" s="12" t="s">
        <v>8218</v>
      </c>
      <c r="B8" s="13">
        <v>261</v>
      </c>
      <c r="C8" s="13">
        <v>34</v>
      </c>
      <c r="D8" s="13">
        <v>52</v>
      </c>
      <c r="E8" s="13"/>
      <c r="F8" s="13">
        <v>490</v>
      </c>
      <c r="G8" s="13">
        <v>62</v>
      </c>
      <c r="H8" s="13">
        <v>69</v>
      </c>
      <c r="I8" s="13">
        <v>158</v>
      </c>
      <c r="J8" s="13">
        <v>525</v>
      </c>
      <c r="K8" s="13">
        <v>1651</v>
      </c>
    </row>
    <row r="9" spans="1:11" x14ac:dyDescent="0.35">
      <c r="A9" s="12" t="s">
        <v>8358</v>
      </c>
      <c r="B9" s="13">
        <v>422</v>
      </c>
      <c r="C9" s="13">
        <v>168</v>
      </c>
      <c r="D9" s="13">
        <v>148</v>
      </c>
      <c r="E9" s="13">
        <v>23</v>
      </c>
      <c r="F9" s="13">
        <v>636</v>
      </c>
      <c r="G9" s="13">
        <v>134</v>
      </c>
      <c r="H9" s="13">
        <v>178</v>
      </c>
      <c r="I9" s="13">
        <v>417</v>
      </c>
      <c r="J9" s="13">
        <v>912</v>
      </c>
      <c r="K9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F21F-C60A-426D-937F-75E9E676B5AB}">
  <dimension ref="A1:F18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8362</v>
      </c>
      <c r="B1" t="s">
        <v>8361</v>
      </c>
    </row>
    <row r="2" spans="1:6" x14ac:dyDescent="0.35">
      <c r="A2" s="11" t="s">
        <v>8379</v>
      </c>
      <c r="B2" t="s">
        <v>8361</v>
      </c>
    </row>
    <row r="4" spans="1:6" x14ac:dyDescent="0.35">
      <c r="A4" s="11" t="s">
        <v>8360</v>
      </c>
      <c r="B4" s="11" t="s">
        <v>8359</v>
      </c>
    </row>
    <row r="5" spans="1:6" x14ac:dyDescent="0.35">
      <c r="A5" s="11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5">
      <c r="A6" s="15" t="s">
        <v>8367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5">
      <c r="A7" s="15" t="s">
        <v>8368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5">
      <c r="A8" s="15" t="s">
        <v>8369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5">
      <c r="A9" s="15" t="s">
        <v>8370</v>
      </c>
      <c r="B9">
        <v>27</v>
      </c>
      <c r="C9">
        <v>102</v>
      </c>
      <c r="E9">
        <v>192</v>
      </c>
      <c r="F9">
        <v>321</v>
      </c>
    </row>
    <row r="10" spans="1:6" x14ac:dyDescent="0.35">
      <c r="A10" s="15" t="s">
        <v>8371</v>
      </c>
      <c r="B10">
        <v>26</v>
      </c>
      <c r="C10">
        <v>126</v>
      </c>
      <c r="E10">
        <v>234</v>
      </c>
      <c r="F10">
        <v>386</v>
      </c>
    </row>
    <row r="11" spans="1:6" x14ac:dyDescent="0.35">
      <c r="A11" s="15" t="s">
        <v>8372</v>
      </c>
      <c r="B11">
        <v>27</v>
      </c>
      <c r="C11">
        <v>147</v>
      </c>
      <c r="E11">
        <v>211</v>
      </c>
      <c r="F11">
        <v>385</v>
      </c>
    </row>
    <row r="12" spans="1:6" x14ac:dyDescent="0.35">
      <c r="A12" s="15" t="s">
        <v>8373</v>
      </c>
      <c r="B12">
        <v>43</v>
      </c>
      <c r="C12">
        <v>150</v>
      </c>
      <c r="E12">
        <v>194</v>
      </c>
      <c r="F12">
        <v>387</v>
      </c>
    </row>
    <row r="13" spans="1:6" x14ac:dyDescent="0.35">
      <c r="A13" s="15" t="s">
        <v>8374</v>
      </c>
      <c r="B13">
        <v>33</v>
      </c>
      <c r="C13">
        <v>134</v>
      </c>
      <c r="E13">
        <v>166</v>
      </c>
      <c r="F13">
        <v>333</v>
      </c>
    </row>
    <row r="14" spans="1:6" x14ac:dyDescent="0.35">
      <c r="A14" s="15" t="s">
        <v>8375</v>
      </c>
      <c r="B14">
        <v>24</v>
      </c>
      <c r="C14">
        <v>127</v>
      </c>
      <c r="E14">
        <v>147</v>
      </c>
      <c r="F14">
        <v>298</v>
      </c>
    </row>
    <row r="15" spans="1:6" x14ac:dyDescent="0.35">
      <c r="A15" s="15" t="s">
        <v>8376</v>
      </c>
      <c r="B15">
        <v>20</v>
      </c>
      <c r="C15">
        <v>149</v>
      </c>
      <c r="E15">
        <v>183</v>
      </c>
      <c r="F15">
        <v>352</v>
      </c>
    </row>
    <row r="16" spans="1:6" x14ac:dyDescent="0.35">
      <c r="A16" s="15" t="s">
        <v>8377</v>
      </c>
      <c r="B16">
        <v>37</v>
      </c>
      <c r="C16">
        <v>114</v>
      </c>
      <c r="E16">
        <v>183</v>
      </c>
      <c r="F16">
        <v>334</v>
      </c>
    </row>
    <row r="17" spans="1:6" x14ac:dyDescent="0.35">
      <c r="A17" s="15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35">
      <c r="A18" s="15" t="s">
        <v>8358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Deepam Das</cp:lastModifiedBy>
  <dcterms:created xsi:type="dcterms:W3CDTF">2017-04-20T15:17:24Z</dcterms:created>
  <dcterms:modified xsi:type="dcterms:W3CDTF">2023-01-28T04:53:28Z</dcterms:modified>
</cp:coreProperties>
</file>