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Excel file\"/>
    </mc:Choice>
  </mc:AlternateContent>
  <xr:revisionPtr revIDLastSave="0" documentId="13_ncr:1_{BC0936B2-7C45-43EB-9359-C258BC766A20}" xr6:coauthVersionLast="47" xr6:coauthVersionMax="47" xr10:uidLastSave="{00000000-0000-0000-0000-000000000000}"/>
  <bookViews>
    <workbookView xWindow="-110" yWindow="-110" windowWidth="19420" windowHeight="10420" tabRatio="838" firstSheet="26" activeTab="29" xr2:uid="{00000000-000D-0000-FFFF-FFFF00000000}"/>
  </bookViews>
  <sheets>
    <sheet name="Customer" sheetId="1" r:id="rId1"/>
    <sheet name="Employee_Details" sheetId="3" r:id="rId2"/>
    <sheet name="employee_manages_shipment" sheetId="4" r:id="rId3"/>
    <sheet name="Membership" sheetId="5" r:id="rId4"/>
    <sheet name="Payment_Details " sheetId="35" r:id="rId5"/>
    <sheet name="Shipment_Details" sheetId="7" r:id="rId6"/>
    <sheet name="Status" sheetId="8" r:id="rId7"/>
    <sheet name="Task 3 - Customer + membership" sheetId="10" r:id="rId8"/>
    <sheet name="Task 4 - Shipment + Status " sheetId="29" r:id="rId9"/>
    <sheet name="Task 5-Payment Categorization" sheetId="12" r:id="rId10"/>
    <sheet name="Task 6-Average Shipment Weight" sheetId="14" r:id="rId11"/>
    <sheet name="Task 7-Membership Duration Calc" sheetId="15" r:id="rId12"/>
    <sheet name="Task 8-Total Customer Payment" sheetId="18" r:id="rId13"/>
    <sheet name="Task 9-Top Customers Analysis " sheetId="19" r:id="rId14"/>
    <sheet name="Task 10-Shipment Comparison " sheetId="20" r:id="rId15"/>
    <sheet name="Task 11- Top 5 Employees" sheetId="28" r:id="rId16"/>
    <sheet name="Task 13- Employee Dropdown" sheetId="22" r:id="rId17"/>
    <sheet name="Task 14-Merged Column" sheetId="26" r:id="rId18"/>
    <sheet name="TAsk-14 Average Payment" sheetId="27" r:id="rId19"/>
    <sheet name="Task 15 weight Categorize" sheetId="31" r:id="rId20"/>
    <sheet name="Task 16 Shipment Count" sheetId="32" r:id="rId21"/>
    <sheet name="Task-17 Dynamic_payment" sheetId="36" r:id="rId22"/>
    <sheet name="Task 18 Delivery time" sheetId="11" r:id="rId23"/>
    <sheet name="Task 18 Avg Delivery time " sheetId="34" r:id="rId24"/>
    <sheet name="Task-19 part1" sheetId="37" r:id="rId25"/>
    <sheet name="Task-19 shipment_charge" sheetId="39" r:id="rId26"/>
    <sheet name="Task 20 Efficiency part1" sheetId="38" r:id="rId27"/>
    <sheet name="Task 20 Analysis part2" sheetId="41" r:id="rId28"/>
    <sheet name="Task-21(Part1)" sheetId="63" r:id="rId29"/>
    <sheet name="Task-21(forecast_analysis)" sheetId="64" r:id="rId30"/>
    <sheet name="Task-22 customer_segmentation" sheetId="43" r:id="rId31"/>
    <sheet name="Task-22" sheetId="44" r:id="rId32"/>
    <sheet name="Merge_sheets" sheetId="58" r:id="rId33"/>
    <sheet name="Pivots" sheetId="60" r:id="rId34"/>
    <sheet name="Dashboard" sheetId="61" r:id="rId35"/>
  </sheets>
  <externalReferences>
    <externalReference r:id="rId36"/>
  </externalReferences>
  <definedNames>
    <definedName name="_xlnm._FilterDatabase" localSheetId="0" hidden="1">Customer!$B$1:$B$201</definedName>
    <definedName name="_xlnm._FilterDatabase" localSheetId="3" hidden="1">Membership!$A$1:$D$1</definedName>
    <definedName name="CARD_PAYMENT">OFFSET([1]Payment_Details!$D$1,1,0,COUNTIF([1]Payment_Details!$F:$F,"CARD PAYMENT"),6)</definedName>
    <definedName name="COD">OFFSET([1]Payment_Details!$D$1,1,0,COUNTIF([1]Payment_Details!$F:$F,"COD"),6)</definedName>
    <definedName name="E_NAME">Employee_Details!$B:$B</definedName>
    <definedName name="ExternalData_1" localSheetId="6" hidden="1">Status!$A$1:$D$201</definedName>
    <definedName name="ExternalData_1" localSheetId="17" hidden="1">'Task 14-Merged Column'!$A$1:$M$201</definedName>
    <definedName name="Slicer_C_TYPE">#N/A</definedName>
    <definedName name="Slicer_E_BRANCH">#N/A</definedName>
    <definedName name="Slicer_E_DESIGNATION">#N/A</definedName>
    <definedName name="Slicer_Payment_Mode">#N/A</definedName>
    <definedName name="Slicer_SER_TYPE">#N/A</definedName>
    <definedName name="Slicer_SH_DOMAIN">#N/A</definedName>
    <definedName name="Slicer_Years__Payment_Date">#N/A</definedName>
  </definedNames>
  <calcPr calcId="181029"/>
  <pivotCaches>
    <pivotCache cacheId="0" r:id="rId37"/>
    <pivotCache cacheId="1" r:id="rId38"/>
    <pivotCache cacheId="2" r:id="rId39"/>
    <pivotCache cacheId="3" r:id="rId40"/>
    <pivotCache cacheId="4" r:id="rId41"/>
    <pivotCache cacheId="6" r:id="rId42"/>
    <pivotCache cacheId="18" r:id="rId43"/>
    <pivotCache cacheId="24" r:id="rId44"/>
  </pivotCaches>
  <extLst>
    <ext xmlns:x14="http://schemas.microsoft.com/office/spreadsheetml/2009/9/main" uri="{BBE1A952-AA13-448e-AADC-164F8A28A991}">
      <x14:slicerCaches>
        <x14:slicerCache r:id="rId45"/>
        <x14:slicerCache r:id="rId46"/>
        <x14:slicerCache r:id="rId47"/>
        <x14:slicerCache r:id="rId48"/>
        <x14:slicerCache r:id="rId49"/>
        <x14:slicerCache r:id="rId50"/>
        <x14:slicerCache r:id="rId51"/>
      </x14:slicerCaches>
    </ext>
    <ext xmlns:x14="http://schemas.microsoft.com/office/spreadsheetml/2009/9/main" uri="{79F54976-1DA5-4618-B147-4CDE4B953A38}">
      <x14:workbookPr/>
    </ext>
  </extLst>
</workbook>
</file>

<file path=xl/calcChain.xml><?xml version="1.0" encoding="utf-8"?>
<calcChain xmlns="http://schemas.openxmlformats.org/spreadsheetml/2006/main">
  <c r="O43" i="63" l="1"/>
  <c r="F7" i="63"/>
  <c r="D3" i="63"/>
  <c r="F3" i="63" s="1"/>
  <c r="D4" i="63"/>
  <c r="F4" i="63" s="1"/>
  <c r="D5" i="63"/>
  <c r="F5" i="63" s="1"/>
  <c r="D6" i="63"/>
  <c r="F6" i="63" s="1"/>
  <c r="D7" i="63"/>
  <c r="D8" i="63"/>
  <c r="F8" i="63" s="1"/>
  <c r="D9" i="63"/>
  <c r="D10" i="63"/>
  <c r="D11" i="63"/>
  <c r="D12" i="63"/>
  <c r="D13" i="63"/>
  <c r="D14" i="63"/>
  <c r="D15" i="63"/>
  <c r="D16" i="63"/>
  <c r="D17" i="63"/>
  <c r="D18" i="63"/>
  <c r="D19" i="63"/>
  <c r="D20" i="63"/>
  <c r="D21" i="63"/>
  <c r="D22" i="63"/>
  <c r="D23" i="63"/>
  <c r="D24" i="63"/>
  <c r="D25" i="63"/>
  <c r="D26" i="63"/>
  <c r="D27" i="63"/>
  <c r="D28" i="63"/>
  <c r="D29" i="63"/>
  <c r="D30" i="63"/>
  <c r="D31" i="63"/>
  <c r="D32" i="63"/>
  <c r="D33" i="63"/>
  <c r="D34" i="63"/>
  <c r="D35" i="63"/>
  <c r="D36" i="63"/>
  <c r="D37" i="63"/>
  <c r="D38" i="63"/>
  <c r="D39" i="63"/>
  <c r="D40" i="63"/>
  <c r="D41" i="63"/>
  <c r="D42" i="63"/>
  <c r="D43" i="63"/>
  <c r="D44" i="63"/>
  <c r="D45" i="63"/>
  <c r="D46" i="63"/>
  <c r="D47" i="63"/>
  <c r="D48" i="63"/>
  <c r="D49" i="63"/>
  <c r="D50" i="63"/>
  <c r="D51" i="63"/>
  <c r="D52" i="63"/>
  <c r="D53" i="63"/>
  <c r="D54" i="63"/>
  <c r="D55" i="63"/>
  <c r="D56" i="63"/>
  <c r="D57" i="63"/>
  <c r="D58" i="63"/>
  <c r="D59" i="63"/>
  <c r="D60" i="63"/>
  <c r="D61" i="63"/>
  <c r="D62" i="63"/>
  <c r="D63" i="63"/>
  <c r="D64" i="63"/>
  <c r="D65" i="63"/>
  <c r="D66" i="63"/>
  <c r="D67" i="63"/>
  <c r="D68" i="63"/>
  <c r="D69" i="63"/>
  <c r="D70" i="63"/>
  <c r="D71" i="63"/>
  <c r="D72" i="63"/>
  <c r="D73" i="63"/>
  <c r="D74" i="63"/>
  <c r="D75" i="63"/>
  <c r="D76" i="63"/>
  <c r="D77" i="63"/>
  <c r="D78" i="63"/>
  <c r="D79" i="63"/>
  <c r="D80" i="63"/>
  <c r="D81" i="63"/>
  <c r="D82" i="63"/>
  <c r="D83" i="63"/>
  <c r="D84" i="63"/>
  <c r="D85" i="63"/>
  <c r="D86" i="63"/>
  <c r="D87" i="63"/>
  <c r="D88" i="63"/>
  <c r="D89" i="63"/>
  <c r="D90" i="63"/>
  <c r="D91" i="63"/>
  <c r="D92" i="63"/>
  <c r="D93" i="63"/>
  <c r="D94" i="63"/>
  <c r="D95" i="63"/>
  <c r="D96" i="63"/>
  <c r="D97" i="63"/>
  <c r="D98" i="63"/>
  <c r="D99" i="63"/>
  <c r="D100" i="63"/>
  <c r="D101" i="63"/>
  <c r="D2" i="63"/>
  <c r="F2" i="63" s="1"/>
  <c r="S3" i="58"/>
  <c r="S4" i="58"/>
  <c r="S5" i="58"/>
  <c r="S6" i="58"/>
  <c r="S7" i="58"/>
  <c r="S8" i="58"/>
  <c r="S9" i="58"/>
  <c r="S10" i="58"/>
  <c r="S11" i="58"/>
  <c r="S12" i="58"/>
  <c r="S13" i="58"/>
  <c r="S14" i="58"/>
  <c r="S15" i="58"/>
  <c r="S16" i="58"/>
  <c r="S17" i="58"/>
  <c r="S18" i="58"/>
  <c r="S19" i="58"/>
  <c r="S20" i="58"/>
  <c r="S21" i="58"/>
  <c r="S22" i="58"/>
  <c r="S23" i="58"/>
  <c r="S24" i="58"/>
  <c r="S25" i="58"/>
  <c r="S26" i="58"/>
  <c r="S27" i="58"/>
  <c r="S28" i="58"/>
  <c r="S29" i="58"/>
  <c r="S30" i="58"/>
  <c r="S31" i="58"/>
  <c r="S32" i="58"/>
  <c r="S33" i="58"/>
  <c r="S34" i="58"/>
  <c r="S35" i="58"/>
  <c r="S36" i="58"/>
  <c r="S37" i="58"/>
  <c r="S38" i="58"/>
  <c r="S39" i="58"/>
  <c r="S40" i="58"/>
  <c r="S41" i="58"/>
  <c r="S42" i="58"/>
  <c r="S43" i="58"/>
  <c r="S44" i="58"/>
  <c r="S45" i="58"/>
  <c r="S46" i="58"/>
  <c r="S47" i="58"/>
  <c r="S48" i="58"/>
  <c r="S49" i="58"/>
  <c r="S50" i="58"/>
  <c r="S51" i="58"/>
  <c r="S52" i="58"/>
  <c r="S53" i="58"/>
  <c r="S54" i="58"/>
  <c r="S55" i="58"/>
  <c r="S56" i="58"/>
  <c r="S57" i="58"/>
  <c r="S58" i="58"/>
  <c r="S59" i="58"/>
  <c r="S60" i="58"/>
  <c r="S61" i="58"/>
  <c r="S62" i="58"/>
  <c r="S63" i="58"/>
  <c r="S64" i="58"/>
  <c r="S65" i="58"/>
  <c r="S66" i="58"/>
  <c r="S67" i="58"/>
  <c r="S68" i="58"/>
  <c r="S69" i="58"/>
  <c r="S70" i="58"/>
  <c r="S71" i="58"/>
  <c r="S72" i="58"/>
  <c r="S73" i="58"/>
  <c r="S74" i="58"/>
  <c r="S75" i="58"/>
  <c r="S76" i="58"/>
  <c r="S77" i="58"/>
  <c r="S78" i="58"/>
  <c r="S79" i="58"/>
  <c r="S80" i="58"/>
  <c r="S81" i="58"/>
  <c r="S82" i="58"/>
  <c r="S83" i="58"/>
  <c r="S84" i="58"/>
  <c r="S85" i="58"/>
  <c r="S86" i="58"/>
  <c r="S87" i="58"/>
  <c r="S88" i="58"/>
  <c r="S89" i="58"/>
  <c r="S90" i="58"/>
  <c r="S91" i="58"/>
  <c r="S92" i="58"/>
  <c r="S93" i="58"/>
  <c r="S94" i="58"/>
  <c r="S95" i="58"/>
  <c r="S96" i="58"/>
  <c r="S97" i="58"/>
  <c r="S98" i="58"/>
  <c r="S99" i="58"/>
  <c r="S100" i="58"/>
  <c r="S101" i="58"/>
  <c r="S102" i="58"/>
  <c r="S103" i="58"/>
  <c r="S104" i="58"/>
  <c r="S105" i="58"/>
  <c r="S106" i="58"/>
  <c r="S107" i="58"/>
  <c r="S108" i="58"/>
  <c r="S109" i="58"/>
  <c r="S110" i="58"/>
  <c r="S111" i="58"/>
  <c r="S112" i="58"/>
  <c r="S113" i="58"/>
  <c r="S114" i="58"/>
  <c r="S115" i="58"/>
  <c r="S116" i="58"/>
  <c r="S117" i="58"/>
  <c r="S118" i="58"/>
  <c r="S119" i="58"/>
  <c r="S120" i="58"/>
  <c r="S121" i="58"/>
  <c r="S122" i="58"/>
  <c r="S123" i="58"/>
  <c r="S124" i="58"/>
  <c r="S125" i="58"/>
  <c r="S126" i="58"/>
  <c r="S127" i="58"/>
  <c r="S128" i="58"/>
  <c r="S129" i="58"/>
  <c r="S130" i="58"/>
  <c r="S131" i="58"/>
  <c r="S132" i="58"/>
  <c r="S133" i="58"/>
  <c r="S134" i="58"/>
  <c r="S135" i="58"/>
  <c r="S136" i="58"/>
  <c r="S137" i="58"/>
  <c r="S138" i="58"/>
  <c r="S139" i="58"/>
  <c r="S140" i="58"/>
  <c r="S141" i="58"/>
  <c r="S142" i="58"/>
  <c r="S143" i="58"/>
  <c r="S144" i="58"/>
  <c r="S145" i="58"/>
  <c r="S146" i="58"/>
  <c r="S147" i="58"/>
  <c r="S148" i="58"/>
  <c r="S149" i="58"/>
  <c r="S150" i="58"/>
  <c r="S151" i="58"/>
  <c r="S152" i="58"/>
  <c r="S153" i="58"/>
  <c r="S154" i="58"/>
  <c r="S155" i="58"/>
  <c r="S156" i="58"/>
  <c r="S157" i="58"/>
  <c r="S158" i="58"/>
  <c r="S159" i="58"/>
  <c r="S160" i="58"/>
  <c r="S161" i="58"/>
  <c r="S162" i="58"/>
  <c r="S163" i="58"/>
  <c r="S164" i="58"/>
  <c r="S165" i="58"/>
  <c r="S166" i="58"/>
  <c r="S167" i="58"/>
  <c r="S168" i="58"/>
  <c r="S169" i="58"/>
  <c r="S170" i="58"/>
  <c r="S171" i="58"/>
  <c r="S172" i="58"/>
  <c r="S173" i="58"/>
  <c r="S174" i="58"/>
  <c r="S175" i="58"/>
  <c r="S176" i="58"/>
  <c r="S177" i="58"/>
  <c r="S178" i="58"/>
  <c r="S179" i="58"/>
  <c r="S180" i="58"/>
  <c r="S181" i="58"/>
  <c r="S182" i="58"/>
  <c r="S183" i="58"/>
  <c r="S184" i="58"/>
  <c r="S185" i="58"/>
  <c r="S186" i="58"/>
  <c r="S187" i="58"/>
  <c r="S188" i="58"/>
  <c r="S189" i="58"/>
  <c r="S190" i="58"/>
  <c r="S191" i="58"/>
  <c r="S192" i="58"/>
  <c r="S193" i="58"/>
  <c r="S194" i="58"/>
  <c r="S195" i="58"/>
  <c r="S196" i="58"/>
  <c r="S197" i="58"/>
  <c r="S198" i="58"/>
  <c r="S199" i="58"/>
  <c r="S200" i="58"/>
  <c r="S201" i="58"/>
  <c r="S2" i="58"/>
  <c r="M3" i="58"/>
  <c r="M4" i="58"/>
  <c r="M5" i="58"/>
  <c r="M6" i="58"/>
  <c r="M7" i="58"/>
  <c r="M8" i="58"/>
  <c r="M9" i="58"/>
  <c r="M10" i="58"/>
  <c r="M11" i="58"/>
  <c r="M12" i="58"/>
  <c r="M13" i="58"/>
  <c r="M14" i="58"/>
  <c r="M15" i="58"/>
  <c r="M16" i="58"/>
  <c r="M17" i="58"/>
  <c r="M18" i="58"/>
  <c r="M19" i="58"/>
  <c r="M20" i="58"/>
  <c r="M21" i="58"/>
  <c r="M22" i="58"/>
  <c r="M23" i="58"/>
  <c r="M24" i="58"/>
  <c r="M25" i="58"/>
  <c r="M26" i="58"/>
  <c r="M27" i="58"/>
  <c r="M28" i="58"/>
  <c r="M29" i="58"/>
  <c r="M30" i="58"/>
  <c r="M31" i="58"/>
  <c r="M32" i="58"/>
  <c r="M33" i="58"/>
  <c r="M34" i="58"/>
  <c r="M35" i="58"/>
  <c r="M36" i="58"/>
  <c r="M37" i="58"/>
  <c r="M38" i="58"/>
  <c r="M39" i="58"/>
  <c r="M40" i="58"/>
  <c r="M41" i="58"/>
  <c r="M42" i="58"/>
  <c r="M43" i="58"/>
  <c r="M44" i="58"/>
  <c r="M45" i="58"/>
  <c r="M46" i="58"/>
  <c r="M47" i="58"/>
  <c r="M48" i="58"/>
  <c r="M49" i="58"/>
  <c r="M50" i="58"/>
  <c r="M51" i="58"/>
  <c r="M52" i="58"/>
  <c r="M53" i="58"/>
  <c r="M54" i="58"/>
  <c r="M55" i="58"/>
  <c r="M56" i="58"/>
  <c r="M57" i="58"/>
  <c r="M58" i="58"/>
  <c r="M59" i="58"/>
  <c r="M60" i="58"/>
  <c r="M61" i="58"/>
  <c r="M62" i="58"/>
  <c r="M63" i="58"/>
  <c r="M64" i="58"/>
  <c r="M65" i="58"/>
  <c r="M66" i="58"/>
  <c r="M67" i="58"/>
  <c r="M68" i="58"/>
  <c r="M69" i="58"/>
  <c r="M70" i="58"/>
  <c r="M71" i="58"/>
  <c r="M72" i="58"/>
  <c r="M73" i="58"/>
  <c r="M74" i="58"/>
  <c r="M75" i="58"/>
  <c r="M76" i="58"/>
  <c r="M77" i="58"/>
  <c r="M78" i="58"/>
  <c r="M79" i="58"/>
  <c r="M80" i="58"/>
  <c r="M81" i="58"/>
  <c r="M82" i="58"/>
  <c r="M83" i="58"/>
  <c r="M84" i="58"/>
  <c r="M85" i="58"/>
  <c r="M86" i="58"/>
  <c r="M87" i="58"/>
  <c r="M88" i="58"/>
  <c r="M89" i="58"/>
  <c r="M90" i="58"/>
  <c r="M91" i="58"/>
  <c r="M92" i="58"/>
  <c r="M93" i="58"/>
  <c r="M94" i="58"/>
  <c r="M95" i="58"/>
  <c r="M96" i="58"/>
  <c r="M97" i="58"/>
  <c r="M98" i="58"/>
  <c r="M99" i="58"/>
  <c r="M100" i="58"/>
  <c r="M101" i="58"/>
  <c r="M102" i="58"/>
  <c r="M103" i="58"/>
  <c r="M104" i="58"/>
  <c r="M105" i="58"/>
  <c r="M106" i="58"/>
  <c r="M107" i="58"/>
  <c r="M108" i="58"/>
  <c r="M109" i="58"/>
  <c r="M110" i="58"/>
  <c r="M111" i="58"/>
  <c r="M112" i="58"/>
  <c r="M113" i="58"/>
  <c r="M114" i="58"/>
  <c r="M115" i="58"/>
  <c r="M116" i="58"/>
  <c r="M117" i="58"/>
  <c r="M118" i="58"/>
  <c r="M119" i="58"/>
  <c r="M120" i="58"/>
  <c r="M121" i="58"/>
  <c r="M122" i="58"/>
  <c r="M123" i="58"/>
  <c r="M124" i="58"/>
  <c r="M125" i="58"/>
  <c r="M126" i="58"/>
  <c r="M127" i="58"/>
  <c r="M128" i="58"/>
  <c r="M129" i="58"/>
  <c r="M130" i="58"/>
  <c r="M131" i="58"/>
  <c r="M132" i="58"/>
  <c r="M133" i="58"/>
  <c r="M134" i="58"/>
  <c r="M135" i="58"/>
  <c r="M136" i="58"/>
  <c r="M137" i="58"/>
  <c r="M138" i="58"/>
  <c r="M139" i="58"/>
  <c r="M140" i="58"/>
  <c r="M141" i="58"/>
  <c r="M142" i="58"/>
  <c r="M143" i="58"/>
  <c r="M144" i="58"/>
  <c r="M145" i="58"/>
  <c r="M146" i="58"/>
  <c r="M147" i="58"/>
  <c r="M148" i="58"/>
  <c r="M149" i="58"/>
  <c r="M150" i="58"/>
  <c r="M151" i="58"/>
  <c r="M152" i="58"/>
  <c r="M153" i="58"/>
  <c r="M154" i="58"/>
  <c r="M155" i="58"/>
  <c r="M156" i="58"/>
  <c r="M157" i="58"/>
  <c r="M158" i="58"/>
  <c r="M159" i="58"/>
  <c r="M160" i="58"/>
  <c r="M161" i="58"/>
  <c r="M162" i="58"/>
  <c r="M163" i="58"/>
  <c r="M164" i="58"/>
  <c r="M165" i="58"/>
  <c r="M166" i="58"/>
  <c r="M167" i="58"/>
  <c r="M168" i="58"/>
  <c r="M169" i="58"/>
  <c r="M170" i="58"/>
  <c r="M171" i="58"/>
  <c r="M172" i="58"/>
  <c r="M173" i="58"/>
  <c r="M174" i="58"/>
  <c r="M175" i="58"/>
  <c r="M176" i="58"/>
  <c r="M177" i="58"/>
  <c r="M178" i="58"/>
  <c r="M179" i="58"/>
  <c r="M180" i="58"/>
  <c r="M181" i="58"/>
  <c r="M182" i="58"/>
  <c r="M183" i="58"/>
  <c r="M184" i="58"/>
  <c r="M185" i="58"/>
  <c r="M186" i="58"/>
  <c r="M187" i="58"/>
  <c r="M188" i="58"/>
  <c r="M189" i="58"/>
  <c r="M190" i="58"/>
  <c r="M191" i="58"/>
  <c r="M192" i="58"/>
  <c r="M193" i="58"/>
  <c r="M194" i="58"/>
  <c r="M195" i="58"/>
  <c r="M196" i="58"/>
  <c r="M197" i="58"/>
  <c r="M198" i="58"/>
  <c r="M199" i="58"/>
  <c r="M200" i="58"/>
  <c r="M201" i="58"/>
  <c r="M2" i="58"/>
  <c r="L2" i="58"/>
  <c r="R3" i="58"/>
  <c r="R4" i="58"/>
  <c r="R5" i="58"/>
  <c r="R6" i="58"/>
  <c r="R7" i="58"/>
  <c r="R8" i="58"/>
  <c r="R9" i="58"/>
  <c r="R10" i="58"/>
  <c r="R11" i="58"/>
  <c r="R12" i="58"/>
  <c r="R13" i="58"/>
  <c r="R14" i="58"/>
  <c r="R15" i="58"/>
  <c r="R16" i="58"/>
  <c r="R17" i="58"/>
  <c r="R18" i="58"/>
  <c r="R19" i="58"/>
  <c r="R20" i="58"/>
  <c r="R21" i="58"/>
  <c r="R22" i="58"/>
  <c r="R23" i="58"/>
  <c r="R24" i="58"/>
  <c r="R25" i="58"/>
  <c r="R26" i="58"/>
  <c r="R27" i="58"/>
  <c r="R28" i="58"/>
  <c r="R29" i="58"/>
  <c r="R30" i="58"/>
  <c r="R31" i="58"/>
  <c r="R32" i="58"/>
  <c r="R33" i="58"/>
  <c r="R34" i="58"/>
  <c r="R35" i="58"/>
  <c r="R36" i="58"/>
  <c r="R37" i="58"/>
  <c r="R38" i="58"/>
  <c r="R39" i="58"/>
  <c r="R40" i="58"/>
  <c r="R41" i="58"/>
  <c r="R42" i="58"/>
  <c r="R43" i="58"/>
  <c r="R44" i="58"/>
  <c r="R45" i="58"/>
  <c r="R46" i="58"/>
  <c r="R47" i="58"/>
  <c r="R48" i="58"/>
  <c r="R49" i="58"/>
  <c r="R50" i="58"/>
  <c r="R51" i="58"/>
  <c r="R52" i="58"/>
  <c r="R53" i="58"/>
  <c r="R54" i="58"/>
  <c r="R55" i="58"/>
  <c r="R56" i="58"/>
  <c r="R57" i="58"/>
  <c r="R58" i="58"/>
  <c r="R59" i="58"/>
  <c r="R60" i="58"/>
  <c r="R61" i="58"/>
  <c r="R62" i="58"/>
  <c r="R63" i="58"/>
  <c r="R64" i="58"/>
  <c r="R65" i="58"/>
  <c r="R66" i="58"/>
  <c r="R67" i="58"/>
  <c r="R68" i="58"/>
  <c r="R69" i="58"/>
  <c r="R70" i="58"/>
  <c r="R71" i="58"/>
  <c r="R72" i="58"/>
  <c r="R73" i="58"/>
  <c r="R74" i="58"/>
  <c r="R75" i="58"/>
  <c r="R76" i="58"/>
  <c r="R77" i="58"/>
  <c r="R78" i="58"/>
  <c r="R79" i="58"/>
  <c r="R80" i="58"/>
  <c r="R81" i="58"/>
  <c r="R82" i="58"/>
  <c r="R83" i="58"/>
  <c r="R84" i="58"/>
  <c r="R85" i="58"/>
  <c r="R86" i="58"/>
  <c r="R87" i="58"/>
  <c r="R88" i="58"/>
  <c r="R89" i="58"/>
  <c r="R90" i="58"/>
  <c r="R91" i="58"/>
  <c r="R92" i="58"/>
  <c r="R93" i="58"/>
  <c r="R94" i="58"/>
  <c r="R95" i="58"/>
  <c r="R96" i="58"/>
  <c r="R97" i="58"/>
  <c r="R98" i="58"/>
  <c r="R99" i="58"/>
  <c r="R100" i="58"/>
  <c r="R101" i="58"/>
  <c r="R102" i="58"/>
  <c r="R103" i="58"/>
  <c r="R104" i="58"/>
  <c r="R105" i="58"/>
  <c r="R106" i="58"/>
  <c r="R107" i="58"/>
  <c r="R108" i="58"/>
  <c r="R109" i="58"/>
  <c r="R110" i="58"/>
  <c r="R111" i="58"/>
  <c r="R112" i="58"/>
  <c r="R113" i="58"/>
  <c r="R114" i="58"/>
  <c r="R115" i="58"/>
  <c r="R116" i="58"/>
  <c r="R117" i="58"/>
  <c r="R118" i="58"/>
  <c r="R119" i="58"/>
  <c r="R120" i="58"/>
  <c r="R121" i="58"/>
  <c r="R122" i="58"/>
  <c r="R123" i="58"/>
  <c r="R124" i="58"/>
  <c r="R125" i="58"/>
  <c r="R126" i="58"/>
  <c r="R127" i="58"/>
  <c r="R128" i="58"/>
  <c r="R129" i="58"/>
  <c r="R130" i="58"/>
  <c r="R131" i="58"/>
  <c r="R132" i="58"/>
  <c r="R133" i="58"/>
  <c r="R134" i="58"/>
  <c r="R135" i="58"/>
  <c r="R136" i="58"/>
  <c r="R137" i="58"/>
  <c r="R138" i="58"/>
  <c r="R139" i="58"/>
  <c r="R140" i="58"/>
  <c r="R141" i="58"/>
  <c r="R142" i="58"/>
  <c r="R143" i="58"/>
  <c r="R144" i="58"/>
  <c r="R145" i="58"/>
  <c r="R146" i="58"/>
  <c r="R147" i="58"/>
  <c r="R148" i="58"/>
  <c r="R149" i="58"/>
  <c r="R150" i="58"/>
  <c r="R151" i="58"/>
  <c r="R152" i="58"/>
  <c r="R153" i="58"/>
  <c r="R154" i="58"/>
  <c r="R155" i="58"/>
  <c r="R156" i="58"/>
  <c r="R157" i="58"/>
  <c r="R158" i="58"/>
  <c r="R159" i="58"/>
  <c r="R160" i="58"/>
  <c r="R161" i="58"/>
  <c r="R162" i="58"/>
  <c r="R163" i="58"/>
  <c r="R164" i="58"/>
  <c r="R165" i="58"/>
  <c r="R166" i="58"/>
  <c r="R167" i="58"/>
  <c r="R168" i="58"/>
  <c r="R169" i="58"/>
  <c r="R170" i="58"/>
  <c r="R171" i="58"/>
  <c r="R172" i="58"/>
  <c r="R173" i="58"/>
  <c r="R174" i="58"/>
  <c r="R175" i="58"/>
  <c r="R176" i="58"/>
  <c r="R177" i="58"/>
  <c r="R178" i="58"/>
  <c r="R179" i="58"/>
  <c r="R180" i="58"/>
  <c r="R181" i="58"/>
  <c r="R182" i="58"/>
  <c r="R183" i="58"/>
  <c r="R184" i="58"/>
  <c r="R185" i="58"/>
  <c r="R186" i="58"/>
  <c r="R187" i="58"/>
  <c r="R188" i="58"/>
  <c r="R189" i="58"/>
  <c r="R190" i="58"/>
  <c r="R191" i="58"/>
  <c r="R192" i="58"/>
  <c r="R193" i="58"/>
  <c r="R194" i="58"/>
  <c r="R195" i="58"/>
  <c r="R196" i="58"/>
  <c r="R197" i="58"/>
  <c r="R198" i="58"/>
  <c r="R199" i="58"/>
  <c r="R200" i="58"/>
  <c r="R201" i="58"/>
  <c r="Q3" i="58"/>
  <c r="Q4" i="58"/>
  <c r="Q5" i="58"/>
  <c r="Q6" i="58"/>
  <c r="Q7" i="58"/>
  <c r="Q8" i="58"/>
  <c r="Q9" i="58"/>
  <c r="Q10" i="58"/>
  <c r="Q11" i="58"/>
  <c r="Q12" i="58"/>
  <c r="Q13" i="58"/>
  <c r="Q14" i="58"/>
  <c r="Q15" i="58"/>
  <c r="Q16" i="58"/>
  <c r="Q17" i="58"/>
  <c r="Q18" i="58"/>
  <c r="Q19" i="58"/>
  <c r="Q20" i="58"/>
  <c r="Q21" i="58"/>
  <c r="Q22" i="58"/>
  <c r="Q23" i="58"/>
  <c r="Q24" i="58"/>
  <c r="Q25" i="58"/>
  <c r="Q26" i="58"/>
  <c r="Q27" i="58"/>
  <c r="Q28" i="58"/>
  <c r="Q29" i="58"/>
  <c r="Q30" i="58"/>
  <c r="Q31" i="58"/>
  <c r="Q32" i="58"/>
  <c r="Q33" i="58"/>
  <c r="Q34" i="58"/>
  <c r="Q35" i="58"/>
  <c r="Q36" i="58"/>
  <c r="Q37" i="58"/>
  <c r="Q38" i="58"/>
  <c r="Q39" i="58"/>
  <c r="Q40" i="58"/>
  <c r="Q41" i="58"/>
  <c r="Q42" i="58"/>
  <c r="Q43" i="58"/>
  <c r="Q44" i="58"/>
  <c r="Q45" i="58"/>
  <c r="Q46" i="58"/>
  <c r="Q47" i="58"/>
  <c r="Q48" i="58"/>
  <c r="Q49" i="58"/>
  <c r="Q50" i="58"/>
  <c r="Q51" i="58"/>
  <c r="Q52" i="58"/>
  <c r="Q53" i="58"/>
  <c r="Q54" i="58"/>
  <c r="Q55" i="58"/>
  <c r="Q56" i="58"/>
  <c r="Q57" i="58"/>
  <c r="Q58" i="58"/>
  <c r="Q59" i="58"/>
  <c r="Q60" i="58"/>
  <c r="Q61" i="58"/>
  <c r="Q62" i="58"/>
  <c r="Q63" i="58"/>
  <c r="Q64" i="58"/>
  <c r="Q65" i="58"/>
  <c r="Q66" i="58"/>
  <c r="Q67" i="58"/>
  <c r="Q68" i="58"/>
  <c r="Q69" i="58"/>
  <c r="Q70" i="58"/>
  <c r="Q71" i="58"/>
  <c r="Q72" i="58"/>
  <c r="Q73" i="58"/>
  <c r="Q74" i="58"/>
  <c r="Q75" i="58"/>
  <c r="Q76" i="58"/>
  <c r="Q77" i="58"/>
  <c r="Q78" i="58"/>
  <c r="Q79" i="58"/>
  <c r="Q80" i="58"/>
  <c r="Q81" i="58"/>
  <c r="Q82" i="58"/>
  <c r="Q83" i="58"/>
  <c r="Q84" i="58"/>
  <c r="Q85" i="58"/>
  <c r="Q86" i="58"/>
  <c r="Q87" i="58"/>
  <c r="Q88" i="58"/>
  <c r="Q89" i="58"/>
  <c r="Q90" i="58"/>
  <c r="Q91" i="58"/>
  <c r="Q92" i="58"/>
  <c r="Q93" i="58"/>
  <c r="Q94" i="58"/>
  <c r="Q95" i="58"/>
  <c r="Q96" i="58"/>
  <c r="Q97" i="58"/>
  <c r="Q98" i="58"/>
  <c r="Q99" i="58"/>
  <c r="Q100" i="58"/>
  <c r="Q101" i="58"/>
  <c r="Q102" i="58"/>
  <c r="Q103" i="58"/>
  <c r="Q104" i="58"/>
  <c r="Q105" i="58"/>
  <c r="Q106" i="58"/>
  <c r="Q107" i="58"/>
  <c r="Q108" i="58"/>
  <c r="Q109" i="58"/>
  <c r="Q110" i="58"/>
  <c r="Q111" i="58"/>
  <c r="Q112" i="58"/>
  <c r="Q113" i="58"/>
  <c r="Q114" i="58"/>
  <c r="Q115" i="58"/>
  <c r="Q116" i="58"/>
  <c r="Q117" i="58"/>
  <c r="Q118" i="58"/>
  <c r="Q119" i="58"/>
  <c r="Q120" i="58"/>
  <c r="Q121" i="58"/>
  <c r="Q122" i="58"/>
  <c r="Q123" i="58"/>
  <c r="Q124" i="58"/>
  <c r="Q125" i="58"/>
  <c r="Q126" i="58"/>
  <c r="Q127" i="58"/>
  <c r="Q128" i="58"/>
  <c r="Q129" i="58"/>
  <c r="Q130" i="58"/>
  <c r="Q131" i="58"/>
  <c r="Q132" i="58"/>
  <c r="Q133" i="58"/>
  <c r="Q134" i="58"/>
  <c r="Q135" i="58"/>
  <c r="Q136" i="58"/>
  <c r="Q137" i="58"/>
  <c r="Q138" i="58"/>
  <c r="Q139" i="58"/>
  <c r="Q140" i="58"/>
  <c r="Q141" i="58"/>
  <c r="Q142" i="58"/>
  <c r="Q143" i="58"/>
  <c r="Q144" i="58"/>
  <c r="Q145" i="58"/>
  <c r="Q146" i="58"/>
  <c r="Q147" i="58"/>
  <c r="Q148" i="58"/>
  <c r="Q149" i="58"/>
  <c r="Q150" i="58"/>
  <c r="Q151" i="58"/>
  <c r="Q152" i="58"/>
  <c r="Q153" i="58"/>
  <c r="Q154" i="58"/>
  <c r="Q155" i="58"/>
  <c r="Q156" i="58"/>
  <c r="Q157" i="58"/>
  <c r="Q158" i="58"/>
  <c r="Q159" i="58"/>
  <c r="Q160" i="58"/>
  <c r="Q161" i="58"/>
  <c r="Q162" i="58"/>
  <c r="Q163" i="58"/>
  <c r="Q164" i="58"/>
  <c r="Q165" i="58"/>
  <c r="Q166" i="58"/>
  <c r="Q167" i="58"/>
  <c r="Q168" i="58"/>
  <c r="Q169" i="58"/>
  <c r="Q170" i="58"/>
  <c r="Q171" i="58"/>
  <c r="Q172" i="58"/>
  <c r="Q173" i="58"/>
  <c r="Q174" i="58"/>
  <c r="Q175" i="58"/>
  <c r="Q176" i="58"/>
  <c r="Q177" i="58"/>
  <c r="Q178" i="58"/>
  <c r="Q179" i="58"/>
  <c r="Q180" i="58"/>
  <c r="Q181" i="58"/>
  <c r="Q182" i="58"/>
  <c r="Q183" i="58"/>
  <c r="Q184" i="58"/>
  <c r="Q185" i="58"/>
  <c r="Q186" i="58"/>
  <c r="Q187" i="58"/>
  <c r="Q188" i="58"/>
  <c r="Q189" i="58"/>
  <c r="Q190" i="58"/>
  <c r="Q191" i="58"/>
  <c r="Q192" i="58"/>
  <c r="Q193" i="58"/>
  <c r="Q194" i="58"/>
  <c r="Q195" i="58"/>
  <c r="Q196" i="58"/>
  <c r="Q197" i="58"/>
  <c r="Q198" i="58"/>
  <c r="Q199" i="58"/>
  <c r="Q200" i="58"/>
  <c r="Q201" i="58"/>
  <c r="P3" i="58"/>
  <c r="P4" i="58"/>
  <c r="P5" i="58"/>
  <c r="P6" i="58"/>
  <c r="P7" i="58"/>
  <c r="P8" i="58"/>
  <c r="P9" i="58"/>
  <c r="P10" i="58"/>
  <c r="P11" i="58"/>
  <c r="P12" i="58"/>
  <c r="P13" i="58"/>
  <c r="P14" i="58"/>
  <c r="P15" i="58"/>
  <c r="P16" i="58"/>
  <c r="P17" i="58"/>
  <c r="P18" i="58"/>
  <c r="P19" i="58"/>
  <c r="P20" i="58"/>
  <c r="P21" i="58"/>
  <c r="P22" i="58"/>
  <c r="P23" i="58"/>
  <c r="P24" i="58"/>
  <c r="P25" i="58"/>
  <c r="P26" i="58"/>
  <c r="P27" i="58"/>
  <c r="P28" i="58"/>
  <c r="P29" i="58"/>
  <c r="P30" i="58"/>
  <c r="P31" i="58"/>
  <c r="P32" i="58"/>
  <c r="P33" i="58"/>
  <c r="P34" i="58"/>
  <c r="P35" i="58"/>
  <c r="P36" i="58"/>
  <c r="P37" i="58"/>
  <c r="P38" i="58"/>
  <c r="P39" i="58"/>
  <c r="P40" i="58"/>
  <c r="P41" i="58"/>
  <c r="P42" i="58"/>
  <c r="P43" i="58"/>
  <c r="P44" i="58"/>
  <c r="P45" i="58"/>
  <c r="P46" i="58"/>
  <c r="P47" i="58"/>
  <c r="P48" i="58"/>
  <c r="P49" i="58"/>
  <c r="P50" i="58"/>
  <c r="P51" i="58"/>
  <c r="P52" i="58"/>
  <c r="P53" i="58"/>
  <c r="P54" i="58"/>
  <c r="P55" i="58"/>
  <c r="P56" i="58"/>
  <c r="P57" i="58"/>
  <c r="P58" i="58"/>
  <c r="P59" i="58"/>
  <c r="P60" i="58"/>
  <c r="P61" i="58"/>
  <c r="P62" i="58"/>
  <c r="P63" i="58"/>
  <c r="P64" i="58"/>
  <c r="P65" i="58"/>
  <c r="P66" i="58"/>
  <c r="P67" i="58"/>
  <c r="P68" i="58"/>
  <c r="P69" i="58"/>
  <c r="P70" i="58"/>
  <c r="P71" i="58"/>
  <c r="P72" i="58"/>
  <c r="P73" i="58"/>
  <c r="P74" i="58"/>
  <c r="P75" i="58"/>
  <c r="P76" i="58"/>
  <c r="P77" i="58"/>
  <c r="P78" i="58"/>
  <c r="P79" i="58"/>
  <c r="P80" i="58"/>
  <c r="P81" i="58"/>
  <c r="P82" i="58"/>
  <c r="P83" i="58"/>
  <c r="P84" i="58"/>
  <c r="P85" i="58"/>
  <c r="P86" i="58"/>
  <c r="P87" i="58"/>
  <c r="P88" i="58"/>
  <c r="P89" i="58"/>
  <c r="P90" i="58"/>
  <c r="P91" i="58"/>
  <c r="P92" i="58"/>
  <c r="P93" i="58"/>
  <c r="P94" i="58"/>
  <c r="P95" i="58"/>
  <c r="P96" i="58"/>
  <c r="P97" i="58"/>
  <c r="P98" i="58"/>
  <c r="P99" i="58"/>
  <c r="P100" i="58"/>
  <c r="P101" i="58"/>
  <c r="P102" i="58"/>
  <c r="P103" i="58"/>
  <c r="P104" i="58"/>
  <c r="P105" i="58"/>
  <c r="P106" i="58"/>
  <c r="P107" i="58"/>
  <c r="P108" i="58"/>
  <c r="P109" i="58"/>
  <c r="P110" i="58"/>
  <c r="P111" i="58"/>
  <c r="P112" i="58"/>
  <c r="P113" i="58"/>
  <c r="P114" i="58"/>
  <c r="P115" i="58"/>
  <c r="P116" i="58"/>
  <c r="P117" i="58"/>
  <c r="P118" i="58"/>
  <c r="P119" i="58"/>
  <c r="P120" i="58"/>
  <c r="P121" i="58"/>
  <c r="P122" i="58"/>
  <c r="P123" i="58"/>
  <c r="P124" i="58"/>
  <c r="P125" i="58"/>
  <c r="P126" i="58"/>
  <c r="P127" i="58"/>
  <c r="P128" i="58"/>
  <c r="P129" i="58"/>
  <c r="P130" i="58"/>
  <c r="P131" i="58"/>
  <c r="P132" i="58"/>
  <c r="P133" i="58"/>
  <c r="P134" i="58"/>
  <c r="P135" i="58"/>
  <c r="P136" i="58"/>
  <c r="P137" i="58"/>
  <c r="P138" i="58"/>
  <c r="P139" i="58"/>
  <c r="P140" i="58"/>
  <c r="P141" i="58"/>
  <c r="P142" i="58"/>
  <c r="P143" i="58"/>
  <c r="P144" i="58"/>
  <c r="P145" i="58"/>
  <c r="P146" i="58"/>
  <c r="P147" i="58"/>
  <c r="P148" i="58"/>
  <c r="P149" i="58"/>
  <c r="P150" i="58"/>
  <c r="P151" i="58"/>
  <c r="P152" i="58"/>
  <c r="P153" i="58"/>
  <c r="P154" i="58"/>
  <c r="P155" i="58"/>
  <c r="P156" i="58"/>
  <c r="P157" i="58"/>
  <c r="P158" i="58"/>
  <c r="P159" i="58"/>
  <c r="P160" i="58"/>
  <c r="P161" i="58"/>
  <c r="P162" i="58"/>
  <c r="P163" i="58"/>
  <c r="P164" i="58"/>
  <c r="P165" i="58"/>
  <c r="P166" i="58"/>
  <c r="P167" i="58"/>
  <c r="P168" i="58"/>
  <c r="P169" i="58"/>
  <c r="P170" i="58"/>
  <c r="P171" i="58"/>
  <c r="P172" i="58"/>
  <c r="P173" i="58"/>
  <c r="P174" i="58"/>
  <c r="P175" i="58"/>
  <c r="P176" i="58"/>
  <c r="P177" i="58"/>
  <c r="P178" i="58"/>
  <c r="P179" i="58"/>
  <c r="P180" i="58"/>
  <c r="P181" i="58"/>
  <c r="P182" i="58"/>
  <c r="P183" i="58"/>
  <c r="P184" i="58"/>
  <c r="P185" i="58"/>
  <c r="P186" i="58"/>
  <c r="P187" i="58"/>
  <c r="P188" i="58"/>
  <c r="P189" i="58"/>
  <c r="P190" i="58"/>
  <c r="P191" i="58"/>
  <c r="P192" i="58"/>
  <c r="P193" i="58"/>
  <c r="P194" i="58"/>
  <c r="P195" i="58"/>
  <c r="P196" i="58"/>
  <c r="P197" i="58"/>
  <c r="P198" i="58"/>
  <c r="P199" i="58"/>
  <c r="P200" i="58"/>
  <c r="P201" i="58"/>
  <c r="O3" i="58"/>
  <c r="O4" i="58"/>
  <c r="O5" i="58"/>
  <c r="O6" i="58"/>
  <c r="O7" i="58"/>
  <c r="O8" i="58"/>
  <c r="O9" i="58"/>
  <c r="O10" i="58"/>
  <c r="O11" i="58"/>
  <c r="O12" i="58"/>
  <c r="O13" i="58"/>
  <c r="O14" i="58"/>
  <c r="O15" i="58"/>
  <c r="O16" i="58"/>
  <c r="O17" i="58"/>
  <c r="O18" i="58"/>
  <c r="O19" i="58"/>
  <c r="O20" i="58"/>
  <c r="O21" i="58"/>
  <c r="O22" i="58"/>
  <c r="O23" i="58"/>
  <c r="O24" i="58"/>
  <c r="O25" i="58"/>
  <c r="O26" i="58"/>
  <c r="O27" i="58"/>
  <c r="O28" i="58"/>
  <c r="O29" i="58"/>
  <c r="O30" i="58"/>
  <c r="O31" i="58"/>
  <c r="O32" i="58"/>
  <c r="O33" i="58"/>
  <c r="O34" i="58"/>
  <c r="O35" i="58"/>
  <c r="O36" i="58"/>
  <c r="O37" i="58"/>
  <c r="O38" i="58"/>
  <c r="O39" i="58"/>
  <c r="O40" i="58"/>
  <c r="O41" i="58"/>
  <c r="O42" i="58"/>
  <c r="O43" i="58"/>
  <c r="O44" i="58"/>
  <c r="O45" i="58"/>
  <c r="O46" i="58"/>
  <c r="O47" i="58"/>
  <c r="O48" i="58"/>
  <c r="O49" i="58"/>
  <c r="O50" i="58"/>
  <c r="O51" i="58"/>
  <c r="O52" i="58"/>
  <c r="O53" i="58"/>
  <c r="O54" i="58"/>
  <c r="O55" i="58"/>
  <c r="O56" i="58"/>
  <c r="O57" i="58"/>
  <c r="O58" i="58"/>
  <c r="O59" i="58"/>
  <c r="O60" i="58"/>
  <c r="O61" i="58"/>
  <c r="O62" i="58"/>
  <c r="O63" i="58"/>
  <c r="O64" i="58"/>
  <c r="O65" i="58"/>
  <c r="O66" i="58"/>
  <c r="O67" i="58"/>
  <c r="O68" i="58"/>
  <c r="O69" i="58"/>
  <c r="O70" i="58"/>
  <c r="O71" i="58"/>
  <c r="O72" i="58"/>
  <c r="O73" i="58"/>
  <c r="O74" i="58"/>
  <c r="O75" i="58"/>
  <c r="O76" i="58"/>
  <c r="O77" i="58"/>
  <c r="O78" i="58"/>
  <c r="O79" i="58"/>
  <c r="O80" i="58"/>
  <c r="O81" i="58"/>
  <c r="O82" i="58"/>
  <c r="O83" i="58"/>
  <c r="O84" i="58"/>
  <c r="O85" i="58"/>
  <c r="O86" i="58"/>
  <c r="O87" i="58"/>
  <c r="O88" i="58"/>
  <c r="O89" i="58"/>
  <c r="O90" i="58"/>
  <c r="O91" i="58"/>
  <c r="O92" i="58"/>
  <c r="O93" i="58"/>
  <c r="O94" i="58"/>
  <c r="O95" i="58"/>
  <c r="O96" i="58"/>
  <c r="O97" i="58"/>
  <c r="O98" i="58"/>
  <c r="O99" i="58"/>
  <c r="O100" i="58"/>
  <c r="O101" i="58"/>
  <c r="O102" i="58"/>
  <c r="O103" i="58"/>
  <c r="O104" i="58"/>
  <c r="O105" i="58"/>
  <c r="O106" i="58"/>
  <c r="O107" i="58"/>
  <c r="O108" i="58"/>
  <c r="O109" i="58"/>
  <c r="O110" i="58"/>
  <c r="O111" i="58"/>
  <c r="O112" i="58"/>
  <c r="O113" i="58"/>
  <c r="O114" i="58"/>
  <c r="O115" i="58"/>
  <c r="O116" i="58"/>
  <c r="O117" i="58"/>
  <c r="O118" i="58"/>
  <c r="O119" i="58"/>
  <c r="O120" i="58"/>
  <c r="O121" i="58"/>
  <c r="O122" i="58"/>
  <c r="O123" i="58"/>
  <c r="O124" i="58"/>
  <c r="O125" i="58"/>
  <c r="O126" i="58"/>
  <c r="O127" i="58"/>
  <c r="O128" i="58"/>
  <c r="O129" i="58"/>
  <c r="O130" i="58"/>
  <c r="O131" i="58"/>
  <c r="O132" i="58"/>
  <c r="O133" i="58"/>
  <c r="O134" i="58"/>
  <c r="O135" i="58"/>
  <c r="O136" i="58"/>
  <c r="O137" i="58"/>
  <c r="O138" i="58"/>
  <c r="O139" i="58"/>
  <c r="O140" i="58"/>
  <c r="O141" i="58"/>
  <c r="O142" i="58"/>
  <c r="O143" i="58"/>
  <c r="O144" i="58"/>
  <c r="O145" i="58"/>
  <c r="O146" i="58"/>
  <c r="O147" i="58"/>
  <c r="O148" i="58"/>
  <c r="O149" i="58"/>
  <c r="O150" i="58"/>
  <c r="O151" i="58"/>
  <c r="O152" i="58"/>
  <c r="O153" i="58"/>
  <c r="O154" i="58"/>
  <c r="O155" i="58"/>
  <c r="O156" i="58"/>
  <c r="O157" i="58"/>
  <c r="O158" i="58"/>
  <c r="O159" i="58"/>
  <c r="O160" i="58"/>
  <c r="O161" i="58"/>
  <c r="O162" i="58"/>
  <c r="O163" i="58"/>
  <c r="O164" i="58"/>
  <c r="O165" i="58"/>
  <c r="O166" i="58"/>
  <c r="O167" i="58"/>
  <c r="O168" i="58"/>
  <c r="O169" i="58"/>
  <c r="O170" i="58"/>
  <c r="O171" i="58"/>
  <c r="O172" i="58"/>
  <c r="O173" i="58"/>
  <c r="O174" i="58"/>
  <c r="O175" i="58"/>
  <c r="O176" i="58"/>
  <c r="O177" i="58"/>
  <c r="O178" i="58"/>
  <c r="O179" i="58"/>
  <c r="O180" i="58"/>
  <c r="O181" i="58"/>
  <c r="O182" i="58"/>
  <c r="O183" i="58"/>
  <c r="O184" i="58"/>
  <c r="O185" i="58"/>
  <c r="O186" i="58"/>
  <c r="O187" i="58"/>
  <c r="O188" i="58"/>
  <c r="O189" i="58"/>
  <c r="O190" i="58"/>
  <c r="O191" i="58"/>
  <c r="O192" i="58"/>
  <c r="O193" i="58"/>
  <c r="O194" i="58"/>
  <c r="O195" i="58"/>
  <c r="O196" i="58"/>
  <c r="O197" i="58"/>
  <c r="O198" i="58"/>
  <c r="O199" i="58"/>
  <c r="O200" i="58"/>
  <c r="O201" i="58"/>
  <c r="R2" i="58"/>
  <c r="Q2" i="58"/>
  <c r="P2" i="58"/>
  <c r="O2" i="58"/>
  <c r="N2" i="58"/>
  <c r="N3" i="58"/>
  <c r="N4" i="58"/>
  <c r="N5" i="58"/>
  <c r="N6" i="58"/>
  <c r="N7" i="58"/>
  <c r="N8" i="58"/>
  <c r="N9" i="58"/>
  <c r="N10" i="58"/>
  <c r="N11" i="58"/>
  <c r="N12" i="58"/>
  <c r="N13" i="58"/>
  <c r="N14" i="58"/>
  <c r="N15" i="58"/>
  <c r="N16" i="58"/>
  <c r="N17" i="58"/>
  <c r="N18" i="58"/>
  <c r="N19" i="58"/>
  <c r="N20" i="58"/>
  <c r="N21" i="58"/>
  <c r="N22" i="58"/>
  <c r="N23" i="58"/>
  <c r="N24" i="58"/>
  <c r="N25" i="58"/>
  <c r="N26" i="58"/>
  <c r="N27" i="58"/>
  <c r="N28" i="58"/>
  <c r="N29" i="58"/>
  <c r="N30" i="58"/>
  <c r="N31" i="58"/>
  <c r="N32" i="58"/>
  <c r="N33" i="58"/>
  <c r="N34" i="58"/>
  <c r="N35" i="58"/>
  <c r="N36" i="58"/>
  <c r="N37" i="58"/>
  <c r="N38" i="58"/>
  <c r="N39" i="58"/>
  <c r="N40" i="58"/>
  <c r="N41" i="58"/>
  <c r="N42" i="58"/>
  <c r="N43" i="58"/>
  <c r="N44" i="58"/>
  <c r="N45" i="58"/>
  <c r="N46" i="58"/>
  <c r="N47" i="58"/>
  <c r="N48" i="58"/>
  <c r="N49" i="58"/>
  <c r="N50" i="58"/>
  <c r="N51" i="58"/>
  <c r="N52" i="58"/>
  <c r="N53" i="58"/>
  <c r="N54" i="58"/>
  <c r="N55" i="58"/>
  <c r="N56" i="58"/>
  <c r="N57" i="58"/>
  <c r="N58" i="58"/>
  <c r="N59" i="58"/>
  <c r="N60" i="58"/>
  <c r="N61" i="58"/>
  <c r="N62" i="58"/>
  <c r="N63" i="58"/>
  <c r="N64" i="58"/>
  <c r="N65" i="58"/>
  <c r="N66" i="58"/>
  <c r="N67" i="58"/>
  <c r="N68" i="58"/>
  <c r="N69" i="58"/>
  <c r="N70" i="58"/>
  <c r="N71" i="58"/>
  <c r="N72" i="58"/>
  <c r="N73" i="58"/>
  <c r="N74" i="58"/>
  <c r="N75" i="58"/>
  <c r="N76" i="58"/>
  <c r="N77" i="58"/>
  <c r="N78" i="58"/>
  <c r="N79" i="58"/>
  <c r="N80" i="58"/>
  <c r="N81" i="58"/>
  <c r="N82" i="58"/>
  <c r="N83" i="58"/>
  <c r="N84" i="58"/>
  <c r="N85" i="58"/>
  <c r="N86" i="58"/>
  <c r="N87" i="58"/>
  <c r="N88" i="58"/>
  <c r="N89" i="58"/>
  <c r="N90" i="58"/>
  <c r="N91" i="58"/>
  <c r="N92" i="58"/>
  <c r="N93" i="58"/>
  <c r="N94" i="58"/>
  <c r="N95" i="58"/>
  <c r="N96" i="58"/>
  <c r="N97" i="58"/>
  <c r="N98" i="58"/>
  <c r="N99" i="58"/>
  <c r="N100" i="58"/>
  <c r="N101" i="58"/>
  <c r="N102" i="58"/>
  <c r="N103" i="58"/>
  <c r="N104" i="58"/>
  <c r="N105" i="58"/>
  <c r="N106" i="58"/>
  <c r="N107" i="58"/>
  <c r="N108" i="58"/>
  <c r="N109" i="58"/>
  <c r="N110" i="58"/>
  <c r="N111" i="58"/>
  <c r="N112" i="58"/>
  <c r="N113" i="58"/>
  <c r="N114" i="58"/>
  <c r="N115" i="58"/>
  <c r="N116" i="58"/>
  <c r="N117" i="58"/>
  <c r="N118" i="58"/>
  <c r="N119" i="58"/>
  <c r="N120" i="58"/>
  <c r="N121" i="58"/>
  <c r="N122" i="58"/>
  <c r="N123" i="58"/>
  <c r="N124" i="58"/>
  <c r="N125" i="58"/>
  <c r="N126" i="58"/>
  <c r="N127" i="58"/>
  <c r="N128" i="58"/>
  <c r="N129" i="58"/>
  <c r="N130" i="58"/>
  <c r="N131" i="58"/>
  <c r="N132" i="58"/>
  <c r="N133" i="58"/>
  <c r="N134" i="58"/>
  <c r="N135" i="58"/>
  <c r="N136" i="58"/>
  <c r="N137" i="58"/>
  <c r="N138" i="58"/>
  <c r="N139" i="58"/>
  <c r="N140" i="58"/>
  <c r="N141" i="58"/>
  <c r="N142" i="58"/>
  <c r="N143" i="58"/>
  <c r="N144" i="58"/>
  <c r="N145" i="58"/>
  <c r="N146" i="58"/>
  <c r="N147" i="58"/>
  <c r="N148" i="58"/>
  <c r="N149" i="58"/>
  <c r="N150" i="58"/>
  <c r="N151" i="58"/>
  <c r="N152" i="58"/>
  <c r="N153" i="58"/>
  <c r="N154" i="58"/>
  <c r="N155" i="58"/>
  <c r="N156" i="58"/>
  <c r="N157" i="58"/>
  <c r="N158" i="58"/>
  <c r="N159" i="58"/>
  <c r="N160" i="58"/>
  <c r="N161" i="58"/>
  <c r="N162" i="58"/>
  <c r="N163" i="58"/>
  <c r="N164" i="58"/>
  <c r="N165" i="58"/>
  <c r="N166" i="58"/>
  <c r="N167" i="58"/>
  <c r="N168" i="58"/>
  <c r="N169" i="58"/>
  <c r="N170" i="58"/>
  <c r="N171" i="58"/>
  <c r="N172" i="58"/>
  <c r="N173" i="58"/>
  <c r="N174" i="58"/>
  <c r="N175" i="58"/>
  <c r="N176" i="58"/>
  <c r="N177" i="58"/>
  <c r="N178" i="58"/>
  <c r="N179" i="58"/>
  <c r="N180" i="58"/>
  <c r="N181" i="58"/>
  <c r="N182" i="58"/>
  <c r="N183" i="58"/>
  <c r="N184" i="58"/>
  <c r="N185" i="58"/>
  <c r="N186" i="58"/>
  <c r="N187" i="58"/>
  <c r="N188" i="58"/>
  <c r="N189" i="58"/>
  <c r="N190" i="58"/>
  <c r="N191" i="58"/>
  <c r="N192" i="58"/>
  <c r="N193" i="58"/>
  <c r="N194" i="58"/>
  <c r="N195" i="58"/>
  <c r="N196" i="58"/>
  <c r="N197" i="58"/>
  <c r="N198" i="58"/>
  <c r="N199" i="58"/>
  <c r="N200" i="58"/>
  <c r="N201" i="58"/>
  <c r="K2" i="58"/>
  <c r="K3" i="58"/>
  <c r="L3" i="58"/>
  <c r="L4" i="58"/>
  <c r="L5" i="58"/>
  <c r="L6" i="58"/>
  <c r="L7" i="58"/>
  <c r="L8" i="58"/>
  <c r="L9" i="58"/>
  <c r="L10" i="58"/>
  <c r="L11" i="58"/>
  <c r="L12" i="58"/>
  <c r="L13" i="58"/>
  <c r="L14" i="58"/>
  <c r="L15" i="58"/>
  <c r="L16" i="58"/>
  <c r="L17" i="58"/>
  <c r="L18" i="58"/>
  <c r="L19" i="58"/>
  <c r="L20" i="58"/>
  <c r="L21" i="58"/>
  <c r="L22" i="58"/>
  <c r="L23" i="58"/>
  <c r="L24" i="58"/>
  <c r="L25" i="58"/>
  <c r="L26" i="58"/>
  <c r="L27" i="58"/>
  <c r="L28" i="58"/>
  <c r="L29" i="58"/>
  <c r="L30" i="58"/>
  <c r="L31" i="58"/>
  <c r="L32" i="58"/>
  <c r="L33" i="58"/>
  <c r="L34" i="58"/>
  <c r="L35" i="58"/>
  <c r="L36" i="58"/>
  <c r="L37" i="58"/>
  <c r="L38" i="58"/>
  <c r="L39" i="58"/>
  <c r="L40" i="58"/>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L89" i="58"/>
  <c r="L90" i="58"/>
  <c r="L91" i="58"/>
  <c r="L92" i="58"/>
  <c r="L93" i="58"/>
  <c r="L94" i="58"/>
  <c r="L95" i="58"/>
  <c r="L96" i="58"/>
  <c r="L97" i="58"/>
  <c r="L98" i="58"/>
  <c r="L99" i="58"/>
  <c r="L100" i="58"/>
  <c r="L101" i="58"/>
  <c r="L102" i="58"/>
  <c r="L103" i="58"/>
  <c r="L104" i="58"/>
  <c r="L105" i="58"/>
  <c r="L106" i="58"/>
  <c r="L107" i="58"/>
  <c r="L108" i="58"/>
  <c r="L109" i="58"/>
  <c r="L110" i="58"/>
  <c r="L111" i="58"/>
  <c r="L112" i="58"/>
  <c r="L113" i="58"/>
  <c r="L114" i="58"/>
  <c r="L115" i="58"/>
  <c r="L116" i="58"/>
  <c r="L117" i="58"/>
  <c r="L118" i="58"/>
  <c r="L119" i="58"/>
  <c r="L120" i="58"/>
  <c r="L121" i="58"/>
  <c r="L122" i="58"/>
  <c r="L123" i="58"/>
  <c r="L124" i="58"/>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K4" i="58"/>
  <c r="K5" i="58"/>
  <c r="K6" i="58"/>
  <c r="K7" i="58"/>
  <c r="K8" i="58"/>
  <c r="K9" i="58"/>
  <c r="K10" i="58"/>
  <c r="K11" i="58"/>
  <c r="K12" i="58"/>
  <c r="K13" i="58"/>
  <c r="K14" i="58"/>
  <c r="K15" i="58"/>
  <c r="K16" i="58"/>
  <c r="K17" i="58"/>
  <c r="K18" i="58"/>
  <c r="K19" i="58"/>
  <c r="K20" i="58"/>
  <c r="K21" i="58"/>
  <c r="K22" i="58"/>
  <c r="K23" i="58"/>
  <c r="K24" i="58"/>
  <c r="K25" i="58"/>
  <c r="K26" i="58"/>
  <c r="K27" i="58"/>
  <c r="K28" i="58"/>
  <c r="K29" i="58"/>
  <c r="K30" i="58"/>
  <c r="K31" i="58"/>
  <c r="K32" i="58"/>
  <c r="K33" i="58"/>
  <c r="K34" i="58"/>
  <c r="K35" i="58"/>
  <c r="K36" i="58"/>
  <c r="K37" i="58"/>
  <c r="K38" i="58"/>
  <c r="K39" i="58"/>
  <c r="K40" i="58"/>
  <c r="K41" i="58"/>
  <c r="K42" i="58"/>
  <c r="K43" i="58"/>
  <c r="K44" i="58"/>
  <c r="K45" i="58"/>
  <c r="K46" i="58"/>
  <c r="K47" i="58"/>
  <c r="K48" i="58"/>
  <c r="K49" i="58"/>
  <c r="K50" i="58"/>
  <c r="K51" i="58"/>
  <c r="K52" i="58"/>
  <c r="K53" i="58"/>
  <c r="K54" i="58"/>
  <c r="K55" i="58"/>
  <c r="K56" i="58"/>
  <c r="K57" i="58"/>
  <c r="K58" i="58"/>
  <c r="K59" i="58"/>
  <c r="K60" i="58"/>
  <c r="K61" i="58"/>
  <c r="K62" i="58"/>
  <c r="K63" i="58"/>
  <c r="K64" i="58"/>
  <c r="K65" i="58"/>
  <c r="K66" i="58"/>
  <c r="K67" i="58"/>
  <c r="K68" i="58"/>
  <c r="K69" i="58"/>
  <c r="K70" i="58"/>
  <c r="K71" i="58"/>
  <c r="K72" i="58"/>
  <c r="K73" i="58"/>
  <c r="K74" i="58"/>
  <c r="K75" i="58"/>
  <c r="K76" i="58"/>
  <c r="K77" i="58"/>
  <c r="K78" i="58"/>
  <c r="K79" i="58"/>
  <c r="K80" i="58"/>
  <c r="K81" i="58"/>
  <c r="K82" i="58"/>
  <c r="K83" i="58"/>
  <c r="K84" i="58"/>
  <c r="K85" i="58"/>
  <c r="K86" i="58"/>
  <c r="K87" i="58"/>
  <c r="K88" i="58"/>
  <c r="K89" i="58"/>
  <c r="K90" i="58"/>
  <c r="K91" i="58"/>
  <c r="K92" i="58"/>
  <c r="K93" i="58"/>
  <c r="K94" i="58"/>
  <c r="K95" i="58"/>
  <c r="K96" i="58"/>
  <c r="K97" i="58"/>
  <c r="K98" i="58"/>
  <c r="K99" i="58"/>
  <c r="K100" i="58"/>
  <c r="K101" i="58"/>
  <c r="K102" i="58"/>
  <c r="K103" i="58"/>
  <c r="K104" i="58"/>
  <c r="K105" i="58"/>
  <c r="K106" i="58"/>
  <c r="K107" i="58"/>
  <c r="K108" i="58"/>
  <c r="K109" i="58"/>
  <c r="K110" i="58"/>
  <c r="K111" i="58"/>
  <c r="K112" i="58"/>
  <c r="K113" i="58"/>
  <c r="K114" i="58"/>
  <c r="K115" i="58"/>
  <c r="K116" i="58"/>
  <c r="K117" i="58"/>
  <c r="K118" i="58"/>
  <c r="K119" i="58"/>
  <c r="K120" i="58"/>
  <c r="K121" i="58"/>
  <c r="K122" i="58"/>
  <c r="K123" i="58"/>
  <c r="K124" i="58"/>
  <c r="K125" i="58"/>
  <c r="K126" i="58"/>
  <c r="K127" i="58"/>
  <c r="K128" i="58"/>
  <c r="K129" i="58"/>
  <c r="K130" i="58"/>
  <c r="K131" i="58"/>
  <c r="K132" i="58"/>
  <c r="K133" i="58"/>
  <c r="K134" i="58"/>
  <c r="K135" i="58"/>
  <c r="K136" i="58"/>
  <c r="K137" i="58"/>
  <c r="K138" i="58"/>
  <c r="K139" i="58"/>
  <c r="K140" i="58"/>
  <c r="K141" i="58"/>
  <c r="K142" i="58"/>
  <c r="K143" i="58"/>
  <c r="K144" i="58"/>
  <c r="K145" i="58"/>
  <c r="K146" i="58"/>
  <c r="K147" i="58"/>
  <c r="K148" i="58"/>
  <c r="K149" i="58"/>
  <c r="K150" i="58"/>
  <c r="K151" i="58"/>
  <c r="K152" i="58"/>
  <c r="K153" i="58"/>
  <c r="K154" i="58"/>
  <c r="K155" i="58"/>
  <c r="K156" i="58"/>
  <c r="K157" i="58"/>
  <c r="K158" i="58"/>
  <c r="K159" i="58"/>
  <c r="K160" i="58"/>
  <c r="K161" i="58"/>
  <c r="K162" i="58"/>
  <c r="K163" i="58"/>
  <c r="K164" i="58"/>
  <c r="K165" i="58"/>
  <c r="K166" i="58"/>
  <c r="K167" i="58"/>
  <c r="K168" i="58"/>
  <c r="K169" i="58"/>
  <c r="K170" i="58"/>
  <c r="K171" i="58"/>
  <c r="K172" i="58"/>
  <c r="K173" i="58"/>
  <c r="K174" i="58"/>
  <c r="K175" i="58"/>
  <c r="K176" i="58"/>
  <c r="K177" i="58"/>
  <c r="K178" i="58"/>
  <c r="K179" i="58"/>
  <c r="K180" i="58"/>
  <c r="K181" i="58"/>
  <c r="K182" i="58"/>
  <c r="K183" i="58"/>
  <c r="K184" i="58"/>
  <c r="K185" i="58"/>
  <c r="K186" i="58"/>
  <c r="K187" i="58"/>
  <c r="K188" i="58"/>
  <c r="K189" i="58"/>
  <c r="K190" i="58"/>
  <c r="K191" i="58"/>
  <c r="K192" i="58"/>
  <c r="K193" i="58"/>
  <c r="K194" i="58"/>
  <c r="K195" i="58"/>
  <c r="K196" i="58"/>
  <c r="K197" i="58"/>
  <c r="K198" i="58"/>
  <c r="K199" i="58"/>
  <c r="K200" i="58"/>
  <c r="K201" i="58"/>
  <c r="I201" i="58"/>
  <c r="J201" i="58" s="1"/>
  <c r="I200" i="58"/>
  <c r="J200" i="58" s="1"/>
  <c r="I199" i="58"/>
  <c r="J199" i="58" s="1"/>
  <c r="I198" i="58"/>
  <c r="J198" i="58" s="1"/>
  <c r="I197" i="58"/>
  <c r="J197" i="58" s="1"/>
  <c r="I196" i="58"/>
  <c r="J196" i="58" s="1"/>
  <c r="I195" i="58"/>
  <c r="J195" i="58" s="1"/>
  <c r="I194" i="58"/>
  <c r="J194" i="58" s="1"/>
  <c r="I193" i="58"/>
  <c r="J193" i="58" s="1"/>
  <c r="I192" i="58"/>
  <c r="J192" i="58" s="1"/>
  <c r="I191" i="58"/>
  <c r="J191" i="58" s="1"/>
  <c r="I190" i="58"/>
  <c r="J190" i="58" s="1"/>
  <c r="I189" i="58"/>
  <c r="J189" i="58" s="1"/>
  <c r="I188" i="58"/>
  <c r="J188" i="58" s="1"/>
  <c r="I187" i="58"/>
  <c r="J187" i="58" s="1"/>
  <c r="I186" i="58"/>
  <c r="J186" i="58" s="1"/>
  <c r="I185" i="58"/>
  <c r="J185" i="58" s="1"/>
  <c r="I184" i="58"/>
  <c r="J184" i="58" s="1"/>
  <c r="I183" i="58"/>
  <c r="J183" i="58" s="1"/>
  <c r="I182" i="58"/>
  <c r="J182" i="58" s="1"/>
  <c r="I181" i="58"/>
  <c r="J181" i="58" s="1"/>
  <c r="I180" i="58"/>
  <c r="J180" i="58" s="1"/>
  <c r="I179" i="58"/>
  <c r="J179" i="58" s="1"/>
  <c r="I178" i="58"/>
  <c r="J178" i="58" s="1"/>
  <c r="I177" i="58"/>
  <c r="J177" i="58" s="1"/>
  <c r="I176" i="58"/>
  <c r="J176" i="58" s="1"/>
  <c r="I175" i="58"/>
  <c r="J175" i="58" s="1"/>
  <c r="I174" i="58"/>
  <c r="J174" i="58" s="1"/>
  <c r="I173" i="58"/>
  <c r="J173" i="58" s="1"/>
  <c r="I172" i="58"/>
  <c r="J172" i="58" s="1"/>
  <c r="I171" i="58"/>
  <c r="J171" i="58" s="1"/>
  <c r="I170" i="58"/>
  <c r="J170" i="58" s="1"/>
  <c r="I169" i="58"/>
  <c r="J169" i="58" s="1"/>
  <c r="I168" i="58"/>
  <c r="J168" i="58" s="1"/>
  <c r="I167" i="58"/>
  <c r="J167" i="58" s="1"/>
  <c r="I166" i="58"/>
  <c r="J166" i="58" s="1"/>
  <c r="I165" i="58"/>
  <c r="J165" i="58" s="1"/>
  <c r="I164" i="58"/>
  <c r="J164" i="58" s="1"/>
  <c r="I163" i="58"/>
  <c r="J163" i="58" s="1"/>
  <c r="I162" i="58"/>
  <c r="J162" i="58" s="1"/>
  <c r="I161" i="58"/>
  <c r="J161" i="58" s="1"/>
  <c r="I160" i="58"/>
  <c r="J160" i="58" s="1"/>
  <c r="I159" i="58"/>
  <c r="J159" i="58" s="1"/>
  <c r="I158" i="58"/>
  <c r="J158" i="58" s="1"/>
  <c r="I157" i="58"/>
  <c r="J157" i="58" s="1"/>
  <c r="I156" i="58"/>
  <c r="J156" i="58" s="1"/>
  <c r="I155" i="58"/>
  <c r="J155" i="58" s="1"/>
  <c r="I154" i="58"/>
  <c r="J154" i="58" s="1"/>
  <c r="I153" i="58"/>
  <c r="J153" i="58" s="1"/>
  <c r="I152" i="58"/>
  <c r="J152" i="58" s="1"/>
  <c r="I151" i="58"/>
  <c r="J151" i="58" s="1"/>
  <c r="I150" i="58"/>
  <c r="J150" i="58" s="1"/>
  <c r="I149" i="58"/>
  <c r="J149" i="58" s="1"/>
  <c r="I148" i="58"/>
  <c r="J148" i="58" s="1"/>
  <c r="I147" i="58"/>
  <c r="J147" i="58" s="1"/>
  <c r="I146" i="58"/>
  <c r="J146" i="58" s="1"/>
  <c r="I145" i="58"/>
  <c r="J145" i="58" s="1"/>
  <c r="I144" i="58"/>
  <c r="J144" i="58" s="1"/>
  <c r="I143" i="58"/>
  <c r="J143" i="58" s="1"/>
  <c r="I142" i="58"/>
  <c r="J142" i="58" s="1"/>
  <c r="I141" i="58"/>
  <c r="J141" i="58" s="1"/>
  <c r="I140" i="58"/>
  <c r="J140" i="58" s="1"/>
  <c r="I139" i="58"/>
  <c r="J139" i="58" s="1"/>
  <c r="I138" i="58"/>
  <c r="J138" i="58" s="1"/>
  <c r="I137" i="58"/>
  <c r="J137" i="58" s="1"/>
  <c r="I136" i="58"/>
  <c r="J136" i="58" s="1"/>
  <c r="I135" i="58"/>
  <c r="J135" i="58" s="1"/>
  <c r="I134" i="58"/>
  <c r="J134" i="58" s="1"/>
  <c r="I133" i="58"/>
  <c r="J133" i="58" s="1"/>
  <c r="I132" i="58"/>
  <c r="J132" i="58" s="1"/>
  <c r="I131" i="58"/>
  <c r="J131" i="58" s="1"/>
  <c r="I130" i="58"/>
  <c r="J130" i="58" s="1"/>
  <c r="I129" i="58"/>
  <c r="J129" i="58" s="1"/>
  <c r="I128" i="58"/>
  <c r="J128" i="58" s="1"/>
  <c r="I127" i="58"/>
  <c r="J127" i="58" s="1"/>
  <c r="I126" i="58"/>
  <c r="J126" i="58" s="1"/>
  <c r="I125" i="58"/>
  <c r="J125" i="58" s="1"/>
  <c r="I124" i="58"/>
  <c r="J124" i="58" s="1"/>
  <c r="I123" i="58"/>
  <c r="J123" i="58" s="1"/>
  <c r="I122" i="58"/>
  <c r="J122" i="58" s="1"/>
  <c r="I121" i="58"/>
  <c r="J121" i="58" s="1"/>
  <c r="I120" i="58"/>
  <c r="J120" i="58" s="1"/>
  <c r="I119" i="58"/>
  <c r="J119" i="58" s="1"/>
  <c r="I118" i="58"/>
  <c r="J118" i="58" s="1"/>
  <c r="I117" i="58"/>
  <c r="J117" i="58" s="1"/>
  <c r="I116" i="58"/>
  <c r="J116" i="58" s="1"/>
  <c r="I115" i="58"/>
  <c r="J115" i="58" s="1"/>
  <c r="I114" i="58"/>
  <c r="J114" i="58" s="1"/>
  <c r="I113" i="58"/>
  <c r="J113" i="58" s="1"/>
  <c r="I112" i="58"/>
  <c r="J112" i="58" s="1"/>
  <c r="I111" i="58"/>
  <c r="J111" i="58" s="1"/>
  <c r="I110" i="58"/>
  <c r="J110" i="58" s="1"/>
  <c r="I109" i="58"/>
  <c r="J109" i="58" s="1"/>
  <c r="I108" i="58"/>
  <c r="J108" i="58" s="1"/>
  <c r="I107" i="58"/>
  <c r="J107" i="58" s="1"/>
  <c r="I106" i="58"/>
  <c r="J106" i="58" s="1"/>
  <c r="I105" i="58"/>
  <c r="J105" i="58" s="1"/>
  <c r="I104" i="58"/>
  <c r="J104" i="58" s="1"/>
  <c r="I103" i="58"/>
  <c r="J103" i="58" s="1"/>
  <c r="I102" i="58"/>
  <c r="J102" i="58" s="1"/>
  <c r="I101" i="58"/>
  <c r="J101" i="58" s="1"/>
  <c r="I100" i="58"/>
  <c r="J100" i="58" s="1"/>
  <c r="I99" i="58"/>
  <c r="J99" i="58" s="1"/>
  <c r="I98" i="58"/>
  <c r="J98" i="58" s="1"/>
  <c r="I97" i="58"/>
  <c r="J97" i="58" s="1"/>
  <c r="I96" i="58"/>
  <c r="J96" i="58" s="1"/>
  <c r="I95" i="58"/>
  <c r="J95" i="58" s="1"/>
  <c r="I94" i="58"/>
  <c r="J94" i="58" s="1"/>
  <c r="I93" i="58"/>
  <c r="J93" i="58" s="1"/>
  <c r="I92" i="58"/>
  <c r="J92" i="58" s="1"/>
  <c r="I91" i="58"/>
  <c r="J91" i="58" s="1"/>
  <c r="I90" i="58"/>
  <c r="J90" i="58" s="1"/>
  <c r="I89" i="58"/>
  <c r="J89" i="58" s="1"/>
  <c r="I88" i="58"/>
  <c r="J88" i="58" s="1"/>
  <c r="I87" i="58"/>
  <c r="J87" i="58" s="1"/>
  <c r="I86" i="58"/>
  <c r="J86" i="58" s="1"/>
  <c r="I85" i="58"/>
  <c r="J85" i="58" s="1"/>
  <c r="I84" i="58"/>
  <c r="J84" i="58" s="1"/>
  <c r="I83" i="58"/>
  <c r="J83" i="58" s="1"/>
  <c r="I82" i="58"/>
  <c r="J82" i="58" s="1"/>
  <c r="I81" i="58"/>
  <c r="J81" i="58" s="1"/>
  <c r="I80" i="58"/>
  <c r="J80" i="58" s="1"/>
  <c r="I79" i="58"/>
  <c r="J79" i="58" s="1"/>
  <c r="I78" i="58"/>
  <c r="J78" i="58" s="1"/>
  <c r="I77" i="58"/>
  <c r="J77" i="58" s="1"/>
  <c r="I76" i="58"/>
  <c r="J76" i="58" s="1"/>
  <c r="I75" i="58"/>
  <c r="J75" i="58" s="1"/>
  <c r="I74" i="58"/>
  <c r="J74" i="58" s="1"/>
  <c r="I73" i="58"/>
  <c r="J73" i="58" s="1"/>
  <c r="I72" i="58"/>
  <c r="J72" i="58" s="1"/>
  <c r="I71" i="58"/>
  <c r="J71" i="58" s="1"/>
  <c r="I70" i="58"/>
  <c r="J70" i="58" s="1"/>
  <c r="I69" i="58"/>
  <c r="J69" i="58" s="1"/>
  <c r="I68" i="58"/>
  <c r="J68" i="58" s="1"/>
  <c r="I67" i="58"/>
  <c r="J67" i="58" s="1"/>
  <c r="I66" i="58"/>
  <c r="J66" i="58" s="1"/>
  <c r="I65" i="58"/>
  <c r="J65" i="58" s="1"/>
  <c r="I64" i="58"/>
  <c r="J64" i="58" s="1"/>
  <c r="I63" i="58"/>
  <c r="J63" i="58" s="1"/>
  <c r="I62" i="58"/>
  <c r="J62" i="58" s="1"/>
  <c r="I61" i="58"/>
  <c r="J61" i="58" s="1"/>
  <c r="I60" i="58"/>
  <c r="J60" i="58" s="1"/>
  <c r="I59" i="58"/>
  <c r="J59" i="58" s="1"/>
  <c r="I58" i="58"/>
  <c r="J58" i="58" s="1"/>
  <c r="I57" i="58"/>
  <c r="J57" i="58" s="1"/>
  <c r="I56" i="58"/>
  <c r="J56" i="58" s="1"/>
  <c r="I55" i="58"/>
  <c r="J55" i="58" s="1"/>
  <c r="I54" i="58"/>
  <c r="J54" i="58" s="1"/>
  <c r="I53" i="58"/>
  <c r="J53" i="58" s="1"/>
  <c r="I52" i="58"/>
  <c r="J52" i="58" s="1"/>
  <c r="I51" i="58"/>
  <c r="J51" i="58" s="1"/>
  <c r="I50" i="58"/>
  <c r="J50" i="58" s="1"/>
  <c r="I49" i="58"/>
  <c r="J49" i="58" s="1"/>
  <c r="I48" i="58"/>
  <c r="J48" i="58" s="1"/>
  <c r="I47" i="58"/>
  <c r="J47" i="58" s="1"/>
  <c r="I46" i="58"/>
  <c r="J46" i="58" s="1"/>
  <c r="I45" i="58"/>
  <c r="J45" i="58" s="1"/>
  <c r="I44" i="58"/>
  <c r="J44" i="58" s="1"/>
  <c r="I43" i="58"/>
  <c r="J43" i="58" s="1"/>
  <c r="I42" i="58"/>
  <c r="J42" i="58" s="1"/>
  <c r="I41" i="58"/>
  <c r="J41" i="58" s="1"/>
  <c r="I40" i="58"/>
  <c r="J40" i="58" s="1"/>
  <c r="I39" i="58"/>
  <c r="J39" i="58" s="1"/>
  <c r="I38" i="58"/>
  <c r="J38" i="58" s="1"/>
  <c r="I37" i="58"/>
  <c r="J37" i="58" s="1"/>
  <c r="I36" i="58"/>
  <c r="J36" i="58" s="1"/>
  <c r="I35" i="58"/>
  <c r="J35" i="58" s="1"/>
  <c r="I34" i="58"/>
  <c r="J34" i="58" s="1"/>
  <c r="I33" i="58"/>
  <c r="J33" i="58" s="1"/>
  <c r="I32" i="58"/>
  <c r="J32" i="58" s="1"/>
  <c r="I31" i="58"/>
  <c r="J31" i="58" s="1"/>
  <c r="J30" i="58"/>
  <c r="I30" i="58"/>
  <c r="I29" i="58"/>
  <c r="J29" i="58" s="1"/>
  <c r="I28" i="58"/>
  <c r="J28" i="58" s="1"/>
  <c r="I27" i="58"/>
  <c r="J27" i="58" s="1"/>
  <c r="I26" i="58"/>
  <c r="J26" i="58" s="1"/>
  <c r="I25" i="58"/>
  <c r="J25" i="58" s="1"/>
  <c r="I24" i="58"/>
  <c r="J24" i="58" s="1"/>
  <c r="I23" i="58"/>
  <c r="J23" i="58" s="1"/>
  <c r="J22" i="58"/>
  <c r="I22" i="58"/>
  <c r="I21" i="58"/>
  <c r="J21" i="58" s="1"/>
  <c r="I20" i="58"/>
  <c r="J20" i="58" s="1"/>
  <c r="I19" i="58"/>
  <c r="J19" i="58" s="1"/>
  <c r="I18" i="58"/>
  <c r="J18" i="58" s="1"/>
  <c r="I17" i="58"/>
  <c r="J17" i="58" s="1"/>
  <c r="I16" i="58"/>
  <c r="J16" i="58" s="1"/>
  <c r="I15" i="58"/>
  <c r="J15" i="58" s="1"/>
  <c r="J14" i="58"/>
  <c r="I14" i="58"/>
  <c r="I13" i="58"/>
  <c r="J13" i="58" s="1"/>
  <c r="I12" i="58"/>
  <c r="J12" i="58" s="1"/>
  <c r="I11" i="58"/>
  <c r="J11" i="58" s="1"/>
  <c r="J10" i="58"/>
  <c r="I10" i="58"/>
  <c r="I9" i="58"/>
  <c r="J9" i="58" s="1"/>
  <c r="I8" i="58"/>
  <c r="J8" i="58" s="1"/>
  <c r="I7" i="58"/>
  <c r="J7" i="58" s="1"/>
  <c r="J6" i="58"/>
  <c r="I6" i="58"/>
  <c r="I5" i="58"/>
  <c r="J5" i="58" s="1"/>
  <c r="I4" i="58"/>
  <c r="J4" i="58" s="1"/>
  <c r="I3" i="58"/>
  <c r="J3" i="58" s="1"/>
  <c r="I2" i="58"/>
  <c r="J2" i="58" s="1"/>
  <c r="J3" i="43"/>
  <c r="J4" i="43"/>
  <c r="J5" i="43"/>
  <c r="J6" i="43"/>
  <c r="J7" i="43"/>
  <c r="J8" i="43"/>
  <c r="J9" i="43"/>
  <c r="J10" i="43"/>
  <c r="J11" i="43"/>
  <c r="J12" i="43"/>
  <c r="J13" i="43"/>
  <c r="J14" i="43"/>
  <c r="J15" i="43"/>
  <c r="J16" i="43"/>
  <c r="J17" i="43"/>
  <c r="J18" i="43"/>
  <c r="J19" i="43"/>
  <c r="J20" i="43"/>
  <c r="J21" i="43"/>
  <c r="J22" i="43"/>
  <c r="J23" i="43"/>
  <c r="J24" i="43"/>
  <c r="J25" i="43"/>
  <c r="J26" i="43"/>
  <c r="J27" i="43"/>
  <c r="J28" i="43"/>
  <c r="J29" i="43"/>
  <c r="J30" i="43"/>
  <c r="J31" i="43"/>
  <c r="J32" i="43"/>
  <c r="J33" i="43"/>
  <c r="J34" i="43"/>
  <c r="J35" i="43"/>
  <c r="J36" i="43"/>
  <c r="J37" i="43"/>
  <c r="J38" i="43"/>
  <c r="J39" i="43"/>
  <c r="J40" i="43"/>
  <c r="J41" i="43"/>
  <c r="J42" i="43"/>
  <c r="J43" i="43"/>
  <c r="J44" i="43"/>
  <c r="J45" i="43"/>
  <c r="J46" i="43"/>
  <c r="J47" i="43"/>
  <c r="J48" i="43"/>
  <c r="J49" i="43"/>
  <c r="J50" i="43"/>
  <c r="J51" i="43"/>
  <c r="J52" i="43"/>
  <c r="J53" i="43"/>
  <c r="J54" i="43"/>
  <c r="J55" i="43"/>
  <c r="J56" i="43"/>
  <c r="J57" i="43"/>
  <c r="J58" i="43"/>
  <c r="J59" i="43"/>
  <c r="J60" i="43"/>
  <c r="J61" i="43"/>
  <c r="J62" i="43"/>
  <c r="J63" i="43"/>
  <c r="J64" i="43"/>
  <c r="J65" i="43"/>
  <c r="J66" i="43"/>
  <c r="J67" i="43"/>
  <c r="J68" i="43"/>
  <c r="J69" i="43"/>
  <c r="J70" i="43"/>
  <c r="J71" i="43"/>
  <c r="J72" i="43"/>
  <c r="J73" i="43"/>
  <c r="J74" i="43"/>
  <c r="J75" i="43"/>
  <c r="J76" i="43"/>
  <c r="J77" i="43"/>
  <c r="J78" i="43"/>
  <c r="J79" i="43"/>
  <c r="J80" i="43"/>
  <c r="J81" i="43"/>
  <c r="J82" i="43"/>
  <c r="J83" i="43"/>
  <c r="J84" i="43"/>
  <c r="J85" i="43"/>
  <c r="J86" i="43"/>
  <c r="J87" i="43"/>
  <c r="J88" i="43"/>
  <c r="J89" i="43"/>
  <c r="J90" i="43"/>
  <c r="J91" i="43"/>
  <c r="J92" i="43"/>
  <c r="J93" i="43"/>
  <c r="J94" i="43"/>
  <c r="J95" i="43"/>
  <c r="J96" i="43"/>
  <c r="J97" i="43"/>
  <c r="J98" i="43"/>
  <c r="J99" i="43"/>
  <c r="J100" i="43"/>
  <c r="J101" i="43"/>
  <c r="J102" i="43"/>
  <c r="J103" i="43"/>
  <c r="J104" i="43"/>
  <c r="J105" i="43"/>
  <c r="J106" i="43"/>
  <c r="J107" i="43"/>
  <c r="J108" i="43"/>
  <c r="J109" i="43"/>
  <c r="J110" i="43"/>
  <c r="J111" i="43"/>
  <c r="J112" i="43"/>
  <c r="J113" i="43"/>
  <c r="J114" i="43"/>
  <c r="J115" i="43"/>
  <c r="J116" i="43"/>
  <c r="J117" i="43"/>
  <c r="J118" i="43"/>
  <c r="J119" i="43"/>
  <c r="J120" i="43"/>
  <c r="J121" i="43"/>
  <c r="J122" i="43"/>
  <c r="J123" i="43"/>
  <c r="J124" i="43"/>
  <c r="J125" i="43"/>
  <c r="J126" i="43"/>
  <c r="J127" i="43"/>
  <c r="J128" i="43"/>
  <c r="J129" i="43"/>
  <c r="J130" i="43"/>
  <c r="J131" i="43"/>
  <c r="J132" i="43"/>
  <c r="J133" i="43"/>
  <c r="J134" i="43"/>
  <c r="J135" i="43"/>
  <c r="J136" i="43"/>
  <c r="J137" i="43"/>
  <c r="J138" i="43"/>
  <c r="J139" i="43"/>
  <c r="J140" i="43"/>
  <c r="J141" i="43"/>
  <c r="J142" i="43"/>
  <c r="J143" i="43"/>
  <c r="J144" i="43"/>
  <c r="J145" i="43"/>
  <c r="J146" i="43"/>
  <c r="J147" i="43"/>
  <c r="J148" i="43"/>
  <c r="J149" i="43"/>
  <c r="J150" i="43"/>
  <c r="J151" i="43"/>
  <c r="J152" i="43"/>
  <c r="J153" i="43"/>
  <c r="J154" i="43"/>
  <c r="J155" i="43"/>
  <c r="J156" i="43"/>
  <c r="J157" i="43"/>
  <c r="J158" i="43"/>
  <c r="J159" i="43"/>
  <c r="J160" i="43"/>
  <c r="J161" i="43"/>
  <c r="J162" i="43"/>
  <c r="J163" i="43"/>
  <c r="J164" i="43"/>
  <c r="J165" i="43"/>
  <c r="J166" i="43"/>
  <c r="J167" i="43"/>
  <c r="J168" i="43"/>
  <c r="J169" i="43"/>
  <c r="J170" i="43"/>
  <c r="J171" i="43"/>
  <c r="J172" i="43"/>
  <c r="J173" i="43"/>
  <c r="J174" i="43"/>
  <c r="J175" i="43"/>
  <c r="J176" i="43"/>
  <c r="J177" i="43"/>
  <c r="J178" i="43"/>
  <c r="J179" i="43"/>
  <c r="J180" i="43"/>
  <c r="J181" i="43"/>
  <c r="J182" i="43"/>
  <c r="J183" i="43"/>
  <c r="J184" i="43"/>
  <c r="J185" i="43"/>
  <c r="J186" i="43"/>
  <c r="J187" i="43"/>
  <c r="J188" i="43"/>
  <c r="J189" i="43"/>
  <c r="J190" i="43"/>
  <c r="J191" i="43"/>
  <c r="J192" i="43"/>
  <c r="J193" i="43"/>
  <c r="J194" i="43"/>
  <c r="J195" i="43"/>
  <c r="J196" i="43"/>
  <c r="J197" i="43"/>
  <c r="J198" i="43"/>
  <c r="J199" i="43"/>
  <c r="J200" i="43"/>
  <c r="J201" i="43"/>
  <c r="J2" i="43"/>
  <c r="I3" i="43"/>
  <c r="I4" i="43"/>
  <c r="I5" i="43"/>
  <c r="I6" i="43"/>
  <c r="I7" i="43"/>
  <c r="I8" i="43"/>
  <c r="I9" i="43"/>
  <c r="I10" i="43"/>
  <c r="I11" i="43"/>
  <c r="I12" i="43"/>
  <c r="I13" i="43"/>
  <c r="I14" i="43"/>
  <c r="I15" i="43"/>
  <c r="I16" i="43"/>
  <c r="I17" i="43"/>
  <c r="I18" i="43"/>
  <c r="I19" i="43"/>
  <c r="I20" i="43"/>
  <c r="I21" i="43"/>
  <c r="I22" i="43"/>
  <c r="I23" i="43"/>
  <c r="I24" i="43"/>
  <c r="I25" i="43"/>
  <c r="I26" i="43"/>
  <c r="I27" i="43"/>
  <c r="I28" i="43"/>
  <c r="I29" i="43"/>
  <c r="I30" i="43"/>
  <c r="I31" i="43"/>
  <c r="I32" i="43"/>
  <c r="I33" i="43"/>
  <c r="I34" i="43"/>
  <c r="I35" i="43"/>
  <c r="I36" i="43"/>
  <c r="I37" i="43"/>
  <c r="I38" i="43"/>
  <c r="I39" i="43"/>
  <c r="I40" i="43"/>
  <c r="I41" i="43"/>
  <c r="I42" i="43"/>
  <c r="I43" i="43"/>
  <c r="I44" i="43"/>
  <c r="I45" i="43"/>
  <c r="I46" i="43"/>
  <c r="I47" i="43"/>
  <c r="I48" i="43"/>
  <c r="I49" i="43"/>
  <c r="I50" i="43"/>
  <c r="I51" i="43"/>
  <c r="I52" i="43"/>
  <c r="I53" i="43"/>
  <c r="I54" i="43"/>
  <c r="I55" i="43"/>
  <c r="I56" i="43"/>
  <c r="I57" i="43"/>
  <c r="I58" i="43"/>
  <c r="I59" i="43"/>
  <c r="I60" i="43"/>
  <c r="I61" i="43"/>
  <c r="I62" i="43"/>
  <c r="I63" i="43"/>
  <c r="I64" i="43"/>
  <c r="I65" i="43"/>
  <c r="I66" i="43"/>
  <c r="I67" i="43"/>
  <c r="I68" i="43"/>
  <c r="I69" i="43"/>
  <c r="I70" i="43"/>
  <c r="I71" i="43"/>
  <c r="I72" i="43"/>
  <c r="I73" i="43"/>
  <c r="I74" i="43"/>
  <c r="I75" i="43"/>
  <c r="I76" i="43"/>
  <c r="I77" i="43"/>
  <c r="I78" i="43"/>
  <c r="I79" i="43"/>
  <c r="I80" i="43"/>
  <c r="I81" i="43"/>
  <c r="I82" i="43"/>
  <c r="I83" i="43"/>
  <c r="I84" i="43"/>
  <c r="I85" i="43"/>
  <c r="I86" i="43"/>
  <c r="I87" i="43"/>
  <c r="I88" i="43"/>
  <c r="I89" i="43"/>
  <c r="I90" i="43"/>
  <c r="I91" i="43"/>
  <c r="I92" i="43"/>
  <c r="I93" i="43"/>
  <c r="I94" i="43"/>
  <c r="I95" i="43"/>
  <c r="I96" i="43"/>
  <c r="I97" i="43"/>
  <c r="I98" i="43"/>
  <c r="I99" i="43"/>
  <c r="I100" i="43"/>
  <c r="I101" i="43"/>
  <c r="I102" i="43"/>
  <c r="I103" i="43"/>
  <c r="I104" i="43"/>
  <c r="I105" i="43"/>
  <c r="I106" i="43"/>
  <c r="I107" i="43"/>
  <c r="I108" i="43"/>
  <c r="I109" i="43"/>
  <c r="I110" i="43"/>
  <c r="I111" i="43"/>
  <c r="I112" i="43"/>
  <c r="I113" i="43"/>
  <c r="I114" i="43"/>
  <c r="I115" i="43"/>
  <c r="I116" i="43"/>
  <c r="I117" i="43"/>
  <c r="I118" i="43"/>
  <c r="I119" i="43"/>
  <c r="I120" i="43"/>
  <c r="I121" i="43"/>
  <c r="I122" i="43"/>
  <c r="I123" i="43"/>
  <c r="I124" i="43"/>
  <c r="I125" i="43"/>
  <c r="I126" i="43"/>
  <c r="I127" i="43"/>
  <c r="I128" i="43"/>
  <c r="I129" i="43"/>
  <c r="I130" i="43"/>
  <c r="I131" i="43"/>
  <c r="I132" i="43"/>
  <c r="I133" i="43"/>
  <c r="I134" i="43"/>
  <c r="I135" i="43"/>
  <c r="I136" i="43"/>
  <c r="I137" i="43"/>
  <c r="I138" i="43"/>
  <c r="I139" i="43"/>
  <c r="I140" i="43"/>
  <c r="I141" i="43"/>
  <c r="I142" i="43"/>
  <c r="I143" i="43"/>
  <c r="I144" i="43"/>
  <c r="I145" i="43"/>
  <c r="I146" i="43"/>
  <c r="I147" i="43"/>
  <c r="I148" i="43"/>
  <c r="I149" i="43"/>
  <c r="I150" i="43"/>
  <c r="I151" i="43"/>
  <c r="I152" i="43"/>
  <c r="I153" i="43"/>
  <c r="I154" i="43"/>
  <c r="I155" i="43"/>
  <c r="I156" i="43"/>
  <c r="I157" i="43"/>
  <c r="I158" i="43"/>
  <c r="I159" i="43"/>
  <c r="I160" i="43"/>
  <c r="I161" i="43"/>
  <c r="I162" i="43"/>
  <c r="I163" i="43"/>
  <c r="I164" i="43"/>
  <c r="I165" i="43"/>
  <c r="I166" i="43"/>
  <c r="I167" i="43"/>
  <c r="I168" i="43"/>
  <c r="I169" i="43"/>
  <c r="I170" i="43"/>
  <c r="I171" i="43"/>
  <c r="I172" i="43"/>
  <c r="I173" i="43"/>
  <c r="I174" i="43"/>
  <c r="I175" i="43"/>
  <c r="I176" i="43"/>
  <c r="I177" i="43"/>
  <c r="I178" i="43"/>
  <c r="I179" i="43"/>
  <c r="I180" i="43"/>
  <c r="I181" i="43"/>
  <c r="I182" i="43"/>
  <c r="I183" i="43"/>
  <c r="I184" i="43"/>
  <c r="I185" i="43"/>
  <c r="I186" i="43"/>
  <c r="I187" i="43"/>
  <c r="I188" i="43"/>
  <c r="I189" i="43"/>
  <c r="I190" i="43"/>
  <c r="I191" i="43"/>
  <c r="I192" i="43"/>
  <c r="I193" i="43"/>
  <c r="I194" i="43"/>
  <c r="I195" i="43"/>
  <c r="I196" i="43"/>
  <c r="I197" i="43"/>
  <c r="I198" i="43"/>
  <c r="I199" i="43"/>
  <c r="I200" i="43"/>
  <c r="I201" i="43"/>
  <c r="I2" i="43"/>
  <c r="A18" i="60"/>
  <c r="A16" i="60"/>
  <c r="A17" i="60"/>
  <c r="A14" i="60"/>
  <c r="D2" i="5" l="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H182" i="35"/>
  <c r="H86" i="35"/>
  <c r="H4" i="35"/>
  <c r="H5" i="35"/>
  <c r="H6" i="35"/>
  <c r="H2" i="35"/>
  <c r="H8" i="35"/>
  <c r="H9" i="35"/>
  <c r="H10" i="35"/>
  <c r="H11" i="35"/>
  <c r="H59" i="35"/>
  <c r="H13" i="35"/>
  <c r="H14" i="35"/>
  <c r="H15" i="35"/>
  <c r="H41" i="35"/>
  <c r="H17" i="35"/>
  <c r="H18" i="35"/>
  <c r="H19" i="35"/>
  <c r="H21" i="35"/>
  <c r="H87" i="35"/>
  <c r="H22" i="35"/>
  <c r="H89" i="35"/>
  <c r="H23" i="35"/>
  <c r="H25" i="35"/>
  <c r="H116" i="35"/>
  <c r="H200" i="35"/>
  <c r="H169" i="35"/>
  <c r="H29" i="35"/>
  <c r="H30" i="35"/>
  <c r="H173" i="35"/>
  <c r="H96" i="35"/>
  <c r="H122" i="35"/>
  <c r="H34" i="35"/>
  <c r="H174" i="35"/>
  <c r="H68" i="35"/>
  <c r="H37" i="35"/>
  <c r="H38" i="35"/>
  <c r="H99" i="35"/>
  <c r="H124" i="35"/>
  <c r="H114" i="35"/>
  <c r="H31" i="35"/>
  <c r="H43" i="35"/>
  <c r="H72" i="35"/>
  <c r="H45" i="35"/>
  <c r="H46" i="35"/>
  <c r="H47" i="35"/>
  <c r="H48" i="35"/>
  <c r="H140" i="35"/>
  <c r="H50" i="35"/>
  <c r="H51" i="35"/>
  <c r="H32" i="35"/>
  <c r="H137" i="35"/>
  <c r="H54" i="35"/>
  <c r="H62" i="35"/>
  <c r="H56" i="35"/>
  <c r="H57" i="35"/>
  <c r="H58" i="35"/>
  <c r="H36" i="35"/>
  <c r="H132" i="35"/>
  <c r="H61" i="35"/>
  <c r="H91" i="35"/>
  <c r="H63" i="35"/>
  <c r="H64" i="35"/>
  <c r="H162" i="35"/>
  <c r="H24" i="35"/>
  <c r="H148" i="35"/>
  <c r="H142" i="35"/>
  <c r="H69" i="35"/>
  <c r="H70" i="35"/>
  <c r="H71" i="35"/>
  <c r="H199" i="35"/>
  <c r="H97" i="35"/>
  <c r="H74" i="35"/>
  <c r="H133" i="35"/>
  <c r="H76" i="35"/>
  <c r="H77" i="35"/>
  <c r="H78" i="35"/>
  <c r="H110" i="35"/>
  <c r="H80" i="35"/>
  <c r="H106" i="35"/>
  <c r="H82" i="35"/>
  <c r="H83" i="35"/>
  <c r="H84" i="35"/>
  <c r="H85" i="35"/>
  <c r="H75" i="35"/>
  <c r="H39" i="35"/>
  <c r="H125" i="35"/>
  <c r="H52" i="35"/>
  <c r="H90" i="35"/>
  <c r="H28" i="35"/>
  <c r="H92" i="35"/>
  <c r="H93" i="35"/>
  <c r="H94" i="35"/>
  <c r="H42" i="35"/>
  <c r="H55" i="35"/>
  <c r="H49" i="35"/>
  <c r="H179" i="35"/>
  <c r="H81" i="35"/>
  <c r="H100" i="35"/>
  <c r="H20" i="35"/>
  <c r="H33" i="35"/>
  <c r="H197" i="35"/>
  <c r="H104" i="35"/>
  <c r="H105" i="35"/>
  <c r="H113" i="35"/>
  <c r="H107" i="35"/>
  <c r="H168" i="35"/>
  <c r="H109" i="35"/>
  <c r="H146" i="35"/>
  <c r="H65" i="35"/>
  <c r="H112" i="35"/>
  <c r="H149" i="35"/>
  <c r="H103" i="35"/>
  <c r="H115" i="35"/>
  <c r="H193" i="35"/>
  <c r="H166" i="35"/>
  <c r="H167" i="35"/>
  <c r="H60" i="35"/>
  <c r="H120" i="35"/>
  <c r="H121" i="35"/>
  <c r="H7" i="35"/>
  <c r="H123" i="35"/>
  <c r="H12" i="35"/>
  <c r="H117" i="35"/>
  <c r="H126" i="35"/>
  <c r="H127" i="35"/>
  <c r="H128" i="35"/>
  <c r="H129" i="35"/>
  <c r="H130" i="35"/>
  <c r="H131" i="35"/>
  <c r="H35" i="35"/>
  <c r="H189" i="35"/>
  <c r="H134" i="35"/>
  <c r="H135" i="35"/>
  <c r="H136" i="35"/>
  <c r="H119" i="35"/>
  <c r="H138" i="35"/>
  <c r="H27" i="35"/>
  <c r="H101" i="35"/>
  <c r="H118" i="35"/>
  <c r="H88" i="35"/>
  <c r="H44" i="35"/>
  <c r="H26" i="35"/>
  <c r="H141" i="35"/>
  <c r="H95" i="35"/>
  <c r="H66" i="35"/>
  <c r="H108" i="35"/>
  <c r="H102" i="35"/>
  <c r="H150" i="35"/>
  <c r="H151" i="35"/>
  <c r="H152" i="35"/>
  <c r="H153" i="35"/>
  <c r="H156" i="35"/>
  <c r="H155" i="35"/>
  <c r="H144" i="35"/>
  <c r="H157" i="35"/>
  <c r="H158" i="35"/>
  <c r="H159" i="35"/>
  <c r="H139" i="35"/>
  <c r="H161" i="35"/>
  <c r="H147" i="35"/>
  <c r="H163" i="35"/>
  <c r="H164" i="35"/>
  <c r="H165" i="35"/>
  <c r="H154" i="35"/>
  <c r="H176" i="35"/>
  <c r="H111" i="35"/>
  <c r="H145" i="35"/>
  <c r="H170" i="35"/>
  <c r="H171" i="35"/>
  <c r="H172" i="35"/>
  <c r="H160" i="35"/>
  <c r="H16" i="35"/>
  <c r="H175" i="35"/>
  <c r="H143" i="35"/>
  <c r="H177" i="35"/>
  <c r="H178" i="35"/>
  <c r="H40" i="35"/>
  <c r="H180" i="35"/>
  <c r="H181" i="35"/>
  <c r="H3" i="35"/>
  <c r="H183" i="35"/>
  <c r="H184" i="35"/>
  <c r="H185" i="35"/>
  <c r="H186" i="35"/>
  <c r="H79" i="35"/>
  <c r="H188" i="35"/>
  <c r="H98" i="35"/>
  <c r="H190" i="35"/>
  <c r="H73" i="35"/>
  <c r="H192" i="35"/>
  <c r="H53" i="35"/>
  <c r="H194" i="35"/>
  <c r="H195" i="35"/>
  <c r="H196" i="35"/>
  <c r="H67" i="35"/>
  <c r="H198" i="35"/>
  <c r="H191" i="35"/>
  <c r="H187" i="35"/>
  <c r="H201" i="35"/>
  <c r="H201" i="38"/>
  <c r="H200" i="38"/>
  <c r="H199" i="38"/>
  <c r="H198" i="38"/>
  <c r="H197" i="38"/>
  <c r="H196" i="38"/>
  <c r="H195" i="38"/>
  <c r="H194" i="38"/>
  <c r="H193" i="38"/>
  <c r="H192" i="38"/>
  <c r="H191" i="38"/>
  <c r="H190" i="38"/>
  <c r="H189" i="38"/>
  <c r="H188" i="38"/>
  <c r="H187" i="38"/>
  <c r="H186" i="38"/>
  <c r="H185" i="38"/>
  <c r="H184" i="38"/>
  <c r="H183" i="38"/>
  <c r="H182" i="38"/>
  <c r="H181" i="38"/>
  <c r="H180" i="38"/>
  <c r="H179" i="38"/>
  <c r="H178" i="38"/>
  <c r="H177" i="38"/>
  <c r="H176" i="38"/>
  <c r="H175" i="38"/>
  <c r="H174" i="38"/>
  <c r="H173" i="38"/>
  <c r="H172" i="38"/>
  <c r="H171" i="38"/>
  <c r="H170" i="38"/>
  <c r="H169" i="38"/>
  <c r="H168" i="38"/>
  <c r="H167" i="38"/>
  <c r="H166" i="38"/>
  <c r="H165" i="38"/>
  <c r="H164" i="38"/>
  <c r="H163" i="38"/>
  <c r="H162" i="38"/>
  <c r="H161" i="38"/>
  <c r="H160" i="38"/>
  <c r="H159" i="38"/>
  <c r="H158" i="38"/>
  <c r="H157" i="38"/>
  <c r="H156" i="38"/>
  <c r="H155" i="38"/>
  <c r="H154" i="38"/>
  <c r="H153" i="38"/>
  <c r="H152" i="38"/>
  <c r="H151" i="38"/>
  <c r="H150" i="38"/>
  <c r="H149" i="38"/>
  <c r="H148" i="38"/>
  <c r="H147" i="38"/>
  <c r="H146" i="38"/>
  <c r="H145" i="38"/>
  <c r="H144" i="38"/>
  <c r="H143" i="38"/>
  <c r="H142" i="38"/>
  <c r="H141" i="38"/>
  <c r="H140" i="38"/>
  <c r="H139" i="38"/>
  <c r="H138" i="38"/>
  <c r="H137" i="38"/>
  <c r="H136" i="38"/>
  <c r="H135" i="38"/>
  <c r="H134" i="38"/>
  <c r="H133" i="38"/>
  <c r="H132" i="38"/>
  <c r="H131" i="38"/>
  <c r="H130" i="38"/>
  <c r="H129" i="38"/>
  <c r="H128" i="38"/>
  <c r="H127" i="38"/>
  <c r="H126" i="38"/>
  <c r="H125" i="38"/>
  <c r="H124" i="38"/>
  <c r="H123" i="38"/>
  <c r="H122" i="38"/>
  <c r="H121" i="38"/>
  <c r="H120" i="38"/>
  <c r="H119" i="38"/>
  <c r="H118" i="38"/>
  <c r="H117" i="38"/>
  <c r="H116" i="38"/>
  <c r="H115" i="38"/>
  <c r="H114" i="38"/>
  <c r="H113" i="38"/>
  <c r="H112" i="38"/>
  <c r="H111" i="38"/>
  <c r="H110" i="38"/>
  <c r="H109" i="38"/>
  <c r="H108" i="38"/>
  <c r="H107" i="38"/>
  <c r="H106" i="38"/>
  <c r="H105" i="38"/>
  <c r="H104" i="38"/>
  <c r="H103" i="38"/>
  <c r="H102" i="38"/>
  <c r="H101" i="38"/>
  <c r="H100" i="38"/>
  <c r="H99" i="38"/>
  <c r="H98" i="38"/>
  <c r="H97" i="38"/>
  <c r="H96" i="38"/>
  <c r="H95" i="38"/>
  <c r="H94" i="38"/>
  <c r="H93" i="38"/>
  <c r="H92" i="38"/>
  <c r="H91" i="38"/>
  <c r="H90" i="38"/>
  <c r="H89" i="38"/>
  <c r="H88" i="38"/>
  <c r="H87" i="38"/>
  <c r="H86" i="38"/>
  <c r="H85" i="38"/>
  <c r="H84" i="38"/>
  <c r="H83" i="38"/>
  <c r="H82" i="38"/>
  <c r="H81" i="38"/>
  <c r="H80" i="38"/>
  <c r="H79" i="38"/>
  <c r="H78" i="38"/>
  <c r="H77" i="38"/>
  <c r="H76" i="38"/>
  <c r="H75" i="38"/>
  <c r="H74" i="38"/>
  <c r="H73" i="38"/>
  <c r="H72" i="38"/>
  <c r="H71" i="38"/>
  <c r="H70" i="38"/>
  <c r="H69" i="38"/>
  <c r="H68" i="38"/>
  <c r="H67" i="38"/>
  <c r="H66" i="38"/>
  <c r="H65" i="38"/>
  <c r="H64" i="38"/>
  <c r="H63" i="38"/>
  <c r="H62" i="38"/>
  <c r="H61" i="38"/>
  <c r="H60" i="38"/>
  <c r="H59" i="38"/>
  <c r="H58" i="38"/>
  <c r="H57" i="38"/>
  <c r="H56" i="38"/>
  <c r="H55" i="38"/>
  <c r="H54" i="38"/>
  <c r="H53" i="38"/>
  <c r="H52" i="38"/>
  <c r="H51" i="38"/>
  <c r="H50" i="38"/>
  <c r="H49" i="38"/>
  <c r="H48" i="38"/>
  <c r="H47" i="38"/>
  <c r="H46" i="38"/>
  <c r="H45" i="38"/>
  <c r="H44" i="38"/>
  <c r="H43" i="38"/>
  <c r="H42" i="38"/>
  <c r="H41" i="38"/>
  <c r="H40" i="38"/>
  <c r="H39" i="38"/>
  <c r="H38" i="38"/>
  <c r="H37" i="38"/>
  <c r="H36" i="38"/>
  <c r="H35" i="38"/>
  <c r="H34" i="38"/>
  <c r="H33" i="38"/>
  <c r="H32" i="38"/>
  <c r="H31" i="38"/>
  <c r="H30" i="38"/>
  <c r="H29" i="38"/>
  <c r="H28" i="38"/>
  <c r="H27" i="38"/>
  <c r="H26" i="38"/>
  <c r="H25" i="38"/>
  <c r="H24" i="38"/>
  <c r="H23" i="38"/>
  <c r="H22" i="38"/>
  <c r="H21" i="38"/>
  <c r="H20" i="38"/>
  <c r="H19" i="38"/>
  <c r="H18" i="38"/>
  <c r="H17" i="38"/>
  <c r="H16" i="38"/>
  <c r="H15" i="38"/>
  <c r="H14" i="38"/>
  <c r="H13" i="38"/>
  <c r="H12" i="38"/>
  <c r="H11" i="38"/>
  <c r="H10" i="38"/>
  <c r="H9" i="38"/>
  <c r="H8" i="38"/>
  <c r="H7" i="38"/>
  <c r="H6" i="38"/>
  <c r="H5" i="38"/>
  <c r="H4" i="38"/>
  <c r="H3" i="38"/>
  <c r="H2" i="38"/>
  <c r="F3" i="37"/>
  <c r="F4" i="37"/>
  <c r="F5" i="37"/>
  <c r="F6" i="37"/>
  <c r="F7" i="37"/>
  <c r="F8" i="37"/>
  <c r="F9" i="37"/>
  <c r="F10" i="37"/>
  <c r="F11" i="37"/>
  <c r="F12" i="37"/>
  <c r="F13" i="37"/>
  <c r="F14" i="37"/>
  <c r="F15" i="37"/>
  <c r="F16" i="37"/>
  <c r="F17" i="37"/>
  <c r="F18" i="37"/>
  <c r="F19" i="37"/>
  <c r="F20" i="37"/>
  <c r="F21" i="37"/>
  <c r="F22" i="37"/>
  <c r="F23" i="37"/>
  <c r="F24" i="37"/>
  <c r="F25" i="37"/>
  <c r="F26" i="37"/>
  <c r="F27" i="37"/>
  <c r="F28" i="37"/>
  <c r="F29" i="37"/>
  <c r="F30" i="37"/>
  <c r="F31" i="37"/>
  <c r="F32" i="37"/>
  <c r="F33" i="37"/>
  <c r="F34" i="37"/>
  <c r="F35" i="37"/>
  <c r="F36" i="37"/>
  <c r="F37" i="37"/>
  <c r="F38" i="37"/>
  <c r="F39" i="37"/>
  <c r="F40" i="37"/>
  <c r="F41" i="37"/>
  <c r="F42" i="37"/>
  <c r="F43" i="37"/>
  <c r="F44" i="37"/>
  <c r="F45" i="37"/>
  <c r="F46" i="37"/>
  <c r="F47" i="37"/>
  <c r="F48" i="37"/>
  <c r="F49" i="37"/>
  <c r="F50" i="37"/>
  <c r="F51" i="37"/>
  <c r="F52" i="37"/>
  <c r="F53" i="37"/>
  <c r="F54" i="37"/>
  <c r="F55" i="37"/>
  <c r="F56" i="37"/>
  <c r="F57" i="37"/>
  <c r="F58" i="37"/>
  <c r="F59" i="37"/>
  <c r="F60" i="37"/>
  <c r="F61" i="37"/>
  <c r="F62" i="37"/>
  <c r="F63" i="37"/>
  <c r="F64" i="37"/>
  <c r="F65" i="37"/>
  <c r="F66" i="37"/>
  <c r="F67" i="37"/>
  <c r="F68" i="37"/>
  <c r="F69" i="37"/>
  <c r="F70" i="37"/>
  <c r="F71" i="37"/>
  <c r="F72" i="37"/>
  <c r="F73" i="37"/>
  <c r="F74" i="37"/>
  <c r="F75" i="37"/>
  <c r="F76" i="37"/>
  <c r="F77" i="37"/>
  <c r="F78" i="37"/>
  <c r="F79" i="37"/>
  <c r="F80" i="37"/>
  <c r="F81" i="37"/>
  <c r="F82" i="37"/>
  <c r="F83" i="37"/>
  <c r="F84" i="37"/>
  <c r="F85" i="37"/>
  <c r="F86" i="37"/>
  <c r="F87" i="37"/>
  <c r="F88" i="37"/>
  <c r="F89" i="37"/>
  <c r="F90" i="37"/>
  <c r="F91" i="37"/>
  <c r="F92" i="37"/>
  <c r="F93" i="37"/>
  <c r="F94" i="37"/>
  <c r="F95" i="37"/>
  <c r="F96" i="37"/>
  <c r="F97" i="37"/>
  <c r="F98" i="37"/>
  <c r="F99" i="37"/>
  <c r="F100" i="37"/>
  <c r="F101" i="37"/>
  <c r="F102" i="37"/>
  <c r="F103" i="37"/>
  <c r="F104" i="37"/>
  <c r="F105" i="37"/>
  <c r="F106" i="37"/>
  <c r="F107" i="37"/>
  <c r="F108" i="37"/>
  <c r="F109" i="37"/>
  <c r="F110" i="37"/>
  <c r="F111" i="37"/>
  <c r="F112" i="37"/>
  <c r="F113" i="37"/>
  <c r="F114" i="37"/>
  <c r="F115" i="37"/>
  <c r="F116" i="37"/>
  <c r="F117" i="37"/>
  <c r="F118" i="37"/>
  <c r="F119" i="37"/>
  <c r="F120" i="37"/>
  <c r="F121" i="37"/>
  <c r="F122" i="37"/>
  <c r="F123" i="37"/>
  <c r="F124" i="37"/>
  <c r="F125" i="37"/>
  <c r="F126" i="37"/>
  <c r="F127" i="37"/>
  <c r="F128" i="37"/>
  <c r="F129" i="37"/>
  <c r="F130" i="37"/>
  <c r="F131" i="37"/>
  <c r="F132" i="37"/>
  <c r="F133" i="37"/>
  <c r="F134" i="37"/>
  <c r="F135" i="37"/>
  <c r="F136" i="37"/>
  <c r="F137" i="37"/>
  <c r="F138" i="37"/>
  <c r="F139" i="37"/>
  <c r="F140" i="37"/>
  <c r="F141" i="37"/>
  <c r="F142" i="37"/>
  <c r="F143" i="37"/>
  <c r="F144" i="37"/>
  <c r="F145" i="37"/>
  <c r="F146" i="37"/>
  <c r="F147" i="37"/>
  <c r="F148" i="37"/>
  <c r="F149" i="37"/>
  <c r="F150" i="37"/>
  <c r="F151" i="37"/>
  <c r="F152" i="37"/>
  <c r="F153" i="37"/>
  <c r="F154" i="37"/>
  <c r="F155" i="37"/>
  <c r="F156" i="37"/>
  <c r="F157" i="37"/>
  <c r="F158" i="37"/>
  <c r="F159" i="37"/>
  <c r="F160" i="37"/>
  <c r="F161" i="37"/>
  <c r="F162" i="37"/>
  <c r="F163" i="37"/>
  <c r="F164" i="37"/>
  <c r="F165" i="37"/>
  <c r="F166" i="37"/>
  <c r="F167" i="37"/>
  <c r="F168" i="37"/>
  <c r="F169" i="37"/>
  <c r="F170" i="37"/>
  <c r="F171" i="37"/>
  <c r="F172" i="37"/>
  <c r="F173" i="37"/>
  <c r="F174" i="37"/>
  <c r="F175" i="37"/>
  <c r="F176" i="37"/>
  <c r="F177" i="37"/>
  <c r="F178" i="37"/>
  <c r="F179" i="37"/>
  <c r="F180" i="37"/>
  <c r="F181" i="37"/>
  <c r="F182" i="37"/>
  <c r="F183" i="37"/>
  <c r="F184" i="37"/>
  <c r="F185" i="37"/>
  <c r="F186" i="37"/>
  <c r="F187" i="37"/>
  <c r="F188" i="37"/>
  <c r="F189" i="37"/>
  <c r="F190" i="37"/>
  <c r="F191" i="37"/>
  <c r="F192" i="37"/>
  <c r="F193" i="37"/>
  <c r="F194" i="37"/>
  <c r="F195" i="37"/>
  <c r="F196" i="37"/>
  <c r="F197" i="37"/>
  <c r="F198" i="37"/>
  <c r="F199" i="37"/>
  <c r="F200" i="37"/>
  <c r="F201" i="37"/>
  <c r="F2" i="37"/>
  <c r="D3" i="37"/>
  <c r="D4" i="37"/>
  <c r="D5" i="37"/>
  <c r="D6" i="37"/>
  <c r="D7" i="37"/>
  <c r="D8" i="37"/>
  <c r="D9" i="37"/>
  <c r="D10" i="37"/>
  <c r="D11" i="37"/>
  <c r="D12" i="37"/>
  <c r="D13" i="37"/>
  <c r="D14" i="37"/>
  <c r="D15" i="37"/>
  <c r="D16" i="37"/>
  <c r="D17" i="37"/>
  <c r="D18" i="37"/>
  <c r="D19" i="37"/>
  <c r="D20" i="37"/>
  <c r="D21" i="37"/>
  <c r="D22" i="37"/>
  <c r="D23" i="37"/>
  <c r="D24" i="37"/>
  <c r="D25" i="37"/>
  <c r="D26" i="37"/>
  <c r="D27" i="37"/>
  <c r="D28" i="37"/>
  <c r="D29" i="37"/>
  <c r="D30" i="37"/>
  <c r="D31" i="37"/>
  <c r="D32" i="37"/>
  <c r="D33" i="37"/>
  <c r="D34" i="37"/>
  <c r="D35" i="37"/>
  <c r="D36" i="37"/>
  <c r="D37" i="37"/>
  <c r="D38" i="37"/>
  <c r="D39" i="37"/>
  <c r="D40" i="37"/>
  <c r="D41" i="37"/>
  <c r="D42" i="37"/>
  <c r="D43" i="37"/>
  <c r="D44" i="37"/>
  <c r="D45" i="37"/>
  <c r="D46" i="37"/>
  <c r="D47" i="37"/>
  <c r="D48" i="37"/>
  <c r="D49" i="37"/>
  <c r="D50" i="37"/>
  <c r="D51" i="37"/>
  <c r="D52" i="37"/>
  <c r="D53" i="37"/>
  <c r="D54" i="37"/>
  <c r="D55" i="37"/>
  <c r="D56" i="37"/>
  <c r="D57" i="37"/>
  <c r="D58" i="37"/>
  <c r="D59" i="37"/>
  <c r="D60" i="37"/>
  <c r="D61" i="37"/>
  <c r="D62" i="37"/>
  <c r="D63" i="37"/>
  <c r="D64" i="37"/>
  <c r="D65" i="37"/>
  <c r="D66" i="37"/>
  <c r="D67" i="37"/>
  <c r="D68" i="37"/>
  <c r="D69" i="37"/>
  <c r="D70" i="37"/>
  <c r="D71" i="37"/>
  <c r="D72" i="37"/>
  <c r="D73" i="37"/>
  <c r="D74" i="37"/>
  <c r="D75" i="37"/>
  <c r="D76" i="37"/>
  <c r="D77" i="37"/>
  <c r="D78" i="37"/>
  <c r="D79" i="37"/>
  <c r="D80" i="37"/>
  <c r="D81" i="37"/>
  <c r="D82" i="37"/>
  <c r="D83" i="37"/>
  <c r="D84" i="37"/>
  <c r="D85" i="37"/>
  <c r="D86" i="37"/>
  <c r="D87" i="37"/>
  <c r="D88" i="37"/>
  <c r="D89" i="37"/>
  <c r="D90" i="37"/>
  <c r="D91" i="37"/>
  <c r="D92" i="37"/>
  <c r="D93" i="37"/>
  <c r="D94" i="37"/>
  <c r="D95" i="37"/>
  <c r="D96" i="37"/>
  <c r="D97" i="37"/>
  <c r="D98" i="37"/>
  <c r="D99" i="37"/>
  <c r="D100" i="37"/>
  <c r="D101" i="37"/>
  <c r="D102" i="37"/>
  <c r="D103" i="37"/>
  <c r="D104" i="37"/>
  <c r="D105" i="37"/>
  <c r="D106" i="37"/>
  <c r="D107" i="37"/>
  <c r="D108" i="37"/>
  <c r="D109" i="37"/>
  <c r="D110" i="37"/>
  <c r="D111" i="37"/>
  <c r="D112" i="37"/>
  <c r="D113" i="37"/>
  <c r="D114" i="37"/>
  <c r="D115" i="37"/>
  <c r="D116" i="37"/>
  <c r="D117" i="37"/>
  <c r="D118" i="37"/>
  <c r="D119" i="37"/>
  <c r="D120" i="37"/>
  <c r="D121" i="37"/>
  <c r="D122" i="37"/>
  <c r="D123" i="37"/>
  <c r="D124" i="37"/>
  <c r="D125" i="37"/>
  <c r="D126" i="37"/>
  <c r="D127" i="37"/>
  <c r="D128" i="37"/>
  <c r="D129" i="37"/>
  <c r="D130" i="37"/>
  <c r="D131" i="37"/>
  <c r="D132" i="37"/>
  <c r="D133" i="37"/>
  <c r="D134" i="37"/>
  <c r="D135" i="37"/>
  <c r="D136" i="37"/>
  <c r="D137" i="37"/>
  <c r="D138" i="37"/>
  <c r="D139" i="37"/>
  <c r="D140" i="37"/>
  <c r="D141" i="37"/>
  <c r="D142" i="37"/>
  <c r="D143" i="37"/>
  <c r="D144" i="37"/>
  <c r="D145" i="37"/>
  <c r="D146" i="37"/>
  <c r="D147" i="37"/>
  <c r="D148" i="37"/>
  <c r="D149" i="37"/>
  <c r="D150" i="37"/>
  <c r="D151" i="37"/>
  <c r="D152" i="37"/>
  <c r="D153" i="37"/>
  <c r="D154" i="37"/>
  <c r="D155" i="37"/>
  <c r="D156" i="37"/>
  <c r="D157" i="37"/>
  <c r="D158" i="37"/>
  <c r="D159" i="37"/>
  <c r="D160" i="37"/>
  <c r="D161" i="37"/>
  <c r="D162" i="37"/>
  <c r="D163" i="37"/>
  <c r="D164" i="37"/>
  <c r="D165" i="37"/>
  <c r="D166" i="37"/>
  <c r="D167" i="37"/>
  <c r="D168" i="37"/>
  <c r="D169" i="37"/>
  <c r="D170" i="37"/>
  <c r="D171" i="37"/>
  <c r="D172" i="37"/>
  <c r="D173" i="37"/>
  <c r="D174" i="37"/>
  <c r="D175" i="37"/>
  <c r="D176" i="37"/>
  <c r="D177" i="37"/>
  <c r="D178" i="37"/>
  <c r="D179" i="37"/>
  <c r="D180" i="37"/>
  <c r="D181" i="37"/>
  <c r="D182" i="37"/>
  <c r="D183" i="37"/>
  <c r="D184" i="37"/>
  <c r="D185" i="37"/>
  <c r="D186" i="37"/>
  <c r="D187" i="37"/>
  <c r="D188" i="37"/>
  <c r="D189" i="37"/>
  <c r="D190" i="37"/>
  <c r="D191" i="37"/>
  <c r="D192" i="37"/>
  <c r="D193" i="37"/>
  <c r="D194" i="37"/>
  <c r="D195" i="37"/>
  <c r="D196" i="37"/>
  <c r="D197" i="37"/>
  <c r="D198" i="37"/>
  <c r="D199" i="37"/>
  <c r="D200" i="37"/>
  <c r="D201" i="37"/>
  <c r="D2" i="37"/>
  <c r="E3" i="37"/>
  <c r="E4" i="37"/>
  <c r="E5" i="37"/>
  <c r="E6" i="37"/>
  <c r="E7" i="37"/>
  <c r="E8" i="37"/>
  <c r="E9" i="37"/>
  <c r="E10" i="37"/>
  <c r="E11" i="37"/>
  <c r="E12" i="37"/>
  <c r="E13" i="37"/>
  <c r="E14" i="37"/>
  <c r="E15" i="37"/>
  <c r="E16" i="37"/>
  <c r="E17" i="37"/>
  <c r="E18" i="37"/>
  <c r="E19" i="37"/>
  <c r="E20" i="37"/>
  <c r="E21" i="37"/>
  <c r="E22" i="37"/>
  <c r="E23" i="37"/>
  <c r="E24" i="37"/>
  <c r="E25" i="37"/>
  <c r="E26" i="37"/>
  <c r="E27" i="37"/>
  <c r="E28" i="37"/>
  <c r="E29" i="37"/>
  <c r="E30" i="37"/>
  <c r="E31" i="37"/>
  <c r="E32" i="37"/>
  <c r="E33" i="37"/>
  <c r="E34" i="37"/>
  <c r="E35" i="37"/>
  <c r="E36" i="37"/>
  <c r="E37" i="37"/>
  <c r="E38" i="37"/>
  <c r="E39" i="37"/>
  <c r="E40" i="37"/>
  <c r="E41" i="37"/>
  <c r="E42" i="37"/>
  <c r="E43" i="37"/>
  <c r="E44" i="37"/>
  <c r="E45" i="37"/>
  <c r="E46" i="37"/>
  <c r="E47" i="37"/>
  <c r="E48" i="37"/>
  <c r="E49" i="37"/>
  <c r="E50" i="37"/>
  <c r="E51" i="37"/>
  <c r="E52" i="37"/>
  <c r="E53" i="37"/>
  <c r="E54" i="37"/>
  <c r="E55" i="37"/>
  <c r="E56" i="37"/>
  <c r="E57" i="37"/>
  <c r="E58" i="37"/>
  <c r="E59" i="37"/>
  <c r="E60" i="37"/>
  <c r="E61" i="37"/>
  <c r="E62" i="37"/>
  <c r="E63" i="37"/>
  <c r="E64" i="37"/>
  <c r="E65" i="37"/>
  <c r="E66" i="37"/>
  <c r="E67" i="37"/>
  <c r="E68" i="37"/>
  <c r="E69" i="37"/>
  <c r="E70" i="37"/>
  <c r="E71" i="37"/>
  <c r="E72" i="37"/>
  <c r="E73" i="37"/>
  <c r="E74" i="37"/>
  <c r="E75" i="37"/>
  <c r="E76" i="37"/>
  <c r="E77" i="37"/>
  <c r="E78" i="37"/>
  <c r="E79" i="37"/>
  <c r="E80" i="37"/>
  <c r="E81" i="37"/>
  <c r="E82" i="37"/>
  <c r="E83" i="37"/>
  <c r="E84" i="37"/>
  <c r="E85" i="37"/>
  <c r="E86" i="37"/>
  <c r="E87" i="37"/>
  <c r="E88" i="37"/>
  <c r="E89" i="37"/>
  <c r="E90" i="37"/>
  <c r="E91" i="37"/>
  <c r="E92" i="37"/>
  <c r="E93" i="37"/>
  <c r="E94" i="37"/>
  <c r="E95" i="37"/>
  <c r="E96" i="37"/>
  <c r="E97" i="37"/>
  <c r="E98" i="37"/>
  <c r="E99" i="37"/>
  <c r="E100" i="37"/>
  <c r="E101" i="37"/>
  <c r="E102" i="37"/>
  <c r="E103" i="37"/>
  <c r="E104" i="37"/>
  <c r="E105" i="37"/>
  <c r="E106" i="37"/>
  <c r="E107" i="37"/>
  <c r="E108" i="37"/>
  <c r="E109" i="37"/>
  <c r="E110" i="37"/>
  <c r="E111" i="37"/>
  <c r="E112" i="37"/>
  <c r="E113" i="37"/>
  <c r="E114" i="37"/>
  <c r="E115" i="37"/>
  <c r="E116" i="37"/>
  <c r="E117" i="37"/>
  <c r="E118" i="37"/>
  <c r="E119" i="37"/>
  <c r="E120" i="37"/>
  <c r="E121" i="37"/>
  <c r="E122" i="37"/>
  <c r="E123" i="37"/>
  <c r="E124" i="37"/>
  <c r="E125" i="37"/>
  <c r="E126" i="37"/>
  <c r="E127" i="37"/>
  <c r="E128" i="37"/>
  <c r="E129" i="37"/>
  <c r="E130" i="37"/>
  <c r="E131" i="37"/>
  <c r="E132" i="37"/>
  <c r="E133" i="37"/>
  <c r="E134" i="37"/>
  <c r="E135" i="37"/>
  <c r="E136" i="37"/>
  <c r="E137" i="37"/>
  <c r="E138" i="37"/>
  <c r="E139" i="37"/>
  <c r="E140" i="37"/>
  <c r="E141" i="37"/>
  <c r="E142" i="37"/>
  <c r="E143" i="37"/>
  <c r="E144" i="37"/>
  <c r="E145" i="37"/>
  <c r="E146" i="37"/>
  <c r="E147" i="37"/>
  <c r="E148" i="37"/>
  <c r="E149" i="37"/>
  <c r="E150" i="37"/>
  <c r="E151" i="37"/>
  <c r="E152" i="37"/>
  <c r="E153" i="37"/>
  <c r="E154" i="37"/>
  <c r="E155" i="37"/>
  <c r="E156" i="37"/>
  <c r="E157" i="37"/>
  <c r="E158" i="37"/>
  <c r="E159" i="37"/>
  <c r="E160" i="37"/>
  <c r="E161" i="37"/>
  <c r="E162" i="37"/>
  <c r="E163" i="37"/>
  <c r="E164" i="37"/>
  <c r="E165" i="37"/>
  <c r="E166" i="37"/>
  <c r="E167" i="37"/>
  <c r="E168" i="37"/>
  <c r="E169" i="37"/>
  <c r="E170" i="37"/>
  <c r="E171" i="37"/>
  <c r="E172" i="37"/>
  <c r="E173" i="37"/>
  <c r="E174" i="37"/>
  <c r="E175" i="37"/>
  <c r="E176" i="37"/>
  <c r="E177" i="37"/>
  <c r="E178" i="37"/>
  <c r="E179" i="37"/>
  <c r="E180" i="37"/>
  <c r="E181" i="37"/>
  <c r="E182" i="37"/>
  <c r="E183" i="37"/>
  <c r="E184" i="37"/>
  <c r="E185" i="37"/>
  <c r="E186" i="37"/>
  <c r="E187" i="37"/>
  <c r="E188" i="37"/>
  <c r="E189" i="37"/>
  <c r="E190" i="37"/>
  <c r="E191" i="37"/>
  <c r="E192" i="37"/>
  <c r="E193" i="37"/>
  <c r="E194" i="37"/>
  <c r="E195" i="37"/>
  <c r="E196" i="37"/>
  <c r="E197" i="37"/>
  <c r="E198" i="37"/>
  <c r="E199" i="37"/>
  <c r="E200" i="37"/>
  <c r="E201" i="37"/>
  <c r="E2" i="37"/>
  <c r="F6" i="36"/>
  <c r="F7" i="36"/>
  <c r="D3" i="32"/>
  <c r="D4" i="32"/>
  <c r="D5" i="32"/>
  <c r="D6" i="32"/>
  <c r="D7" i="32"/>
  <c r="D8" i="32"/>
  <c r="D9" i="32"/>
  <c r="D10" i="32"/>
  <c r="D11" i="32"/>
  <c r="D12" i="32"/>
  <c r="D13" i="32"/>
  <c r="D14" i="32"/>
  <c r="D15" i="32"/>
  <c r="D16" i="32"/>
  <c r="D17" i="32"/>
  <c r="D18" i="32"/>
  <c r="D19" i="32"/>
  <c r="D20" i="32"/>
  <c r="D21" i="32"/>
  <c r="D22" i="32"/>
  <c r="D23" i="32"/>
  <c r="D24" i="32"/>
  <c r="D25" i="32"/>
  <c r="D26" i="32"/>
  <c r="D27" i="32"/>
  <c r="D28" i="32"/>
  <c r="D29" i="32"/>
  <c r="D30" i="32"/>
  <c r="D31" i="32"/>
  <c r="D32" i="32"/>
  <c r="D33" i="32"/>
  <c r="D34" i="32"/>
  <c r="D35" i="32"/>
  <c r="D36" i="32"/>
  <c r="D37" i="32"/>
  <c r="D38" i="32"/>
  <c r="D39" i="32"/>
  <c r="D40" i="32"/>
  <c r="D41" i="32"/>
  <c r="D42" i="32"/>
  <c r="D43" i="32"/>
  <c r="D44" i="32"/>
  <c r="D45" i="32"/>
  <c r="D46" i="32"/>
  <c r="D47" i="32"/>
  <c r="D48" i="32"/>
  <c r="D49" i="32"/>
  <c r="D50" i="32"/>
  <c r="D51" i="32"/>
  <c r="D52" i="32"/>
  <c r="D53" i="32"/>
  <c r="D54" i="32"/>
  <c r="D55" i="32"/>
  <c r="D56" i="32"/>
  <c r="D57" i="32"/>
  <c r="D58" i="32"/>
  <c r="D59" i="32"/>
  <c r="D60" i="32"/>
  <c r="D61" i="32"/>
  <c r="D62" i="32"/>
  <c r="D63" i="32"/>
  <c r="D64" i="32"/>
  <c r="D65" i="32"/>
  <c r="D66" i="32"/>
  <c r="D67" i="32"/>
  <c r="D68" i="32"/>
  <c r="D69" i="32"/>
  <c r="D70" i="32"/>
  <c r="D71" i="32"/>
  <c r="D72" i="32"/>
  <c r="D73" i="32"/>
  <c r="D74" i="32"/>
  <c r="D75" i="32"/>
  <c r="D76" i="32"/>
  <c r="D77" i="32"/>
  <c r="D78" i="32"/>
  <c r="D79" i="32"/>
  <c r="D80" i="32"/>
  <c r="D81" i="32"/>
  <c r="D82" i="32"/>
  <c r="D83" i="32"/>
  <c r="D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114" i="32"/>
  <c r="D115" i="32"/>
  <c r="D116" i="32"/>
  <c r="D117" i="32"/>
  <c r="D118" i="32"/>
  <c r="D119" i="32"/>
  <c r="D120" i="32"/>
  <c r="D121" i="32"/>
  <c r="D122" i="32"/>
  <c r="D123" i="32"/>
  <c r="D124" i="32"/>
  <c r="D125" i="32"/>
  <c r="D126" i="32"/>
  <c r="D127" i="32"/>
  <c r="D128" i="32"/>
  <c r="D129" i="32"/>
  <c r="D130" i="32"/>
  <c r="D131" i="32"/>
  <c r="D132" i="32"/>
  <c r="D133" i="32"/>
  <c r="D134" i="32"/>
  <c r="D135" i="32"/>
  <c r="D136" i="32"/>
  <c r="D137" i="32"/>
  <c r="D138" i="32"/>
  <c r="D139" i="32"/>
  <c r="D140" i="32"/>
  <c r="D141" i="32"/>
  <c r="D142" i="32"/>
  <c r="D143" i="32"/>
  <c r="D144" i="32"/>
  <c r="D145" i="32"/>
  <c r="D146" i="32"/>
  <c r="D147" i="32"/>
  <c r="D148" i="32"/>
  <c r="D149" i="32"/>
  <c r="D150" i="32"/>
  <c r="D151" i="32"/>
  <c r="D152" i="32"/>
  <c r="D153" i="32"/>
  <c r="D154" i="32"/>
  <c r="D155" i="32"/>
  <c r="D156" i="32"/>
  <c r="D157" i="32"/>
  <c r="D158" i="32"/>
  <c r="D159" i="32"/>
  <c r="D160" i="32"/>
  <c r="D161" i="32"/>
  <c r="D162" i="32"/>
  <c r="D163" i="32"/>
  <c r="D164" i="32"/>
  <c r="D165" i="32"/>
  <c r="D166" i="32"/>
  <c r="D167" i="32"/>
  <c r="D168" i="32"/>
  <c r="D169" i="32"/>
  <c r="D170" i="32"/>
  <c r="D171" i="32"/>
  <c r="D172" i="32"/>
  <c r="D173" i="32"/>
  <c r="D174" i="32"/>
  <c r="D175" i="32"/>
  <c r="D176" i="32"/>
  <c r="D177" i="32"/>
  <c r="D178" i="32"/>
  <c r="D179" i="32"/>
  <c r="D180" i="32"/>
  <c r="D181" i="32"/>
  <c r="D182" i="32"/>
  <c r="D183" i="32"/>
  <c r="D184" i="32"/>
  <c r="D185" i="32"/>
  <c r="D186" i="32"/>
  <c r="D187" i="32"/>
  <c r="D188" i="32"/>
  <c r="D189" i="32"/>
  <c r="D190" i="32"/>
  <c r="D191" i="32"/>
  <c r="D192" i="32"/>
  <c r="D193" i="32"/>
  <c r="D194" i="32"/>
  <c r="D195" i="32"/>
  <c r="D196" i="32"/>
  <c r="D197" i="32"/>
  <c r="D198" i="32"/>
  <c r="D199" i="32"/>
  <c r="D200" i="32"/>
  <c r="D201" i="32"/>
  <c r="D2" i="32"/>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42" i="31"/>
  <c r="J43" i="31"/>
  <c r="J44" i="31"/>
  <c r="J45" i="31"/>
  <c r="J46" i="31"/>
  <c r="J47" i="31"/>
  <c r="J48" i="31"/>
  <c r="J49" i="31"/>
  <c r="J50" i="31"/>
  <c r="J51" i="31"/>
  <c r="J52" i="31"/>
  <c r="J53" i="31"/>
  <c r="J54" i="31"/>
  <c r="J55" i="31"/>
  <c r="J56" i="31"/>
  <c r="J57" i="31"/>
  <c r="J58" i="31"/>
  <c r="J59" i="31"/>
  <c r="J60" i="31"/>
  <c r="J61" i="31"/>
  <c r="J62" i="31"/>
  <c r="J63" i="31"/>
  <c r="J64" i="31"/>
  <c r="J65" i="31"/>
  <c r="J66" i="31"/>
  <c r="J67" i="31"/>
  <c r="J68" i="31"/>
  <c r="J69" i="31"/>
  <c r="J70" i="31"/>
  <c r="J71" i="31"/>
  <c r="J72" i="31"/>
  <c r="J73" i="31"/>
  <c r="J74" i="31"/>
  <c r="J75" i="31"/>
  <c r="J76" i="31"/>
  <c r="J77" i="31"/>
  <c r="J78" i="31"/>
  <c r="J79" i="31"/>
  <c r="J80" i="31"/>
  <c r="J81" i="31"/>
  <c r="J82" i="31"/>
  <c r="J83" i="31"/>
  <c r="J84" i="31"/>
  <c r="J85" i="31"/>
  <c r="J86" i="31"/>
  <c r="J87" i="31"/>
  <c r="J88" i="31"/>
  <c r="J89" i="31"/>
  <c r="J90" i="31"/>
  <c r="J91" i="31"/>
  <c r="J92" i="31"/>
  <c r="J93" i="31"/>
  <c r="J94" i="31"/>
  <c r="J95" i="31"/>
  <c r="J96" i="31"/>
  <c r="J97" i="31"/>
  <c r="J98" i="31"/>
  <c r="J99" i="31"/>
  <c r="J100" i="31"/>
  <c r="J101" i="31"/>
  <c r="J102" i="31"/>
  <c r="J103" i="31"/>
  <c r="J104" i="31"/>
  <c r="J105" i="31"/>
  <c r="J106" i="31"/>
  <c r="J107" i="31"/>
  <c r="J108" i="31"/>
  <c r="J109" i="31"/>
  <c r="J110" i="31"/>
  <c r="J111" i="31"/>
  <c r="J112" i="31"/>
  <c r="J113" i="31"/>
  <c r="J114" i="31"/>
  <c r="J115" i="31"/>
  <c r="J116" i="31"/>
  <c r="J117" i="31"/>
  <c r="J118" i="31"/>
  <c r="J119" i="31"/>
  <c r="J120" i="31"/>
  <c r="J121" i="31"/>
  <c r="J122" i="31"/>
  <c r="J123" i="31"/>
  <c r="J124" i="31"/>
  <c r="J125" i="31"/>
  <c r="J126" i="31"/>
  <c r="J127" i="31"/>
  <c r="J128" i="31"/>
  <c r="J129" i="31"/>
  <c r="J130" i="31"/>
  <c r="J131" i="31"/>
  <c r="J132" i="31"/>
  <c r="J133" i="31"/>
  <c r="J134" i="31"/>
  <c r="J135" i="31"/>
  <c r="J136" i="31"/>
  <c r="J137" i="31"/>
  <c r="J138" i="31"/>
  <c r="J139" i="31"/>
  <c r="J140" i="31"/>
  <c r="J141" i="31"/>
  <c r="J142" i="31"/>
  <c r="J143" i="31"/>
  <c r="J144" i="31"/>
  <c r="J145" i="31"/>
  <c r="J146" i="31"/>
  <c r="J147" i="31"/>
  <c r="J148" i="31"/>
  <c r="J149" i="31"/>
  <c r="J150" i="31"/>
  <c r="J151" i="31"/>
  <c r="J152" i="31"/>
  <c r="J153" i="31"/>
  <c r="J154" i="31"/>
  <c r="J155" i="31"/>
  <c r="J156" i="31"/>
  <c r="J157" i="31"/>
  <c r="J158" i="31"/>
  <c r="J159" i="31"/>
  <c r="J160" i="31"/>
  <c r="J161" i="31"/>
  <c r="J162" i="31"/>
  <c r="J163" i="31"/>
  <c r="J164" i="31"/>
  <c r="J165" i="31"/>
  <c r="J166" i="31"/>
  <c r="J167" i="31"/>
  <c r="J168" i="31"/>
  <c r="J169" i="31"/>
  <c r="J170" i="31"/>
  <c r="J171" i="31"/>
  <c r="J172" i="31"/>
  <c r="J173" i="31"/>
  <c r="J174" i="31"/>
  <c r="J175" i="31"/>
  <c r="J176" i="31"/>
  <c r="J177" i="31"/>
  <c r="J178" i="31"/>
  <c r="J179" i="31"/>
  <c r="J180" i="31"/>
  <c r="J181" i="31"/>
  <c r="J182" i="31"/>
  <c r="J183" i="31"/>
  <c r="J184" i="31"/>
  <c r="J185" i="31"/>
  <c r="J186" i="31"/>
  <c r="J187" i="31"/>
  <c r="J188" i="31"/>
  <c r="J189" i="31"/>
  <c r="J190" i="31"/>
  <c r="J191" i="31"/>
  <c r="J192" i="31"/>
  <c r="J193" i="31"/>
  <c r="J194" i="31"/>
  <c r="J195" i="31"/>
  <c r="J196" i="31"/>
  <c r="J197" i="31"/>
  <c r="J198" i="31"/>
  <c r="J199" i="31"/>
  <c r="J200" i="31"/>
  <c r="J201" i="31"/>
  <c r="J2" i="31"/>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 i="11"/>
  <c r="L201" i="29"/>
  <c r="K201" i="29"/>
  <c r="J201" i="29"/>
  <c r="L200" i="29"/>
  <c r="K200" i="29"/>
  <c r="J200" i="29"/>
  <c r="L199" i="29"/>
  <c r="K199" i="29"/>
  <c r="J199" i="29"/>
  <c r="L198" i="29"/>
  <c r="K198" i="29"/>
  <c r="J198" i="29"/>
  <c r="L197" i="29"/>
  <c r="K197" i="29"/>
  <c r="J197" i="29"/>
  <c r="L196" i="29"/>
  <c r="K196" i="29"/>
  <c r="J196" i="29"/>
  <c r="L195" i="29"/>
  <c r="K195" i="29"/>
  <c r="J195" i="29"/>
  <c r="L194" i="29"/>
  <c r="K194" i="29"/>
  <c r="J194" i="29"/>
  <c r="L193" i="29"/>
  <c r="K193" i="29"/>
  <c r="J193" i="29"/>
  <c r="L192" i="29"/>
  <c r="K192" i="29"/>
  <c r="J192" i="29"/>
  <c r="L191" i="29"/>
  <c r="K191" i="29"/>
  <c r="J191" i="29"/>
  <c r="L190" i="29"/>
  <c r="K190" i="29"/>
  <c r="J190" i="29"/>
  <c r="L189" i="29"/>
  <c r="K189" i="29"/>
  <c r="J189" i="29"/>
  <c r="L188" i="29"/>
  <c r="K188" i="29"/>
  <c r="J188" i="29"/>
  <c r="L187" i="29"/>
  <c r="K187" i="29"/>
  <c r="J187" i="29"/>
  <c r="L186" i="29"/>
  <c r="K186" i="29"/>
  <c r="J186" i="29"/>
  <c r="L185" i="29"/>
  <c r="K185" i="29"/>
  <c r="J185" i="29"/>
  <c r="L184" i="29"/>
  <c r="K184" i="29"/>
  <c r="J184" i="29"/>
  <c r="L183" i="29"/>
  <c r="K183" i="29"/>
  <c r="J183" i="29"/>
  <c r="L182" i="29"/>
  <c r="K182" i="29"/>
  <c r="J182" i="29"/>
  <c r="L181" i="29"/>
  <c r="K181" i="29"/>
  <c r="J181" i="29"/>
  <c r="L180" i="29"/>
  <c r="K180" i="29"/>
  <c r="J180" i="29"/>
  <c r="L179" i="29"/>
  <c r="K179" i="29"/>
  <c r="J179" i="29"/>
  <c r="L178" i="29"/>
  <c r="K178" i="29"/>
  <c r="J178" i="29"/>
  <c r="L177" i="29"/>
  <c r="K177" i="29"/>
  <c r="J177" i="29"/>
  <c r="L176" i="29"/>
  <c r="K176" i="29"/>
  <c r="J176" i="29"/>
  <c r="L175" i="29"/>
  <c r="K175" i="29"/>
  <c r="J175" i="29"/>
  <c r="L174" i="29"/>
  <c r="K174" i="29"/>
  <c r="J174" i="29"/>
  <c r="L173" i="29"/>
  <c r="K173" i="29"/>
  <c r="J173" i="29"/>
  <c r="L172" i="29"/>
  <c r="K172" i="29"/>
  <c r="J172" i="29"/>
  <c r="L171" i="29"/>
  <c r="K171" i="29"/>
  <c r="J171" i="29"/>
  <c r="L170" i="29"/>
  <c r="K170" i="29"/>
  <c r="J170" i="29"/>
  <c r="L169" i="29"/>
  <c r="K169" i="29"/>
  <c r="J169" i="29"/>
  <c r="L168" i="29"/>
  <c r="K168" i="29"/>
  <c r="J168" i="29"/>
  <c r="L167" i="29"/>
  <c r="K167" i="29"/>
  <c r="J167" i="29"/>
  <c r="L166" i="29"/>
  <c r="K166" i="29"/>
  <c r="J166" i="29"/>
  <c r="L165" i="29"/>
  <c r="K165" i="29"/>
  <c r="J165" i="29"/>
  <c r="L164" i="29"/>
  <c r="K164" i="29"/>
  <c r="J164" i="29"/>
  <c r="L163" i="29"/>
  <c r="K163" i="29"/>
  <c r="J163" i="29"/>
  <c r="L162" i="29"/>
  <c r="K162" i="29"/>
  <c r="J162" i="29"/>
  <c r="L161" i="29"/>
  <c r="K161" i="29"/>
  <c r="J161" i="29"/>
  <c r="L160" i="29"/>
  <c r="K160" i="29"/>
  <c r="J160" i="29"/>
  <c r="L159" i="29"/>
  <c r="K159" i="29"/>
  <c r="J159" i="29"/>
  <c r="L158" i="29"/>
  <c r="K158" i="29"/>
  <c r="J158" i="29"/>
  <c r="L157" i="29"/>
  <c r="K157" i="29"/>
  <c r="J157" i="29"/>
  <c r="L156" i="29"/>
  <c r="K156" i="29"/>
  <c r="J156" i="29"/>
  <c r="L155" i="29"/>
  <c r="K155" i="29"/>
  <c r="J155" i="29"/>
  <c r="L154" i="29"/>
  <c r="K154" i="29"/>
  <c r="J154" i="29"/>
  <c r="L153" i="29"/>
  <c r="K153" i="29"/>
  <c r="J153" i="29"/>
  <c r="L152" i="29"/>
  <c r="K152" i="29"/>
  <c r="J152" i="29"/>
  <c r="L151" i="29"/>
  <c r="K151" i="29"/>
  <c r="J151" i="29"/>
  <c r="L150" i="29"/>
  <c r="K150" i="29"/>
  <c r="J150" i="29"/>
  <c r="L149" i="29"/>
  <c r="K149" i="29"/>
  <c r="J149" i="29"/>
  <c r="L148" i="29"/>
  <c r="K148" i="29"/>
  <c r="J148" i="29"/>
  <c r="L147" i="29"/>
  <c r="K147" i="29"/>
  <c r="J147" i="29"/>
  <c r="L146" i="29"/>
  <c r="K146" i="29"/>
  <c r="J146" i="29"/>
  <c r="L145" i="29"/>
  <c r="K145" i="29"/>
  <c r="J145" i="29"/>
  <c r="L144" i="29"/>
  <c r="K144" i="29"/>
  <c r="J144" i="29"/>
  <c r="L143" i="29"/>
  <c r="K143" i="29"/>
  <c r="J143" i="29"/>
  <c r="L142" i="29"/>
  <c r="K142" i="29"/>
  <c r="J142" i="29"/>
  <c r="L141" i="29"/>
  <c r="K141" i="29"/>
  <c r="J141" i="29"/>
  <c r="L140" i="29"/>
  <c r="K140" i="29"/>
  <c r="J140" i="29"/>
  <c r="L139" i="29"/>
  <c r="K139" i="29"/>
  <c r="J139" i="29"/>
  <c r="L138" i="29"/>
  <c r="K138" i="29"/>
  <c r="J138" i="29"/>
  <c r="L137" i="29"/>
  <c r="K137" i="29"/>
  <c r="J137" i="29"/>
  <c r="L136" i="29"/>
  <c r="K136" i="29"/>
  <c r="J136" i="29"/>
  <c r="L135" i="29"/>
  <c r="K135" i="29"/>
  <c r="J135" i="29"/>
  <c r="L134" i="29"/>
  <c r="K134" i="29"/>
  <c r="J134" i="29"/>
  <c r="L133" i="29"/>
  <c r="K133" i="29"/>
  <c r="J133" i="29"/>
  <c r="L132" i="29"/>
  <c r="K132" i="29"/>
  <c r="J132" i="29"/>
  <c r="L131" i="29"/>
  <c r="K131" i="29"/>
  <c r="J131" i="29"/>
  <c r="L130" i="29"/>
  <c r="K130" i="29"/>
  <c r="J130" i="29"/>
  <c r="L129" i="29"/>
  <c r="K129" i="29"/>
  <c r="J129" i="29"/>
  <c r="L128" i="29"/>
  <c r="K128" i="29"/>
  <c r="J128" i="29"/>
  <c r="L127" i="29"/>
  <c r="K127" i="29"/>
  <c r="J127" i="29"/>
  <c r="L126" i="29"/>
  <c r="K126" i="29"/>
  <c r="J126" i="29"/>
  <c r="L125" i="29"/>
  <c r="K125" i="29"/>
  <c r="J125" i="29"/>
  <c r="L124" i="29"/>
  <c r="K124" i="29"/>
  <c r="J124" i="29"/>
  <c r="L123" i="29"/>
  <c r="K123" i="29"/>
  <c r="J123" i="29"/>
  <c r="L122" i="29"/>
  <c r="K122" i="29"/>
  <c r="J122" i="29"/>
  <c r="L121" i="29"/>
  <c r="K121" i="29"/>
  <c r="J121" i="29"/>
  <c r="L120" i="29"/>
  <c r="K120" i="29"/>
  <c r="J120" i="29"/>
  <c r="L119" i="29"/>
  <c r="K119" i="29"/>
  <c r="J119" i="29"/>
  <c r="L118" i="29"/>
  <c r="K118" i="29"/>
  <c r="J118" i="29"/>
  <c r="L117" i="29"/>
  <c r="K117" i="29"/>
  <c r="J117" i="29"/>
  <c r="L116" i="29"/>
  <c r="K116" i="29"/>
  <c r="J116" i="29"/>
  <c r="L115" i="29"/>
  <c r="K115" i="29"/>
  <c r="J115" i="29"/>
  <c r="L114" i="29"/>
  <c r="K114" i="29"/>
  <c r="J114" i="29"/>
  <c r="L113" i="29"/>
  <c r="K113" i="29"/>
  <c r="J113" i="29"/>
  <c r="L112" i="29"/>
  <c r="K112" i="29"/>
  <c r="J112" i="29"/>
  <c r="L111" i="29"/>
  <c r="K111" i="29"/>
  <c r="J111" i="29"/>
  <c r="L110" i="29"/>
  <c r="K110" i="29"/>
  <c r="J110" i="29"/>
  <c r="L109" i="29"/>
  <c r="K109" i="29"/>
  <c r="J109" i="29"/>
  <c r="L108" i="29"/>
  <c r="K108" i="29"/>
  <c r="J108" i="29"/>
  <c r="L107" i="29"/>
  <c r="K107" i="29"/>
  <c r="J107" i="29"/>
  <c r="L106" i="29"/>
  <c r="K106" i="29"/>
  <c r="J106" i="29"/>
  <c r="L105" i="29"/>
  <c r="K105" i="29"/>
  <c r="J105" i="29"/>
  <c r="L104" i="29"/>
  <c r="K104" i="29"/>
  <c r="J104" i="29"/>
  <c r="L103" i="29"/>
  <c r="K103" i="29"/>
  <c r="J103" i="29"/>
  <c r="L102" i="29"/>
  <c r="K102" i="29"/>
  <c r="J102" i="29"/>
  <c r="L101" i="29"/>
  <c r="K101" i="29"/>
  <c r="J101" i="29"/>
  <c r="L100" i="29"/>
  <c r="K100" i="29"/>
  <c r="J100" i="29"/>
  <c r="L99" i="29"/>
  <c r="K99" i="29"/>
  <c r="J99" i="29"/>
  <c r="L98" i="29"/>
  <c r="K98" i="29"/>
  <c r="J98" i="29"/>
  <c r="L97" i="29"/>
  <c r="K97" i="29"/>
  <c r="J97" i="29"/>
  <c r="L96" i="29"/>
  <c r="K96" i="29"/>
  <c r="J96" i="29"/>
  <c r="L95" i="29"/>
  <c r="K95" i="29"/>
  <c r="J95" i="29"/>
  <c r="L94" i="29"/>
  <c r="K94" i="29"/>
  <c r="J94" i="29"/>
  <c r="L93" i="29"/>
  <c r="K93" i="29"/>
  <c r="J93" i="29"/>
  <c r="L92" i="29"/>
  <c r="K92" i="29"/>
  <c r="J92" i="29"/>
  <c r="L91" i="29"/>
  <c r="K91" i="29"/>
  <c r="J91" i="29"/>
  <c r="L90" i="29"/>
  <c r="K90" i="29"/>
  <c r="J90" i="29"/>
  <c r="L89" i="29"/>
  <c r="K89" i="29"/>
  <c r="J89" i="29"/>
  <c r="L88" i="29"/>
  <c r="K88" i="29"/>
  <c r="J88" i="29"/>
  <c r="L87" i="29"/>
  <c r="K87" i="29"/>
  <c r="J87" i="29"/>
  <c r="L86" i="29"/>
  <c r="K86" i="29"/>
  <c r="J86" i="29"/>
  <c r="L85" i="29"/>
  <c r="K85" i="29"/>
  <c r="J85" i="29"/>
  <c r="L84" i="29"/>
  <c r="K84" i="29"/>
  <c r="J84" i="29"/>
  <c r="L83" i="29"/>
  <c r="K83" i="29"/>
  <c r="J83" i="29"/>
  <c r="L82" i="29"/>
  <c r="K82" i="29"/>
  <c r="J82" i="29"/>
  <c r="L81" i="29"/>
  <c r="K81" i="29"/>
  <c r="J81" i="29"/>
  <c r="L80" i="29"/>
  <c r="K80" i="29"/>
  <c r="J80" i="29"/>
  <c r="L79" i="29"/>
  <c r="K79" i="29"/>
  <c r="J79" i="29"/>
  <c r="L78" i="29"/>
  <c r="K78" i="29"/>
  <c r="J78" i="29"/>
  <c r="L77" i="29"/>
  <c r="K77" i="29"/>
  <c r="J77" i="29"/>
  <c r="L76" i="29"/>
  <c r="K76" i="29"/>
  <c r="J76" i="29"/>
  <c r="L75" i="29"/>
  <c r="K75" i="29"/>
  <c r="J75" i="29"/>
  <c r="L74" i="29"/>
  <c r="K74" i="29"/>
  <c r="J74" i="29"/>
  <c r="L73" i="29"/>
  <c r="K73" i="29"/>
  <c r="J73" i="29"/>
  <c r="L72" i="29"/>
  <c r="K72" i="29"/>
  <c r="J72" i="29"/>
  <c r="L71" i="29"/>
  <c r="K71" i="29"/>
  <c r="J71" i="29"/>
  <c r="L70" i="29"/>
  <c r="K70" i="29"/>
  <c r="J70" i="29"/>
  <c r="L69" i="29"/>
  <c r="K69" i="29"/>
  <c r="J69" i="29"/>
  <c r="L68" i="29"/>
  <c r="K68" i="29"/>
  <c r="J68" i="29"/>
  <c r="L67" i="29"/>
  <c r="K67" i="29"/>
  <c r="J67" i="29"/>
  <c r="L66" i="29"/>
  <c r="K66" i="29"/>
  <c r="J66" i="29"/>
  <c r="L65" i="29"/>
  <c r="K65" i="29"/>
  <c r="J65" i="29"/>
  <c r="L64" i="29"/>
  <c r="K64" i="29"/>
  <c r="J64" i="29"/>
  <c r="L63" i="29"/>
  <c r="K63" i="29"/>
  <c r="J63" i="29"/>
  <c r="L62" i="29"/>
  <c r="K62" i="29"/>
  <c r="J62" i="29"/>
  <c r="L61" i="29"/>
  <c r="K61" i="29"/>
  <c r="J61" i="29"/>
  <c r="L60" i="29"/>
  <c r="K60" i="29"/>
  <c r="J60" i="29"/>
  <c r="L59" i="29"/>
  <c r="K59" i="29"/>
  <c r="J59" i="29"/>
  <c r="L58" i="29"/>
  <c r="K58" i="29"/>
  <c r="J58" i="29"/>
  <c r="L57" i="29"/>
  <c r="K57" i="29"/>
  <c r="J57" i="29"/>
  <c r="L56" i="29"/>
  <c r="K56" i="29"/>
  <c r="J56" i="29"/>
  <c r="L55" i="29"/>
  <c r="K55" i="29"/>
  <c r="J55" i="29"/>
  <c r="L54" i="29"/>
  <c r="K54" i="29"/>
  <c r="J54" i="29"/>
  <c r="L53" i="29"/>
  <c r="K53" i="29"/>
  <c r="J53" i="29"/>
  <c r="L52" i="29"/>
  <c r="K52" i="29"/>
  <c r="J52" i="29"/>
  <c r="L51" i="29"/>
  <c r="K51" i="29"/>
  <c r="J51" i="29"/>
  <c r="L50" i="29"/>
  <c r="K50" i="29"/>
  <c r="J50" i="29"/>
  <c r="L49" i="29"/>
  <c r="K49" i="29"/>
  <c r="J49" i="29"/>
  <c r="L48" i="29"/>
  <c r="K48" i="29"/>
  <c r="J48" i="29"/>
  <c r="L47" i="29"/>
  <c r="K47" i="29"/>
  <c r="J47" i="29"/>
  <c r="L46" i="29"/>
  <c r="K46" i="29"/>
  <c r="J46" i="29"/>
  <c r="L45" i="29"/>
  <c r="K45" i="29"/>
  <c r="J45" i="29"/>
  <c r="L44" i="29"/>
  <c r="K44" i="29"/>
  <c r="J44" i="29"/>
  <c r="L43" i="29"/>
  <c r="K43" i="29"/>
  <c r="J43" i="29"/>
  <c r="L42" i="29"/>
  <c r="K42" i="29"/>
  <c r="J42" i="29"/>
  <c r="L41" i="29"/>
  <c r="K41" i="29"/>
  <c r="J41" i="29"/>
  <c r="L40" i="29"/>
  <c r="K40" i="29"/>
  <c r="J40" i="29"/>
  <c r="L39" i="29"/>
  <c r="K39" i="29"/>
  <c r="J39" i="29"/>
  <c r="L38" i="29"/>
  <c r="K38" i="29"/>
  <c r="J38" i="29"/>
  <c r="L37" i="29"/>
  <c r="K37" i="29"/>
  <c r="J37" i="29"/>
  <c r="L36" i="29"/>
  <c r="K36" i="29"/>
  <c r="J36" i="29"/>
  <c r="L35" i="29"/>
  <c r="K35" i="29"/>
  <c r="J35" i="29"/>
  <c r="L34" i="29"/>
  <c r="K34" i="29"/>
  <c r="J34" i="29"/>
  <c r="L33" i="29"/>
  <c r="K33" i="29"/>
  <c r="J33" i="29"/>
  <c r="L32" i="29"/>
  <c r="K32" i="29"/>
  <c r="J32" i="29"/>
  <c r="L31" i="29"/>
  <c r="K31" i="29"/>
  <c r="J31" i="29"/>
  <c r="L30" i="29"/>
  <c r="K30" i="29"/>
  <c r="J30" i="29"/>
  <c r="L29" i="29"/>
  <c r="K29" i="29"/>
  <c r="J29" i="29"/>
  <c r="L28" i="29"/>
  <c r="K28" i="29"/>
  <c r="J28" i="29"/>
  <c r="L27" i="29"/>
  <c r="K27" i="29"/>
  <c r="J27" i="29"/>
  <c r="L26" i="29"/>
  <c r="K26" i="29"/>
  <c r="J26" i="29"/>
  <c r="L25" i="29"/>
  <c r="K25" i="29"/>
  <c r="J25" i="29"/>
  <c r="L24" i="29"/>
  <c r="K24" i="29"/>
  <c r="J24" i="29"/>
  <c r="L23" i="29"/>
  <c r="K23" i="29"/>
  <c r="J23" i="29"/>
  <c r="L22" i="29"/>
  <c r="K22" i="29"/>
  <c r="J22" i="29"/>
  <c r="L21" i="29"/>
  <c r="K21" i="29"/>
  <c r="J21" i="29"/>
  <c r="L20" i="29"/>
  <c r="K20" i="29"/>
  <c r="J20" i="29"/>
  <c r="L19" i="29"/>
  <c r="K19" i="29"/>
  <c r="J19" i="29"/>
  <c r="L18" i="29"/>
  <c r="K18" i="29"/>
  <c r="J18" i="29"/>
  <c r="L17" i="29"/>
  <c r="K17" i="29"/>
  <c r="J17" i="29"/>
  <c r="L16" i="29"/>
  <c r="K16" i="29"/>
  <c r="J16" i="29"/>
  <c r="L15" i="29"/>
  <c r="K15" i="29"/>
  <c r="J15" i="29"/>
  <c r="L14" i="29"/>
  <c r="K14" i="29"/>
  <c r="J14" i="29"/>
  <c r="L13" i="29"/>
  <c r="K13" i="29"/>
  <c r="J13" i="29"/>
  <c r="L12" i="29"/>
  <c r="K12" i="29"/>
  <c r="J12" i="29"/>
  <c r="L11" i="29"/>
  <c r="K11" i="29"/>
  <c r="J11" i="29"/>
  <c r="L10" i="29"/>
  <c r="K10" i="29"/>
  <c r="J10" i="29"/>
  <c r="L9" i="29"/>
  <c r="K9" i="29"/>
  <c r="J9" i="29"/>
  <c r="L8" i="29"/>
  <c r="K8" i="29"/>
  <c r="J8" i="29"/>
  <c r="L7" i="29"/>
  <c r="K7" i="29"/>
  <c r="J7" i="29"/>
  <c r="L6" i="29"/>
  <c r="K6" i="29"/>
  <c r="J6" i="29"/>
  <c r="L5" i="29"/>
  <c r="K5" i="29"/>
  <c r="J5" i="29"/>
  <c r="L4" i="29"/>
  <c r="K4" i="29"/>
  <c r="J4" i="29"/>
  <c r="L3" i="29"/>
  <c r="K3" i="29"/>
  <c r="J3" i="29"/>
  <c r="L2" i="29"/>
  <c r="K2" i="29"/>
  <c r="J2" i="29"/>
  <c r="D9" i="28" l="1"/>
  <c r="E9" i="28"/>
  <c r="F9" i="28"/>
  <c r="G9" i="28"/>
  <c r="H9" i="28"/>
  <c r="I9" i="28"/>
  <c r="D10" i="28"/>
  <c r="E10" i="28"/>
  <c r="F10" i="28"/>
  <c r="G10" i="28"/>
  <c r="H10" i="28"/>
  <c r="I10" i="28"/>
  <c r="D11" i="28"/>
  <c r="E11" i="28"/>
  <c r="F11" i="28"/>
  <c r="G11" i="28"/>
  <c r="H11" i="28"/>
  <c r="I11" i="28"/>
  <c r="D12" i="28"/>
  <c r="E12" i="28"/>
  <c r="F12" i="28"/>
  <c r="G12" i="28"/>
  <c r="H12" i="28"/>
  <c r="I12" i="28"/>
  <c r="D13" i="28"/>
  <c r="E13" i="28"/>
  <c r="F13" i="28"/>
  <c r="G13" i="28"/>
  <c r="H13" i="28"/>
  <c r="I13" i="28"/>
  <c r="E8" i="28"/>
  <c r="F8" i="28"/>
  <c r="G8" i="28"/>
  <c r="H8" i="28"/>
  <c r="I8" i="28"/>
  <c r="D8" i="28"/>
  <c r="A9" i="22"/>
  <c r="B9" i="22"/>
  <c r="C9" i="22"/>
  <c r="E9" i="22"/>
  <c r="D9" i="22"/>
  <c r="D3" i="15" l="1"/>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 i="15"/>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3" i="12"/>
  <c r="E4" i="12"/>
  <c r="E5" i="12"/>
  <c r="E6" i="12"/>
  <c r="E7" i="12"/>
  <c r="E8" i="12"/>
  <c r="E9" i="12"/>
  <c r="E10" i="12"/>
  <c r="E11" i="12"/>
  <c r="E12" i="12"/>
  <c r="E13" i="12"/>
  <c r="E14" i="12"/>
  <c r="E15" i="12"/>
  <c r="E16" i="12"/>
  <c r="E17" i="12"/>
  <c r="E18" i="12"/>
  <c r="E19" i="12"/>
  <c r="E20" i="12"/>
  <c r="E2" i="12"/>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J151" i="11"/>
  <c r="J152" i="11"/>
  <c r="J153" i="11"/>
  <c r="J154" i="11"/>
  <c r="J155" i="11"/>
  <c r="J156" i="11"/>
  <c r="J157" i="11"/>
  <c r="J158" i="11"/>
  <c r="J159" i="11"/>
  <c r="J160" i="11"/>
  <c r="J161" i="11"/>
  <c r="J162" i="11"/>
  <c r="J163" i="11"/>
  <c r="J164" i="11"/>
  <c r="J165" i="11"/>
  <c r="J166" i="11"/>
  <c r="J167" i="11"/>
  <c r="J168" i="11"/>
  <c r="J169" i="11"/>
  <c r="J170" i="11"/>
  <c r="J171" i="11"/>
  <c r="J172" i="11"/>
  <c r="J173" i="11"/>
  <c r="J174" i="11"/>
  <c r="J175" i="11"/>
  <c r="J176" i="11"/>
  <c r="J177" i="11"/>
  <c r="J178" i="11"/>
  <c r="J179" i="11"/>
  <c r="J180" i="11"/>
  <c r="J181" i="11"/>
  <c r="J182" i="11"/>
  <c r="J183" i="11"/>
  <c r="J184" i="11"/>
  <c r="J185" i="11"/>
  <c r="J186" i="11"/>
  <c r="J187" i="11"/>
  <c r="J188" i="11"/>
  <c r="J189" i="11"/>
  <c r="J190" i="11"/>
  <c r="J191" i="11"/>
  <c r="J192" i="11"/>
  <c r="J193" i="11"/>
  <c r="J194" i="11"/>
  <c r="J195" i="11"/>
  <c r="J196" i="11"/>
  <c r="J197" i="11"/>
  <c r="J198" i="11"/>
  <c r="J199" i="11"/>
  <c r="J200" i="11"/>
  <c r="J201" i="11"/>
  <c r="J2" i="11"/>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embership" description="Connection to the 'Membership' query in the workbook." type="5" refreshedVersion="8" background="1" saveData="1">
    <dbPr connection="Provider=Microsoft.Mashup.OleDb.1;Data Source=$Workbook$;Location=Membership" command="SELECT * FROM [Membership]"/>
  </connection>
  <connection id="2" xr16:uid="{00000000-0015-0000-FFFF-FFFF01000000}" keepAlive="1" name="Query - Merge1" description="Connection to the 'Merge1' query in the workbook." type="5" refreshedVersion="6" background="1" saveData="1">
    <dbPr connection="Provider=Microsoft.Mashup.OleDb.1;Data Source=$Workbook$;Location=Merge1;Extended Properties=&quot;&quot;" command="SELECT * FROM [Merge1]"/>
  </connection>
  <connection id="3" xr16:uid="{00000000-0015-0000-FFFF-FFFF02000000}" keepAlive="1" name="Query - Status" description="Connection to the 'Status' query in the workbook." type="5" refreshedVersion="8" background="1" saveData="1">
    <dbPr connection="Provider=Microsoft.Mashup.OleDb.1;Data Source=$Workbook$;Location=Status" command="SELECT * FROM [Status]"/>
  </connection>
</connections>
</file>

<file path=xl/sharedStrings.xml><?xml version="1.0" encoding="utf-8"?>
<sst xmlns="http://schemas.openxmlformats.org/spreadsheetml/2006/main" count="13478" uniqueCount="1905">
  <si>
    <t>C_ID</t>
  </si>
  <si>
    <t>M_ID</t>
  </si>
  <si>
    <t>C_NAME</t>
  </si>
  <si>
    <t>C_EMAIL_ID</t>
  </si>
  <si>
    <t>C_TYPE</t>
  </si>
  <si>
    <t>C_ADDR</t>
  </si>
  <si>
    <t>C_CONT_NO</t>
  </si>
  <si>
    <t>Mitchell</t>
  </si>
  <si>
    <t>Internal Goods</t>
  </si>
  <si>
    <t>2100 Block of 27TH AV</t>
  </si>
  <si>
    <t>Reginald</t>
  </si>
  <si>
    <t>Wholesale</t>
  </si>
  <si>
    <t>300 Block of ELLIS ST</t>
  </si>
  <si>
    <t>Jaylene</t>
  </si>
  <si>
    <t>Retail</t>
  </si>
  <si>
    <t>1000 Block of MISSION ST</t>
  </si>
  <si>
    <t>Stacie</t>
  </si>
  <si>
    <t>800 Block of BRYANT ST</t>
  </si>
  <si>
    <t>Jonathan</t>
  </si>
  <si>
    <t>0 Block of DRUMM ST</t>
  </si>
  <si>
    <t>Italia</t>
  </si>
  <si>
    <t>3RD ST / FOLSOM ST</t>
  </si>
  <si>
    <t>Catherine</t>
  </si>
  <si>
    <t>GOLDEN GATE AV / PARKER AV</t>
  </si>
  <si>
    <t>Pierre</t>
  </si>
  <si>
    <t>1400 Block of DEHARO ST</t>
  </si>
  <si>
    <t>Sheryl</t>
  </si>
  <si>
    <t>FOLSOM ST / 3RD ST</t>
  </si>
  <si>
    <t>Rory</t>
  </si>
  <si>
    <t>0 Block of THRIFT ST</t>
  </si>
  <si>
    <t>100 Block of GOLDEN GATE AV</t>
  </si>
  <si>
    <t>Monte</t>
  </si>
  <si>
    <t>2400 Block of DIAMOND ST</t>
  </si>
  <si>
    <t>Belle</t>
  </si>
  <si>
    <t>FOLSOM ST / CESAR CHAVEZ ST</t>
  </si>
  <si>
    <t>Rayshawn</t>
  </si>
  <si>
    <t>100 Block of LELAND AV</t>
  </si>
  <si>
    <t>600 Block of CLEMENT ST</t>
  </si>
  <si>
    <t>Alonzo</t>
  </si>
  <si>
    <t>400 Block of LEAVENWORTH ST</t>
  </si>
  <si>
    <t>Ray</t>
  </si>
  <si>
    <t>4400 Block of ANZA ST</t>
  </si>
  <si>
    <t>Tiffany</t>
  </si>
  <si>
    <t>GEARY ST / TAYLOR ST</t>
  </si>
  <si>
    <t>Rosalind</t>
  </si>
  <si>
    <t>1500 Block of NEWCOMB AV</t>
  </si>
  <si>
    <t>Franklin</t>
  </si>
  <si>
    <t>ELLIS ST / JONES ST</t>
  </si>
  <si>
    <t>Sophie</t>
  </si>
  <si>
    <t>24TH ST / MISSION ST</t>
  </si>
  <si>
    <t>Matthew</t>
  </si>
  <si>
    <t>600 Block of JOHNMUIR DR</t>
  </si>
  <si>
    <t>Larry</t>
  </si>
  <si>
    <t>1700 Block of LYON ST</t>
  </si>
  <si>
    <t>Elena</t>
  </si>
  <si>
    <t>3100 Block of 20TH AV</t>
  </si>
  <si>
    <t>Brady</t>
  </si>
  <si>
    <t>1300 Block of COLUMBUS AV</t>
  </si>
  <si>
    <t>Sapphire</t>
  </si>
  <si>
    <t>LARKIN ST / POST ST</t>
  </si>
  <si>
    <t>Gene</t>
  </si>
  <si>
    <t>800 Block of AMAZON AV</t>
  </si>
  <si>
    <t>Magdalene</t>
  </si>
  <si>
    <t>400 Block of 39TH AV</t>
  </si>
  <si>
    <t>Norma</t>
  </si>
  <si>
    <t>300 Block of CAPISTRANO AV</t>
  </si>
  <si>
    <t>Destiny</t>
  </si>
  <si>
    <t>400 Block of POWELL ST</t>
  </si>
  <si>
    <t>Glory</t>
  </si>
  <si>
    <t>HARRIET ST / HOWARD ST</t>
  </si>
  <si>
    <t>Latasha</t>
  </si>
  <si>
    <t>1500 Block of TURK ST</t>
  </si>
  <si>
    <t>Clay</t>
  </si>
  <si>
    <t>200 Block of SILVER AV</t>
  </si>
  <si>
    <t>Frances</t>
  </si>
  <si>
    <t>Dinah</t>
  </si>
  <si>
    <t>2100 Block of LOMBARD ST</t>
  </si>
  <si>
    <t>GOLDEN GATE AV / VANNESS AV</t>
  </si>
  <si>
    <t>Louise</t>
  </si>
  <si>
    <t>Kaitlyn</t>
  </si>
  <si>
    <t>POWELL ST / MARKET ST</t>
  </si>
  <si>
    <t>Morgan</t>
  </si>
  <si>
    <t>CAPP ST / 17TH ST</t>
  </si>
  <si>
    <t>Courtney</t>
  </si>
  <si>
    <t>0 Block of SADOWA ST</t>
  </si>
  <si>
    <t>500 Block of GEARY ST</t>
  </si>
  <si>
    <t>Eddie</t>
  </si>
  <si>
    <t>0 Block of OFARRELL ST</t>
  </si>
  <si>
    <t>Maurice</t>
  </si>
  <si>
    <t>2700 Block of FILBERT ST</t>
  </si>
  <si>
    <t>Taryn</t>
  </si>
  <si>
    <t>700 Block of VALLEJO ST</t>
  </si>
  <si>
    <t>Lazaro</t>
  </si>
  <si>
    <t>300 Block of FILLMORE ST</t>
  </si>
  <si>
    <t>Muriel</t>
  </si>
  <si>
    <t>0 Block of MYRTLE ST</t>
  </si>
  <si>
    <t>Dejon</t>
  </si>
  <si>
    <t>300 Block of HOLLADAY AV</t>
  </si>
  <si>
    <t>Peter</t>
  </si>
  <si>
    <t>DORLAND ST / GUERRERO ST</t>
  </si>
  <si>
    <t>Todd</t>
  </si>
  <si>
    <t>23RD ST / DOUGLASS ST</t>
  </si>
  <si>
    <t>Stacy</t>
  </si>
  <si>
    <t>5000 Block of 3RD ST</t>
  </si>
  <si>
    <t>Frank</t>
  </si>
  <si>
    <t>0 Block of 7TH ST</t>
  </si>
  <si>
    <t>3500 Block of 26TH ST</t>
  </si>
  <si>
    <t>Daren</t>
  </si>
  <si>
    <t>0 Block of MAYNARD ST</t>
  </si>
  <si>
    <t>MISSION ST / 17TH ST</t>
  </si>
  <si>
    <t>Isidro</t>
  </si>
  <si>
    <t>300 Block of MARKET ST</t>
  </si>
  <si>
    <t>Claude</t>
  </si>
  <si>
    <t>800 Block of CLEMENT ST</t>
  </si>
  <si>
    <t>Gaylon</t>
  </si>
  <si>
    <t>4100 Block of GEARY BL</t>
  </si>
  <si>
    <t>Adonis</t>
  </si>
  <si>
    <t>3300 Block of CESAR CHAVEZ ST</t>
  </si>
  <si>
    <t>MONTGOMERY ST / BROADWAY ST</t>
  </si>
  <si>
    <t>17TH ST / SHOTWELL ST</t>
  </si>
  <si>
    <t>Bambi</t>
  </si>
  <si>
    <t>1900 Block of UNION ST</t>
  </si>
  <si>
    <t>Isabela</t>
  </si>
  <si>
    <t>600 Block of HEAD ST</t>
  </si>
  <si>
    <t>Philip</t>
  </si>
  <si>
    <t>Joe</t>
  </si>
  <si>
    <t>4100 Block of 18TH ST</t>
  </si>
  <si>
    <t>2700 Block of FOLSOM ST</t>
  </si>
  <si>
    <t>800 Block of HOWARD ST</t>
  </si>
  <si>
    <t>Lola</t>
  </si>
  <si>
    <t>2300 Block of MARKET ST</t>
  </si>
  <si>
    <t>Jennie</t>
  </si>
  <si>
    <t>16TH ST / SHOTWELL ST</t>
  </si>
  <si>
    <t>Brennan</t>
  </si>
  <si>
    <t>2000 Block of JERROLD AV</t>
  </si>
  <si>
    <t>Juan</t>
  </si>
  <si>
    <t>600 Block of 9TH AV</t>
  </si>
  <si>
    <t>Carlotta</t>
  </si>
  <si>
    <t>900 Block of GENEVA AV</t>
  </si>
  <si>
    <t>POLK ST / SUTTER ST</t>
  </si>
  <si>
    <t>Naisha</t>
  </si>
  <si>
    <t>MISSION ST / 9TH ST</t>
  </si>
  <si>
    <t>1400 Block of HARRISON ST</t>
  </si>
  <si>
    <t>Gabrielle</t>
  </si>
  <si>
    <t>FILLMORE ST / CALIFORNIA ST</t>
  </si>
  <si>
    <t>Grover</t>
  </si>
  <si>
    <t>EDDY ST / POLK ST</t>
  </si>
  <si>
    <t>Carter</t>
  </si>
  <si>
    <t>800 Block of OAK ST</t>
  </si>
  <si>
    <t>Bianca</t>
  </si>
  <si>
    <t>300 Block of LEAVENWORTH ST</t>
  </si>
  <si>
    <t>1500 Block of WEBSTER ST</t>
  </si>
  <si>
    <t>Marie</t>
  </si>
  <si>
    <t>1600 Block of GEARY BL</t>
  </si>
  <si>
    <t>Neri</t>
  </si>
  <si>
    <t>500 Block of CRESTLAKE DR</t>
  </si>
  <si>
    <t>Chelsey</t>
  </si>
  <si>
    <t>CALIFORNIA ST / FILLMORE ST</t>
  </si>
  <si>
    <t>1700 Block of STEINER ST</t>
  </si>
  <si>
    <t>Lucien</t>
  </si>
  <si>
    <t>700 Block of PERU AV</t>
  </si>
  <si>
    <t>Aidan</t>
  </si>
  <si>
    <t>100 Block of OAK ST</t>
  </si>
  <si>
    <t>Tomeka</t>
  </si>
  <si>
    <t>HOWARD ST / 3RD ST</t>
  </si>
  <si>
    <t>Theresa</t>
  </si>
  <si>
    <t>1300 Block of MISSION ST</t>
  </si>
  <si>
    <t>Korie</t>
  </si>
  <si>
    <t>400 Block of ELLIS ST</t>
  </si>
  <si>
    <t>Misael</t>
  </si>
  <si>
    <t>4900 Block of MISSION ST</t>
  </si>
  <si>
    <t>Steven</t>
  </si>
  <si>
    <t>Tammi</t>
  </si>
  <si>
    <t>700 Block of STANYAN ST</t>
  </si>
  <si>
    <t>Rayburn</t>
  </si>
  <si>
    <t>1400 Block of SACRAMENTO ST</t>
  </si>
  <si>
    <t>Gordon</t>
  </si>
  <si>
    <t>HARRISON ST / 6TH ST</t>
  </si>
  <si>
    <t>Zakariya</t>
  </si>
  <si>
    <t>LAWTON ST / 10TH AV</t>
  </si>
  <si>
    <t>Otis</t>
  </si>
  <si>
    <t>0 Block of URANUS TR</t>
  </si>
  <si>
    <t>Curtis</t>
  </si>
  <si>
    <t>300 Block of HYDE ST</t>
  </si>
  <si>
    <t>1100 Block of SUTTER ST</t>
  </si>
  <si>
    <t>Dani</t>
  </si>
  <si>
    <t>1900 Block of PALOU AV</t>
  </si>
  <si>
    <t>Sadie</t>
  </si>
  <si>
    <t>17TH ST / CAPP ST</t>
  </si>
  <si>
    <t>Emma</t>
  </si>
  <si>
    <t>100 Block of LEAVENWORTH ST</t>
  </si>
  <si>
    <t>MARKET ST / POWELL ST</t>
  </si>
  <si>
    <t>Connie</t>
  </si>
  <si>
    <t>SPEAR ST / MARKET ST</t>
  </si>
  <si>
    <t>Ricky</t>
  </si>
  <si>
    <t>VANNESS AV / CALIFORNIA ST</t>
  </si>
  <si>
    <t>Patrick</t>
  </si>
  <si>
    <t>100 Block of JONES ST</t>
  </si>
  <si>
    <t>Annie</t>
  </si>
  <si>
    <t>0 Block of FREMONT ST</t>
  </si>
  <si>
    <t>Elvia</t>
  </si>
  <si>
    <t>300 Block of 14TH ST</t>
  </si>
  <si>
    <t>Laurette</t>
  </si>
  <si>
    <t>HAROLD AV / BRUCE AV</t>
  </si>
  <si>
    <t>Austin</t>
  </si>
  <si>
    <t>600 Block of TOWNSEND ST</t>
  </si>
  <si>
    <t>Willie</t>
  </si>
  <si>
    <t>0 Block of POWELL ST</t>
  </si>
  <si>
    <t>Diana</t>
  </si>
  <si>
    <t>1200 Block of IRVING ST</t>
  </si>
  <si>
    <t>Amelia</t>
  </si>
  <si>
    <t>TARAVAL ST / 48TH AV</t>
  </si>
  <si>
    <t>Dennis</t>
  </si>
  <si>
    <t>7TH ST / MISSION ST</t>
  </si>
  <si>
    <t>Paige</t>
  </si>
  <si>
    <t>EDDY ST / DIVISADERO ST</t>
  </si>
  <si>
    <t>Lydia</t>
  </si>
  <si>
    <t>EDDY ST / JONES ST</t>
  </si>
  <si>
    <t>Kandace</t>
  </si>
  <si>
    <t>2100 Block of POLK ST</t>
  </si>
  <si>
    <t>Tianna</t>
  </si>
  <si>
    <t>SANSOME ST / CHESTNUT ST</t>
  </si>
  <si>
    <t>Roxanne</t>
  </si>
  <si>
    <t>1500 Block of HUDSON AV</t>
  </si>
  <si>
    <t>Hellen</t>
  </si>
  <si>
    <t>1200 Block of MCALLISTER ST</t>
  </si>
  <si>
    <t>Zoie</t>
  </si>
  <si>
    <t>16TH ST / MISSION ST</t>
  </si>
  <si>
    <t>George</t>
  </si>
  <si>
    <t>2200 Block of 14TH AV</t>
  </si>
  <si>
    <t>Genesis</t>
  </si>
  <si>
    <t>GOLDEN GATE AV / FILLMORE ST</t>
  </si>
  <si>
    <t>Reymundo</t>
  </si>
  <si>
    <t>3000 Block of 23RD ST</t>
  </si>
  <si>
    <t>Boyd</t>
  </si>
  <si>
    <t>1500 Block of MCALLISTER ST</t>
  </si>
  <si>
    <t>Janelle</t>
  </si>
  <si>
    <t>OAK ST / FILLMORE ST</t>
  </si>
  <si>
    <t>Bryn</t>
  </si>
  <si>
    <t>JOHNFKENNEDY DR / TRANSVERSE DR</t>
  </si>
  <si>
    <t>Eriana</t>
  </si>
  <si>
    <t>MISSION ST / 20TH ST</t>
  </si>
  <si>
    <t>Bayley</t>
  </si>
  <si>
    <t>900 Block of HAYES ST</t>
  </si>
  <si>
    <t>Chasity</t>
  </si>
  <si>
    <t>600 Block of PAGE ST</t>
  </si>
  <si>
    <t>0 Block of WAVERLY PL</t>
  </si>
  <si>
    <t>Sydney</t>
  </si>
  <si>
    <t>MARKET ST / 3RD ST</t>
  </si>
  <si>
    <t>Bernadine</t>
  </si>
  <si>
    <t>1000 Block of CONNECTICUT ST</t>
  </si>
  <si>
    <t>Julianna</t>
  </si>
  <si>
    <t>800 Block of NORTHPOINT ST</t>
  </si>
  <si>
    <t>Gwendolyn</t>
  </si>
  <si>
    <t>100 Block of 3RD ST</t>
  </si>
  <si>
    <t>100 Block of TURQUOISE WY</t>
  </si>
  <si>
    <t>900 Block of GEARY ST</t>
  </si>
  <si>
    <t>Holli</t>
  </si>
  <si>
    <t>HAIGHT ST / MARKET ST</t>
  </si>
  <si>
    <t>MISSION ST / RUSSIA AV</t>
  </si>
  <si>
    <t>Miley</t>
  </si>
  <si>
    <t>19TH ST / YORK ST</t>
  </si>
  <si>
    <t>Trey</t>
  </si>
  <si>
    <t>GEARY ST / STOCKTON ST</t>
  </si>
  <si>
    <t>Debora</t>
  </si>
  <si>
    <t>700 Block of 14TH ST</t>
  </si>
  <si>
    <t>Sonja</t>
  </si>
  <si>
    <t>OAKDALE AV / SELBY ST</t>
  </si>
  <si>
    <t>100 Block of BROOKDALE AV</t>
  </si>
  <si>
    <t>Max</t>
  </si>
  <si>
    <t>DUNCAN ST / DOUGLASS ST</t>
  </si>
  <si>
    <t>Danielle</t>
  </si>
  <si>
    <t>500 Block of JOHNFKENNEDY DR</t>
  </si>
  <si>
    <t>Caitlin</t>
  </si>
  <si>
    <t>2100 Block of 24TH AV</t>
  </si>
  <si>
    <t>Enrique</t>
  </si>
  <si>
    <t>900 Block of MARKET ST</t>
  </si>
  <si>
    <t>Brenda</t>
  </si>
  <si>
    <t>CHESTNUT ST / COLUMBUS AV</t>
  </si>
  <si>
    <t>Andre</t>
  </si>
  <si>
    <t>200 Block of 9TH ST</t>
  </si>
  <si>
    <t>Eunice</t>
  </si>
  <si>
    <t>700 Block of MARKET ST</t>
  </si>
  <si>
    <t>Johnny</t>
  </si>
  <si>
    <t>300 Block of ATHENS ST</t>
  </si>
  <si>
    <t>Christa</t>
  </si>
  <si>
    <t>27TH AV / LAKE ST</t>
  </si>
  <si>
    <t>Wilbur</t>
  </si>
  <si>
    <t>2400 Block of MARKET ST</t>
  </si>
  <si>
    <t>Steve</t>
  </si>
  <si>
    <t>7TH ST / MARKET ST</t>
  </si>
  <si>
    <t>Ronnie</t>
  </si>
  <si>
    <t>1000 Block of BUSH ST</t>
  </si>
  <si>
    <t>Julie</t>
  </si>
  <si>
    <t>1300 Block of HAIGHT ST</t>
  </si>
  <si>
    <t>Paola</t>
  </si>
  <si>
    <t>700 Block of POST ST</t>
  </si>
  <si>
    <t>Shemar</t>
  </si>
  <si>
    <t>1000 Block of INGERSON AV</t>
  </si>
  <si>
    <t>Albert</t>
  </si>
  <si>
    <t>0 Block of STONEYBROOK AV</t>
  </si>
  <si>
    <t>Kyleigh</t>
  </si>
  <si>
    <t>3900 Block of MISSION ST</t>
  </si>
  <si>
    <t>300 Block of 6TH AV</t>
  </si>
  <si>
    <t>Michaela</t>
  </si>
  <si>
    <t>2000 Block of MISSION ST</t>
  </si>
  <si>
    <t>Stefania</t>
  </si>
  <si>
    <t>EDDY ST / LARKIN ST</t>
  </si>
  <si>
    <t>Nigel</t>
  </si>
  <si>
    <t>SUTTER ST / FRANKLIN ST</t>
  </si>
  <si>
    <t>Mavis</t>
  </si>
  <si>
    <t>700 Block of CABRILLO ST</t>
  </si>
  <si>
    <t>COLUMBUS AV / CHESTNUT ST</t>
  </si>
  <si>
    <t>Marion</t>
  </si>
  <si>
    <t>5TH ST / TOWNSEND ST</t>
  </si>
  <si>
    <t>Adrianna</t>
  </si>
  <si>
    <t>100 Block of EDDY ST</t>
  </si>
  <si>
    <t>Jaimee</t>
  </si>
  <si>
    <t>OAKDALE AV / RANKIN ST</t>
  </si>
  <si>
    <t>SILVER AV / BOYLSTON ST</t>
  </si>
  <si>
    <t>Jennifer</t>
  </si>
  <si>
    <t>100 Block of MINNA ST</t>
  </si>
  <si>
    <t>Peyton</t>
  </si>
  <si>
    <t>500 Block of 2ND ST</t>
  </si>
  <si>
    <t>Joel</t>
  </si>
  <si>
    <t>POWELL ST / GEARY ST</t>
  </si>
  <si>
    <t>100 Block of TUCKER AV</t>
  </si>
  <si>
    <t>Darrel</t>
  </si>
  <si>
    <t>2300 Block of BUCHANAN ST</t>
  </si>
  <si>
    <t>TARAVAL ST / 44TH AV</t>
  </si>
  <si>
    <t>Christina</t>
  </si>
  <si>
    <t>1ST ST / MISSION ST</t>
  </si>
  <si>
    <t>Bruno</t>
  </si>
  <si>
    <t>0 Block of STOCKTON ST</t>
  </si>
  <si>
    <t>Fabiola</t>
  </si>
  <si>
    <t>100 Block of HYDE ST</t>
  </si>
  <si>
    <t>MASON ST / TURK ST</t>
  </si>
  <si>
    <t>Laverne</t>
  </si>
  <si>
    <t>4400 Block of 3RD ST</t>
  </si>
  <si>
    <t>Joseph</t>
  </si>
  <si>
    <t>100 Block of MARIETTA DR</t>
  </si>
  <si>
    <t>1000 Block of FOLSOM ST</t>
  </si>
  <si>
    <t>Velma</t>
  </si>
  <si>
    <t>1300 Block of MARKET ST</t>
  </si>
  <si>
    <t>Christy</t>
  </si>
  <si>
    <t>200 Block of RALSTON ST</t>
  </si>
  <si>
    <t>100 Block of SANBUENAVENTURA WY</t>
  </si>
  <si>
    <t>Lita</t>
  </si>
  <si>
    <t>1400 Block of BROADWAY ST</t>
  </si>
  <si>
    <t>Stephon</t>
  </si>
  <si>
    <t>1300 Block of FRANKLIN ST</t>
  </si>
  <si>
    <t>Demetrius</t>
  </si>
  <si>
    <t>1000 Block of HYDE ST</t>
  </si>
  <si>
    <t>Evan</t>
  </si>
  <si>
    <t>Rita</t>
  </si>
  <si>
    <t>800 Block of MOSCOW ST</t>
  </si>
  <si>
    <t>NORTHPOINT ST / MASON ST</t>
  </si>
  <si>
    <t>Dianne</t>
  </si>
  <si>
    <t>900 Block of NATOMA ST</t>
  </si>
  <si>
    <t>Mickey</t>
  </si>
  <si>
    <t>LINCOLN WY / 45TH AV</t>
  </si>
  <si>
    <t>Amy</t>
  </si>
  <si>
    <t>UNION ST / LAGUNA ST</t>
  </si>
  <si>
    <t>Eileen</t>
  </si>
  <si>
    <t>500 Block of HOLLOWAY AV</t>
  </si>
  <si>
    <t>Stanley</t>
  </si>
  <si>
    <t>MARKET ST / 4TH ST</t>
  </si>
  <si>
    <t>Douglas</t>
  </si>
  <si>
    <t>1100 Block of MASONIC AV</t>
  </si>
  <si>
    <t>Jill</t>
  </si>
  <si>
    <t>14TH ST / VALENCIA ST</t>
  </si>
  <si>
    <t>NA</t>
  </si>
  <si>
    <t>Cecile</t>
  </si>
  <si>
    <t>Abby</t>
  </si>
  <si>
    <t>Merna</t>
  </si>
  <si>
    <t>harriette42@ymail.com</t>
  </si>
  <si>
    <t>matthew951@yahoo.co.in</t>
  </si>
  <si>
    <t>geraldine867@ymail.co.in</t>
  </si>
  <si>
    <t>brenda905@ymail.com</t>
  </si>
  <si>
    <t>malie282@gmail.com</t>
  </si>
  <si>
    <t>fred847@google.co.in</t>
  </si>
  <si>
    <t>clay224@gmail.com</t>
  </si>
  <si>
    <t>alaysha578@hotmail.com</t>
  </si>
  <si>
    <t>kelli519@gmail.com</t>
  </si>
  <si>
    <t>ryker154@hotmail.com</t>
  </si>
  <si>
    <t>johnnie593@hotmail.com</t>
  </si>
  <si>
    <t>zykeria36@google.co.in</t>
  </si>
  <si>
    <t>selma775@yahoo.co.in</t>
  </si>
  <si>
    <t>kathryn298@gmail.com</t>
  </si>
  <si>
    <t>karl167@google.co.in</t>
  </si>
  <si>
    <t>freda331@yahoo.co.in</t>
  </si>
  <si>
    <t>david216@ymail.com</t>
  </si>
  <si>
    <t>winnifred436@gmail.com</t>
  </si>
  <si>
    <t>bryce535@google.co.in</t>
  </si>
  <si>
    <t>maeve922@gmail.com</t>
  </si>
  <si>
    <t>seth275@ymail.com</t>
  </si>
  <si>
    <t>maria344@yahoo.com</t>
  </si>
  <si>
    <t>taron588@yahoo.co.in</t>
  </si>
  <si>
    <t>bryce621@google.co.in</t>
  </si>
  <si>
    <t>ramona218@gmail.com</t>
  </si>
  <si>
    <t>adrienne107@gmail.com</t>
  </si>
  <si>
    <t>dawn743@yahoo.com</t>
  </si>
  <si>
    <t>yessenia134@yahoo.com</t>
  </si>
  <si>
    <t>ryan368@ymail.com</t>
  </si>
  <si>
    <t>harriette113@ymail.co.in</t>
  </si>
  <si>
    <t>jana467@gmail.com</t>
  </si>
  <si>
    <t>frances207@ymail.co.in</t>
  </si>
  <si>
    <t>tiffani841@google.co.in</t>
  </si>
  <si>
    <t>cecile32@hotmail.com</t>
  </si>
  <si>
    <t>bryce393@ymail.com</t>
  </si>
  <si>
    <t>earle203@google.co.in</t>
  </si>
  <si>
    <t>danita716@ymail.com</t>
  </si>
  <si>
    <t>raeleigh114@gmail.com</t>
  </si>
  <si>
    <t>guy394@outlook.com</t>
  </si>
  <si>
    <t>anastasia108@google.co.in</t>
  </si>
  <si>
    <t>benita963@gmail.com</t>
  </si>
  <si>
    <t>dianne471@ymail.com</t>
  </si>
  <si>
    <t>andrea833@yahoo.co.in</t>
  </si>
  <si>
    <t>raul112@outlook.com</t>
  </si>
  <si>
    <t>raven727@yahoo.co.in</t>
  </si>
  <si>
    <t>rebecca74@yahoo.co.in</t>
  </si>
  <si>
    <t>rosalind124@hotmail.com</t>
  </si>
  <si>
    <t>anne714@gmail.com</t>
  </si>
  <si>
    <t>michael518@yahoo.com</t>
  </si>
  <si>
    <t>danielle957@yahoo.co.in</t>
  </si>
  <si>
    <t>heather632@hotmail.com</t>
  </si>
  <si>
    <t>kaitlyn744@yahoo.com</t>
  </si>
  <si>
    <t>eileen529@google.co.in</t>
  </si>
  <si>
    <t>cheyenne213@outlook.com</t>
  </si>
  <si>
    <t>ely630@yahoo.com</t>
  </si>
  <si>
    <t>irby513@hotmail.com</t>
  </si>
  <si>
    <t>genevieve714@hotmail.com</t>
  </si>
  <si>
    <t>elliana123@hotmail.com</t>
  </si>
  <si>
    <t>katrice318@yahoo.co.in</t>
  </si>
  <si>
    <t>laverne188@google.co.in</t>
  </si>
  <si>
    <t>chasity357@yahoo.co.in</t>
  </si>
  <si>
    <t>kyle670@gmail.com</t>
  </si>
  <si>
    <t>gene977@ymail.co.in</t>
  </si>
  <si>
    <t>marlene682@outlook.com</t>
  </si>
  <si>
    <t>clay181@hotmail.com</t>
  </si>
  <si>
    <t>baldemar170@yahoo.co.in</t>
  </si>
  <si>
    <t>claudia529@google.co.in</t>
  </si>
  <si>
    <t>arya715@ymail.co.in</t>
  </si>
  <si>
    <t>rodney10@ymail.com</t>
  </si>
  <si>
    <t>amelia849@hotmail.com</t>
  </si>
  <si>
    <t>stephanie808@gmail.com</t>
  </si>
  <si>
    <t>dejon859@ymail.com</t>
  </si>
  <si>
    <t>lawrence813@gmail.com</t>
  </si>
  <si>
    <t>felicity667@ymail.com</t>
  </si>
  <si>
    <t>kim205@hotmail.com</t>
  </si>
  <si>
    <t>morgan937@yahoo.com</t>
  </si>
  <si>
    <t>hudson500@gmail.com</t>
  </si>
  <si>
    <t>stacy454@hotmail.com</t>
  </si>
  <si>
    <t>peter111@ymail.co.in</t>
  </si>
  <si>
    <t>beth644@outlook.com</t>
  </si>
  <si>
    <t>devon640@hotmail.com</t>
  </si>
  <si>
    <t>jonathan257@google.co.in</t>
  </si>
  <si>
    <t>benita200@yahoo.co.in</t>
  </si>
  <si>
    <t>john780@yahoo.com</t>
  </si>
  <si>
    <t>jan805@ymail.com</t>
  </si>
  <si>
    <t>robert988@google.co.in</t>
  </si>
  <si>
    <t>kaitlyn60@yahoo.com</t>
  </si>
  <si>
    <t>stephan274@yahoo.co.in</t>
  </si>
  <si>
    <t>emma964@gmail.com</t>
  </si>
  <si>
    <t>monica700@gmail.com</t>
  </si>
  <si>
    <t>pamala451@outlook.com</t>
  </si>
  <si>
    <t>matt620@yahoo.com</t>
  </si>
  <si>
    <t>kristie659@hotmail.com</t>
  </si>
  <si>
    <t>lee224@ymail.co.in</t>
  </si>
  <si>
    <t>roger478@ymail.co.in</t>
  </si>
  <si>
    <t>zoya623@gmail.com</t>
  </si>
  <si>
    <t>robert627@yahoo.co.in</t>
  </si>
  <si>
    <t>danny201@yahoo.com</t>
  </si>
  <si>
    <t>ryker409@gmail.com</t>
  </si>
  <si>
    <t>zelda490@yahoo.co.in</t>
  </si>
  <si>
    <t>david957@ymail.com</t>
  </si>
  <si>
    <t>jacquelin945@yahoo.com</t>
  </si>
  <si>
    <t>ardis505@ymail.com</t>
  </si>
  <si>
    <t>scott41@hotmail.com</t>
  </si>
  <si>
    <t>alexia131@outlook.com</t>
  </si>
  <si>
    <t>donnell940@ymail.co.in</t>
  </si>
  <si>
    <t>trent560@google.co.in</t>
  </si>
  <si>
    <t>gerald85@google.co.in</t>
  </si>
  <si>
    <t>zakariya835@yahoo.com</t>
  </si>
  <si>
    <t>artie206@ymail.com</t>
  </si>
  <si>
    <t>ryan128@yahoo.com</t>
  </si>
  <si>
    <t>albertha398@ymail.com</t>
  </si>
  <si>
    <t>carolyn538@yahoo.co.in</t>
  </si>
  <si>
    <t>ilana40@ymail.co.in</t>
  </si>
  <si>
    <t>christa254@gmail.com</t>
  </si>
  <si>
    <t>bobby84@yahoo.com</t>
  </si>
  <si>
    <t>laurence971@yahoo.co.in</t>
  </si>
  <si>
    <t>trevon752@yahoo.co.in</t>
  </si>
  <si>
    <t>jason341@yahoo.com</t>
  </si>
  <si>
    <t>ramona899@yahoo.com</t>
  </si>
  <si>
    <t>harvey871@ymail.co.in</t>
  </si>
  <si>
    <t>ericka392@hotmail.com</t>
  </si>
  <si>
    <t>scott810@ymail.co.in</t>
  </si>
  <si>
    <t>shirley751@gmail.com</t>
  </si>
  <si>
    <t>nevaeh593@outlook.com</t>
  </si>
  <si>
    <t>rayburn250@yahoo.co.in</t>
  </si>
  <si>
    <t>rayburn258@gmail.com</t>
  </si>
  <si>
    <t>sharyn974@ymail.co.in</t>
  </si>
  <si>
    <t>leslie740@ymail.co.in</t>
  </si>
  <si>
    <t>ericka359@ymail.com</t>
  </si>
  <si>
    <t>curtis682@hotmail.com</t>
  </si>
  <si>
    <t>alessia799@hotmail.com</t>
  </si>
  <si>
    <t>bridgett374@yahoo.com</t>
  </si>
  <si>
    <t>kelly848@hotmail.com</t>
  </si>
  <si>
    <t>francis214@hotmail.com</t>
  </si>
  <si>
    <t>stephania835@gmail.com</t>
  </si>
  <si>
    <t>zella692@yahoo.co.in</t>
  </si>
  <si>
    <t>tiffany386@ymail.com</t>
  </si>
  <si>
    <t>bernard448@google.co.in</t>
  </si>
  <si>
    <t>parth128@gmail.com</t>
  </si>
  <si>
    <t>arlene95@ymail.co.in</t>
  </si>
  <si>
    <t>ronnie261@ymail.co.in</t>
  </si>
  <si>
    <t>anne892@hotmail.com</t>
  </si>
  <si>
    <t>kathleen439@outlook.com</t>
  </si>
  <si>
    <t>jalen33@yahoo.com</t>
  </si>
  <si>
    <t>jensen191@ymail.co.in</t>
  </si>
  <si>
    <t>stanley922@ymail.co.in</t>
  </si>
  <si>
    <t>stanley112@outlook.com</t>
  </si>
  <si>
    <t>pamela639@google.co.in</t>
  </si>
  <si>
    <t>isabela532@hotmail.com</t>
  </si>
  <si>
    <t>tiffani333@outlook.com</t>
  </si>
  <si>
    <t>ora822@outlook.com</t>
  </si>
  <si>
    <t>crystal579@outlook.com</t>
  </si>
  <si>
    <t>todd405@ymail.co.in</t>
  </si>
  <si>
    <t>frederick409@outlook.com</t>
  </si>
  <si>
    <t>makala843@ymail.com</t>
  </si>
  <si>
    <t>wayne473@gmail.com</t>
  </si>
  <si>
    <t>bart400@outlook.com</t>
  </si>
  <si>
    <t>leighann675@gmail.com</t>
  </si>
  <si>
    <t>christina573@hotmail.com</t>
  </si>
  <si>
    <t>edith189@ymail.co.in</t>
  </si>
  <si>
    <t>milburn442@hotmail.com</t>
  </si>
  <si>
    <t>loren171@gmail.com</t>
  </si>
  <si>
    <t>zoie905@gmail.com</t>
  </si>
  <si>
    <t>coleman372@yahoo.co.in</t>
  </si>
  <si>
    <t>jennifer84@gmail.com</t>
  </si>
  <si>
    <t>jensen157@gmail.com</t>
  </si>
  <si>
    <t>cristina330@ymail.com</t>
  </si>
  <si>
    <t>annamaria542@ymail.co.in</t>
  </si>
  <si>
    <t>jennie676@gmail.com</t>
  </si>
  <si>
    <t>eldon965@gmail.com</t>
  </si>
  <si>
    <t>tammi464@google.co.in</t>
  </si>
  <si>
    <t>elise537@google.co.in</t>
  </si>
  <si>
    <t>twanna51@outlook.com</t>
  </si>
  <si>
    <t>dawn379@gmail.com</t>
  </si>
  <si>
    <t>gael721@hotmail.com</t>
  </si>
  <si>
    <t>joao478@ymail.co.in</t>
  </si>
  <si>
    <t>muriel437@yahoo.com</t>
  </si>
  <si>
    <t>valeria27@ymail.com</t>
  </si>
  <si>
    <t>yasmeen6@outlook.com</t>
  </si>
  <si>
    <t>cecilia196@hotmail.com</t>
  </si>
  <si>
    <t>brent496@ymail.co.in</t>
  </si>
  <si>
    <t>gray853@yahoo.co.in</t>
  </si>
  <si>
    <t>kenny233@hotmail.com</t>
  </si>
  <si>
    <t>jasmine269@hotmail.com</t>
  </si>
  <si>
    <t>kelly404@gmail.com</t>
  </si>
  <si>
    <t>alysha459@ymail.co.in</t>
  </si>
  <si>
    <t>rashawn68@hotmail.com</t>
  </si>
  <si>
    <t>rita822@google.co.in</t>
  </si>
  <si>
    <t>jaime171@hotmail.com</t>
  </si>
  <si>
    <t>debora90@gmail.com</t>
  </si>
  <si>
    <t>jan949@yahoo.co.in</t>
  </si>
  <si>
    <t>van725@yahoo.com</t>
  </si>
  <si>
    <t>jalen271@gmail.com</t>
  </si>
  <si>
    <t>samual419@outlook.com</t>
  </si>
  <si>
    <t>holli358@ymail.com</t>
  </si>
  <si>
    <t>latasha554@ymail.com</t>
  </si>
  <si>
    <t>alexia103@ymail.com</t>
  </si>
  <si>
    <t>beth30@yahoo.co.in</t>
  </si>
  <si>
    <t>valencia714@yahoo.co.in</t>
  </si>
  <si>
    <t>Start_date</t>
  </si>
  <si>
    <t>End_date</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</si>
  <si>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</si>
  <si>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</si>
  <si>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</si>
  <si>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</si>
  <si>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</si>
  <si>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</si>
  <si>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</si>
  <si>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</si>
  <si>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</si>
  <si>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</si>
  <si>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</si>
  <si>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</si>
  <si>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</si>
  <si>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</si>
  <si>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</si>
  <si>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</si>
  <si>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</si>
  <si>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</si>
  <si>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</si>
  <si>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</si>
  <si>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</si>
  <si>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</si>
  <si>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</si>
  <si>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</si>
  <si>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</si>
  <si>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</si>
  <si>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</si>
  <si>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</si>
  <si>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</si>
  <si>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</si>
  <si>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</si>
  <si>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</si>
  <si>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</si>
  <si>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</si>
  <si>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</si>
  <si>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</si>
  <si>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</si>
  <si>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</si>
  <si>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</si>
  <si>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</si>
  <si>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</si>
  <si>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</si>
  <si>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</si>
  <si>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</si>
  <si>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</si>
  <si>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</si>
  <si>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</si>
  <si>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</si>
  <si>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</si>
  <si>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</si>
  <si>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</si>
  <si>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</si>
  <si>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</si>
  <si>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</si>
  <si>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</si>
  <si>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</si>
  <si>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</si>
  <si>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</si>
  <si>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</si>
  <si>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</si>
  <si>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</si>
  <si>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</si>
  <si>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</si>
  <si>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</si>
  <si>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</si>
  <si>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</si>
  <si>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</si>
  <si>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</si>
  <si>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</si>
  <si>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</si>
  <si>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</si>
  <si>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</si>
  <si>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</si>
  <si>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</si>
  <si>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</si>
  <si>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</si>
  <si>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</si>
  <si>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</si>
  <si>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</si>
  <si>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</si>
  <si>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</si>
  <si>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</si>
  <si>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</si>
  <si>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</si>
  <si>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</si>
  <si>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</si>
  <si>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</si>
  <si>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</si>
  <si>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</si>
  <si>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</si>
  <si>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</si>
  <si>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</si>
  <si>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</si>
  <si>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</si>
  <si>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</si>
  <si>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</si>
  <si>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</si>
  <si>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</si>
  <si>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</si>
  <si>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</si>
  <si>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</si>
  <si>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</si>
  <si>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</si>
  <si>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</si>
  <si>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</si>
  <si>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</si>
  <si>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</si>
  <si>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</si>
  <si>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</si>
  <si>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</si>
  <si>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</si>
  <si>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</si>
  <si>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</si>
  <si>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</si>
  <si>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</si>
  <si>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</si>
  <si>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</si>
  <si>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</si>
  <si>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</si>
  <si>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</si>
  <si>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</si>
  <si>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</si>
  <si>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</si>
  <si>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</si>
  <si>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</si>
  <si>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</si>
  <si>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</si>
  <si>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</si>
  <si>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</si>
  <si>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</si>
  <si>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</si>
  <si>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</si>
  <si>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</si>
  <si>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</si>
  <si>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</si>
  <si>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</si>
  <si>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</si>
  <si>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</si>
  <si>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</si>
  <si>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</si>
  <si>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</si>
  <si>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</si>
  <si>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</si>
  <si>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</si>
  <si>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</si>
  <si>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</si>
  <si>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</si>
  <si>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</si>
  <si>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</si>
  <si>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</si>
  <si>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</si>
  <si>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</si>
  <si>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</si>
  <si>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</si>
  <si>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</si>
  <si>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</si>
  <si>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</si>
  <si>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</si>
  <si>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</si>
  <si>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</si>
  <si>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</si>
  <si>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</si>
  <si>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</si>
  <si>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</si>
  <si>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</si>
  <si>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</si>
  <si>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</si>
  <si>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</si>
  <si>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</si>
  <si>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</si>
  <si>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</si>
  <si>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</si>
  <si>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</si>
  <si>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</si>
  <si>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</si>
  <si>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</si>
  <si>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</si>
  <si>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</si>
  <si>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</si>
  <si>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</si>
  <si>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</si>
  <si>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</si>
  <si>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</si>
  <si>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</si>
  <si>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</si>
  <si>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</si>
  <si>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</si>
  <si>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</si>
  <si>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</si>
  <si>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</si>
  <si>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</si>
  <si>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</si>
  <si>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</si>
  <si>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</si>
  <si>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</si>
  <si>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</si>
  <si>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</si>
  <si>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</si>
  <si>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</si>
  <si>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</si>
  <si>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</si>
  <si>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</si>
  <si>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</si>
  <si>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</si>
  <si>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</si>
  <si>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</si>
  <si>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</si>
  <si>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</si>
  <si>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</si>
  <si>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</si>
  <si>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</si>
  <si>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</si>
  <si>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</si>
  <si>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</si>
  <si>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</si>
  <si>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</si>
  <si>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</si>
  <si>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</si>
  <si>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</si>
  <si>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</si>
  <si>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</si>
  <si>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</si>
  <si>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</si>
  <si>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</si>
  <si>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</si>
  <si>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</si>
  <si>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</si>
  <si>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</si>
  <si>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</si>
  <si>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</si>
  <si>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</si>
  <si>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</si>
  <si>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</si>
  <si>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</si>
  <si>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</si>
  <si>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</si>
  <si>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</si>
  <si>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</si>
  <si>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</si>
  <si>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</si>
  <si>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</si>
  <si>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</si>
  <si>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</si>
  <si>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</si>
  <si>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</si>
  <si>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</si>
  <si>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</si>
  <si>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</si>
  <si>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</si>
  <si>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</si>
  <si>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</si>
  <si>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</si>
  <si>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</si>
  <si>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</si>
  <si>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</si>
  <si>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</si>
  <si>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</si>
  <si>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</si>
  <si>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</si>
  <si>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</si>
  <si>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</si>
  <si>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</si>
  <si>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</si>
  <si>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</si>
  <si>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</si>
  <si>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</si>
  <si>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</si>
  <si>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</si>
  <si>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</si>
  <si>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</si>
  <si>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</si>
  <si>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</si>
  <si>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</si>
  <si>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</si>
  <si>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</si>
  <si>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</si>
  <si>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</si>
  <si>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</si>
  <si>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</si>
  <si>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</si>
  <si>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</si>
  <si>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</si>
  <si>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</si>
  <si>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</si>
  <si>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</si>
  <si>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</si>
  <si>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</si>
  <si>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</si>
  <si>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</si>
  <si>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</si>
  <si>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</si>
  <si>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</si>
  <si>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</si>
  <si>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</si>
  <si>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</si>
  <si>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</si>
  <si>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</si>
  <si>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</si>
  <si>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</si>
  <si>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</si>
  <si>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</si>
  <si>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</si>
  <si>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</si>
  <si>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</si>
  <si>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</si>
  <si>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</si>
  <si>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</si>
  <si>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</si>
  <si>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</si>
  <si>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</si>
  <si>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</si>
  <si>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</si>
  <si>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</si>
  <si>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</si>
  <si>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</si>
  <si>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</si>
  <si>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</si>
  <si>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</si>
  <si>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</si>
  <si>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</si>
  <si>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</si>
  <si>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</si>
  <si>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</si>
  <si>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</si>
  <si>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</si>
  <si>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</si>
  <si>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</si>
  <si>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</si>
  <si>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</si>
  <si>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</si>
  <si>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</si>
  <si>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</si>
  <si>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</si>
  <si>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</si>
  <si>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</si>
  <si>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</si>
  <si>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</si>
  <si>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</si>
  <si>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</si>
  <si>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</si>
  <si>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</si>
  <si>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</si>
  <si>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</si>
  <si>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</si>
  <si>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</si>
  <si>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</si>
  <si>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</si>
  <si>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</si>
  <si>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</si>
  <si>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</si>
  <si>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</si>
  <si>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</si>
  <si>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</si>
  <si>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</si>
  <si>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</si>
  <si>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</si>
  <si>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</si>
  <si>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</si>
  <si>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</si>
  <si>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</si>
  <si>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</si>
  <si>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</si>
  <si>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</si>
  <si>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</si>
  <si>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</si>
  <si>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</si>
  <si>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</si>
  <si>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</si>
  <si>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</si>
  <si>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</si>
  <si>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</si>
  <si>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</si>
  <si>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</si>
  <si>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</si>
  <si>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</si>
  <si>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</si>
  <si>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</si>
  <si>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</si>
  <si>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</si>
  <si>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</si>
  <si>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</si>
  <si>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</si>
  <si>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</si>
  <si>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</si>
  <si>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</si>
  <si>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</si>
  <si>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</si>
  <si>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</si>
  <si>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</si>
  <si>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</si>
  <si>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</si>
  <si>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</si>
  <si>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Employee_E_ID</t>
  </si>
  <si>
    <t>Shipment_Sh_ID</t>
  </si>
  <si>
    <t>Status_Sh_ID</t>
  </si>
  <si>
    <t>Payment_ID</t>
  </si>
  <si>
    <t>SH_ID</t>
  </si>
  <si>
    <t>AMOUNT</t>
  </si>
  <si>
    <t>Payment_Status</t>
  </si>
  <si>
    <t>Payment_Mode</t>
  </si>
  <si>
    <t>Payment_Date</t>
  </si>
  <si>
    <t>313cd69e-66f3-11ea-9879-7077813058ce</t>
  </si>
  <si>
    <t>PAID</t>
  </si>
  <si>
    <t>CARD PAYMENT</t>
  </si>
  <si>
    <t>313dc140-66f3-11ea-a952-7077813058ce</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</si>
  <si>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</si>
  <si>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</si>
  <si>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</si>
  <si>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</si>
  <si>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</si>
  <si>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</si>
  <si>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</si>
  <si>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</si>
  <si>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</si>
  <si>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</si>
  <si>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</si>
  <si>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</si>
  <si>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</si>
  <si>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</si>
  <si>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</si>
  <si>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</si>
  <si>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</si>
  <si>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</si>
  <si>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</si>
  <si>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</si>
  <si>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</si>
  <si>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</si>
  <si>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</si>
  <si>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</si>
  <si>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</si>
  <si>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</si>
  <si>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</si>
  <si>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</si>
  <si>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</si>
  <si>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</si>
  <si>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</si>
  <si>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</si>
  <si>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</si>
  <si>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</si>
  <si>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</si>
  <si>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</si>
  <si>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</si>
  <si>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</si>
  <si>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</si>
  <si>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</si>
  <si>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</si>
  <si>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</si>
  <si>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</si>
  <si>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</si>
  <si>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</si>
  <si>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</si>
  <si>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</si>
  <si>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</si>
  <si>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</si>
  <si>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</si>
  <si>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</si>
  <si>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</si>
  <si>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</si>
  <si>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</si>
  <si>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</si>
  <si>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</si>
  <si>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</si>
  <si>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</si>
  <si>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</si>
  <si>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</si>
  <si>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</si>
  <si>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</si>
  <si>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</si>
  <si>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</si>
  <si>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</si>
  <si>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</si>
  <si>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</si>
  <si>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</si>
  <si>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</si>
  <si>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</si>
  <si>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</si>
  <si>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</si>
  <si>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</si>
  <si>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</si>
  <si>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</si>
  <si>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</si>
  <si>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</si>
  <si>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</si>
  <si>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</si>
  <si>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</si>
  <si>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</si>
  <si>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</si>
  <si>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</si>
  <si>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</si>
  <si>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</si>
  <si>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</si>
  <si>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</si>
  <si>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</si>
  <si>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</si>
  <si>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</si>
  <si>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</si>
  <si>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</si>
  <si>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</si>
  <si>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</si>
  <si>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</si>
  <si>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</si>
  <si>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</si>
  <si>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</si>
  <si>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</si>
  <si>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</si>
  <si>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</si>
  <si>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</si>
  <si>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</si>
  <si>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</si>
  <si>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</si>
  <si>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</si>
  <si>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</si>
  <si>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</si>
  <si>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</si>
  <si>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</si>
  <si>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</si>
  <si>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</si>
  <si>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</si>
  <si>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</si>
  <si>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</si>
  <si>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</si>
  <si>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</si>
  <si>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</si>
  <si>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</si>
  <si>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</si>
  <si>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</si>
  <si>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</si>
  <si>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</si>
  <si>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</si>
  <si>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</si>
  <si>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</si>
  <si>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</si>
  <si>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</si>
  <si>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</si>
  <si>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</si>
  <si>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</si>
  <si>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</si>
  <si>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</si>
  <si>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</si>
  <si>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</si>
  <si>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</si>
  <si>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</si>
  <si>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</si>
  <si>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</si>
  <si>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</si>
  <si>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</si>
  <si>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</si>
  <si>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</si>
  <si>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</si>
  <si>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</si>
  <si>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</si>
  <si>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</si>
  <si>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</si>
  <si>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</si>
  <si>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</si>
  <si>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</si>
  <si>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</si>
  <si>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</si>
  <si>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</si>
  <si>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</si>
  <si>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</si>
  <si>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</si>
  <si>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</si>
  <si>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</si>
  <si>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</si>
  <si>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</si>
  <si>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</si>
  <si>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</si>
  <si>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</si>
  <si>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</si>
  <si>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</si>
  <si>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</si>
  <si>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</si>
  <si>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</si>
  <si>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</si>
  <si>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</si>
  <si>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</si>
  <si>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</si>
  <si>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</si>
  <si>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</si>
  <si>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</si>
  <si>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</si>
  <si>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</si>
  <si>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</si>
  <si>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</si>
  <si>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</si>
  <si>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</si>
  <si>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</si>
  <si>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</si>
  <si>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</si>
  <si>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</si>
  <si>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</si>
  <si>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</si>
  <si>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</si>
  <si>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</si>
  <si>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</si>
  <si>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</si>
  <si>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</si>
  <si>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</si>
  <si>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</si>
  <si>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</si>
  <si>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</si>
  <si>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</si>
  <si>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</si>
  <si>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</si>
  <si>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SH_CONTENT</t>
  </si>
  <si>
    <t>SH_DOMAIN</t>
  </si>
  <si>
    <t>SER_TYPE</t>
  </si>
  <si>
    <t>SH_WEIGHT</t>
  </si>
  <si>
    <t>SH_CHARGES</t>
  </si>
  <si>
    <t>SR_ADDR</t>
  </si>
  <si>
    <t>DS_ADDR</t>
  </si>
  <si>
    <t>Healthcare</t>
  </si>
  <si>
    <t>Domestic</t>
  </si>
  <si>
    <t>Regular</t>
  </si>
  <si>
    <t>1800 Block of 26TH ST</t>
  </si>
  <si>
    <t>1200 Block of JACKSON ST</t>
  </si>
  <si>
    <t>International</t>
  </si>
  <si>
    <t>Express</t>
  </si>
  <si>
    <t>2600 Block of ALEMANY BL</t>
  </si>
  <si>
    <t>700 Block of HAMPSHIRE ST</t>
  </si>
  <si>
    <t>Luggage</t>
  </si>
  <si>
    <t>BARTLETT ST / 23RD ST</t>
  </si>
  <si>
    <t>500 Block of HAIGHT ST</t>
  </si>
  <si>
    <t>Home Furnishing</t>
  </si>
  <si>
    <t>1300 Block of 7TH AV</t>
  </si>
  <si>
    <t>300 Block of 9TH ST</t>
  </si>
  <si>
    <t>Electronics</t>
  </si>
  <si>
    <t>0 Block of EUREKA ST</t>
  </si>
  <si>
    <t>1800 Block of VANNESS AV</t>
  </si>
  <si>
    <t>Food and Beverages</t>
  </si>
  <si>
    <t>700 Block of VANNESS AV</t>
  </si>
  <si>
    <t>500 Block of LEAVENWORTH ST</t>
  </si>
  <si>
    <t>Fashion</t>
  </si>
  <si>
    <t>200 Block of BERRY ST</t>
  </si>
  <si>
    <t>CARROLL AV / JENNINGS ST</t>
  </si>
  <si>
    <t>Industrial Equipments</t>
  </si>
  <si>
    <t>1100 Block of FRANCISCO ST</t>
  </si>
  <si>
    <t>Hazardous Goods</t>
  </si>
  <si>
    <t>100 Block of NEWMONTGOMERY ST</t>
  </si>
  <si>
    <t>600 Block of SOUTH VAN NESS AV</t>
  </si>
  <si>
    <t>Automotive</t>
  </si>
  <si>
    <t>200 Block of SCOTT ST</t>
  </si>
  <si>
    <t>2600 Block of MISSION ST</t>
  </si>
  <si>
    <t>BELVEDERE ST / WALLER ST</t>
  </si>
  <si>
    <t>0 Block of CEDAR ST</t>
  </si>
  <si>
    <t>500 Block of FREDERICK ST</t>
  </si>
  <si>
    <t>1300 Block of CALIFORNIA ST</t>
  </si>
  <si>
    <t>0 Block of RAUSCH ST</t>
  </si>
  <si>
    <t>300 Block of CHENERY ST</t>
  </si>
  <si>
    <t>BUSH ST / BUCHANAN ST</t>
  </si>
  <si>
    <t>2600 Block of 18TH ST</t>
  </si>
  <si>
    <t>800 Block of 30TH AV</t>
  </si>
  <si>
    <t>Construction</t>
  </si>
  <si>
    <t>800 Block of GENEVA AV</t>
  </si>
  <si>
    <t>300 Block of 4TH ST</t>
  </si>
  <si>
    <t>100 Block of TOWNSEND ST</t>
  </si>
  <si>
    <t>15TH ST / SANCHEZ ST</t>
  </si>
  <si>
    <t>1700 Block of FULTON ST</t>
  </si>
  <si>
    <t>900 Block of ELLSWORTH ST</t>
  </si>
  <si>
    <t>400 Block of 28TH ST</t>
  </si>
  <si>
    <t>600 Block of FRANCISCO ST</t>
  </si>
  <si>
    <t>FELL ST / MASONIC AV</t>
  </si>
  <si>
    <t>900 Block of RANDOLPH ST</t>
  </si>
  <si>
    <t>Arts and crafts</t>
  </si>
  <si>
    <t>ELLIS ST / LAGUNA ST</t>
  </si>
  <si>
    <t>0 Block of HYDE ST</t>
  </si>
  <si>
    <t>100 Block of STEUART ST</t>
  </si>
  <si>
    <t>900 Block of VALENCIA ST</t>
  </si>
  <si>
    <t>700 Block of FOLSOM ST</t>
  </si>
  <si>
    <t>300 Block of ARBALLO DR</t>
  </si>
  <si>
    <t>1600 Block of VANNESS AV</t>
  </si>
  <si>
    <t>100 Block of PHELAN AV</t>
  </si>
  <si>
    <t>0 Block of GORDON ST</t>
  </si>
  <si>
    <t>600 Block of VALENCIA ST</t>
  </si>
  <si>
    <t>SHOTWELL ST / 17TH ST</t>
  </si>
  <si>
    <t>EDDY ST / HYDE ST</t>
  </si>
  <si>
    <t>1500 Block of BAKER ST</t>
  </si>
  <si>
    <t>LIPPARD AV / BOSWORTH ST</t>
  </si>
  <si>
    <t>100 Block of BERRY ST</t>
  </si>
  <si>
    <t>KERN ST / DIAMOND ST</t>
  </si>
  <si>
    <t>700 Block of HOWARD ST</t>
  </si>
  <si>
    <t>HARRISON ST / 3RD ST</t>
  </si>
  <si>
    <t>0 Block of LEE AV</t>
  </si>
  <si>
    <t>0 Block of FALLON PL</t>
  </si>
  <si>
    <t>STOCKTON ST / BROADWAY ST</t>
  </si>
  <si>
    <t>LAKE MERCED BL / BROTHERHOOD WAY</t>
  </si>
  <si>
    <t>HARRISON ST / THE EMBARCADEROSOUTH ST</t>
  </si>
  <si>
    <t>GEARY ST / POLK ST</t>
  </si>
  <si>
    <t>1600 Block of LASALLE AV</t>
  </si>
  <si>
    <t>1400 Block of DOUGLASS ST</t>
  </si>
  <si>
    <t>48TH AV / JUDAH ST</t>
  </si>
  <si>
    <t>100 Block of FONT BL</t>
  </si>
  <si>
    <t>1000 Block of KEY AV</t>
  </si>
  <si>
    <t>HOLLOWAY AV / BRIGHTON AV</t>
  </si>
  <si>
    <t>TAYLOR ST / GOLDEN GATE AV</t>
  </si>
  <si>
    <t>1800 Block of KIRKHAM ST</t>
  </si>
  <si>
    <t>500 Block of TUNNEL AV</t>
  </si>
  <si>
    <t>1600 Block of TURK ST</t>
  </si>
  <si>
    <t>100 Block of SPEAR ST</t>
  </si>
  <si>
    <t>200 Block of CHENERY ST</t>
  </si>
  <si>
    <t>2900 Block of DIAMOND ST</t>
  </si>
  <si>
    <t>400 Block of ROLPH ST</t>
  </si>
  <si>
    <t>BANCROFT AV / KEITH ST</t>
  </si>
  <si>
    <t>1100 Block of HUDSON AV</t>
  </si>
  <si>
    <t>MYRTLE ST / LARKIN ST</t>
  </si>
  <si>
    <t>STOCKTON ST / POST ST</t>
  </si>
  <si>
    <t>500 Block of MAGELLAN AV</t>
  </si>
  <si>
    <t>LEAVENWORTH ST / TURK ST</t>
  </si>
  <si>
    <t>1600 Block of 38TH AV</t>
  </si>
  <si>
    <t>3300 Block of MISSION ST</t>
  </si>
  <si>
    <t>4200 Block of 26TH ST</t>
  </si>
  <si>
    <t>0 Block of TURK ST</t>
  </si>
  <si>
    <t>BLAKE ST / GEARY BL</t>
  </si>
  <si>
    <t>BROADWAY ST / COLUMBUS AV</t>
  </si>
  <si>
    <t>WASHINGTON ST / DRUMM ST</t>
  </si>
  <si>
    <t>1200 Block of PINE ST</t>
  </si>
  <si>
    <t>EXECUTIVEPARK BL / ALANA WY</t>
  </si>
  <si>
    <t>900 Block of MISSION ST</t>
  </si>
  <si>
    <t>0 Block of BROOKDALE AV</t>
  </si>
  <si>
    <t>1300 Block of EGBERT AV</t>
  </si>
  <si>
    <t>3600 Block of 22ND ST</t>
  </si>
  <si>
    <t>200 Block of NAGLEE AV</t>
  </si>
  <si>
    <t>700 Block of 3RD ST</t>
  </si>
  <si>
    <t>FRANCISCO ST / JONES ST</t>
  </si>
  <si>
    <t>1700 Block of 25TH ST</t>
  </si>
  <si>
    <t>1300 Block of BROADWAY ST</t>
  </si>
  <si>
    <t>EARL ST / LASALLE AV</t>
  </si>
  <si>
    <t>1400 Block of KIRKWOOD CT</t>
  </si>
  <si>
    <t>CLARA ST / 4TH ST</t>
  </si>
  <si>
    <t>100 Block of ATOLL CR</t>
  </si>
  <si>
    <t>0 Block of STEINER ST</t>
  </si>
  <si>
    <t>1800 Block of 8TH AV</t>
  </si>
  <si>
    <t>JONES ST / GOLDEN GATE AV</t>
  </si>
  <si>
    <t>HARRISON ST / 11TH ST</t>
  </si>
  <si>
    <t>BROADWAY ST / KEARNY ST</t>
  </si>
  <si>
    <t>500 Block of HYDE ST</t>
  </si>
  <si>
    <t>400 Block of CAPP ST</t>
  </si>
  <si>
    <t>LARKIN ST / ELLIS ST</t>
  </si>
  <si>
    <t>2700 Block of DIAMOND ST</t>
  </si>
  <si>
    <t>6500 Block of 3RD ST</t>
  </si>
  <si>
    <t>800 Block of 33RD AV</t>
  </si>
  <si>
    <t>1500 Block of POWELL ST</t>
  </si>
  <si>
    <t>1100 Block of OCEAN AV</t>
  </si>
  <si>
    <t>900 Block of DEHARO ST</t>
  </si>
  <si>
    <t>BRYANT ST / 4TH ST</t>
  </si>
  <si>
    <t>900 Block of CONNECTICUT ST</t>
  </si>
  <si>
    <t>LEAVENWORTH ST / EDDY ST</t>
  </si>
  <si>
    <t>POLK ST / BEACH ST</t>
  </si>
  <si>
    <t>700 Block of LARKIN ST</t>
  </si>
  <si>
    <t>37TH AV / RIVERA ST</t>
  </si>
  <si>
    <t>1200 Block of 36TH AV</t>
  </si>
  <si>
    <t>FREMONT ST / HARRISON ST</t>
  </si>
  <si>
    <t>0 Block of CRESTLAKE DR</t>
  </si>
  <si>
    <t>400 Block of GENEVA AV</t>
  </si>
  <si>
    <t>POWELL ST / OFARRELL ST</t>
  </si>
  <si>
    <t>20TH ST / KANSAS ST</t>
  </si>
  <si>
    <t>JEFFERSON ST / TAYLOR ST</t>
  </si>
  <si>
    <t>4000 Block of 18TH ST</t>
  </si>
  <si>
    <t>500 Block of ELLIS ST</t>
  </si>
  <si>
    <t>1400 Block of 14TH AV</t>
  </si>
  <si>
    <t>1800 Block of DIVISADERO ST</t>
  </si>
  <si>
    <t>200 Block of 2ND ST</t>
  </si>
  <si>
    <t>2900 Block of TURK ST</t>
  </si>
  <si>
    <t>300 Block of DEMONTFORT AV</t>
  </si>
  <si>
    <t>300 Block of 10TH ST</t>
  </si>
  <si>
    <t>0 Block of CUMBERLAND ST</t>
  </si>
  <si>
    <t>200 Block of POPLAR ST</t>
  </si>
  <si>
    <t>1100 Block of POLK ST</t>
  </si>
  <si>
    <t>800 Block of OFARRELL ST</t>
  </si>
  <si>
    <t>16TH ST / UTAH ST</t>
  </si>
  <si>
    <t>800 Block of MISSION ST</t>
  </si>
  <si>
    <t>1500 Block of POLK ST</t>
  </si>
  <si>
    <t>600 Block of KANSAS ST</t>
  </si>
  <si>
    <t>1200 Block of NOE ST</t>
  </si>
  <si>
    <t>100 Block of BREWSTER ST</t>
  </si>
  <si>
    <t>900 Block of CAPITOL AV</t>
  </si>
  <si>
    <t>1700 Block of SUNNYDALE AV</t>
  </si>
  <si>
    <t>400 Block of BAKER ST</t>
  </si>
  <si>
    <t>SOUTH VAN NESS AV / 13TH ST</t>
  </si>
  <si>
    <t>22ND ST / CAROLINA ST</t>
  </si>
  <si>
    <t>2600 Block of FOLSOM ST</t>
  </si>
  <si>
    <t>3RD ST / PALOU AV</t>
  </si>
  <si>
    <t>2500 Block of MISSION ST</t>
  </si>
  <si>
    <t>2600 Block of 34TH AV</t>
  </si>
  <si>
    <t>500 Block of 9TH ST</t>
  </si>
  <si>
    <t>300 Block of OFARRELL ST</t>
  </si>
  <si>
    <t>0 Block of RAE AV</t>
  </si>
  <si>
    <t>DIVISADERO ST / JACKSON ST</t>
  </si>
  <si>
    <t>0 Block of DESOTO ST</t>
  </si>
  <si>
    <t>SILLIMAN ST / BOWDOIN ST</t>
  </si>
  <si>
    <t>200 Block of LEAVENWORTH ST</t>
  </si>
  <si>
    <t>2300 Block of CHESTNUT ST</t>
  </si>
  <si>
    <t>LAKE MERCED BL / SUNSET BL</t>
  </si>
  <si>
    <t>500 Block of VALENCIA ST</t>
  </si>
  <si>
    <t>6TH ST / STEVENSON ST</t>
  </si>
  <si>
    <t>800 Block of 47TH AV</t>
  </si>
  <si>
    <t>0 Block of LURLINE ST</t>
  </si>
  <si>
    <t>KEITH ST / THOMAS AV</t>
  </si>
  <si>
    <t>100 Block of CAPP ST</t>
  </si>
  <si>
    <t>LYON ST / OFARRELL ST</t>
  </si>
  <si>
    <t>0 Block of HARRISON ST</t>
  </si>
  <si>
    <t>1200 Block of GOLDEN GATE AV</t>
  </si>
  <si>
    <t>1400 Block of RANKIN ST</t>
  </si>
  <si>
    <t>1800 Block of DONNER AV</t>
  </si>
  <si>
    <t>19TH AV / LINCOLN WY</t>
  </si>
  <si>
    <t>800 Block of INGERSON AV</t>
  </si>
  <si>
    <t>MISSION ST / 2ND ST</t>
  </si>
  <si>
    <t>1300 Block of REVERE AV</t>
  </si>
  <si>
    <t>0 Block of WILLIAR AV</t>
  </si>
  <si>
    <t>0 Block of DORE ST</t>
  </si>
  <si>
    <t>100 Block of TURK ST</t>
  </si>
  <si>
    <t>500 Block of BRANNAN ST</t>
  </si>
  <si>
    <t>PIERCE ST / LOMBARD ST</t>
  </si>
  <si>
    <t>8TH AV / CLEMENT ST</t>
  </si>
  <si>
    <t>1700 Block of NEWCOMB AV</t>
  </si>
  <si>
    <t>1500 Block of LASALLE AV</t>
  </si>
  <si>
    <t>2300 Block of 25TH AV</t>
  </si>
  <si>
    <t>HOLLYPARK CR / MURRAY ST</t>
  </si>
  <si>
    <t>1100 Block of CONNECTICUT ST</t>
  </si>
  <si>
    <t>1700 Block of 22ND AV</t>
  </si>
  <si>
    <t>0 Block of LEAVENWORTH ST</t>
  </si>
  <si>
    <t>500 Block of 41ST AV</t>
  </si>
  <si>
    <t>500 Block of GUERRERO ST</t>
  </si>
  <si>
    <t>ELLIS ST / HYDE ST</t>
  </si>
  <si>
    <t>0 Block of CASTLEMANOR AV</t>
  </si>
  <si>
    <t>LANE ST / REVERE AV</t>
  </si>
  <si>
    <t>GEARY ST / HYDE ST</t>
  </si>
  <si>
    <t>500 Block of 39TH AV</t>
  </si>
  <si>
    <t>600 Block of MISSION ST</t>
  </si>
  <si>
    <t>1400 Block of CLAY ST</t>
  </si>
  <si>
    <t>5600 Block of DIAMONDHEIGHTS BL</t>
  </si>
  <si>
    <t>100 Block of ELLIOT ST</t>
  </si>
  <si>
    <t>4600 Block of IRVING ST</t>
  </si>
  <si>
    <t>200 Block of TURK ST</t>
  </si>
  <si>
    <t>0 Block of ANKENY ST</t>
  </si>
  <si>
    <t>NATOMA ST / 2ND ST</t>
  </si>
  <si>
    <t>3500 Block of MISSION ST</t>
  </si>
  <si>
    <t>1600 Block of DONNER AV</t>
  </si>
  <si>
    <t>800 Block of LARKIN ST</t>
  </si>
  <si>
    <t>100 Block of PERSIA AV</t>
  </si>
  <si>
    <t>100 Block of POWELL ST</t>
  </si>
  <si>
    <t>1600 Block of 39TH AV</t>
  </si>
  <si>
    <t>PARNASSUS AV / CLAYTON ST</t>
  </si>
  <si>
    <t>MARKET ST / CHURCH ST</t>
  </si>
  <si>
    <t>LOMBARD ST / LEAVENWORTH ST</t>
  </si>
  <si>
    <t>100 Block of UPPER TR</t>
  </si>
  <si>
    <t>POST ST / HYDE ST</t>
  </si>
  <si>
    <t>300 Block of SALINAS AV</t>
  </si>
  <si>
    <t>1900 Block of FILLMORE ST</t>
  </si>
  <si>
    <t>0 Block of GOLDEN GATE AV</t>
  </si>
  <si>
    <t>900 Block of MARIPOSA ST</t>
  </si>
  <si>
    <t>MINNA ST / 5TH ST</t>
  </si>
  <si>
    <t>MARKET ST / 5TH ST</t>
  </si>
  <si>
    <t>200 Block of MISSOURI ST</t>
  </si>
  <si>
    <t>0 Block of UNITEDNATIONS PZ</t>
  </si>
  <si>
    <t>200 Block of HAHN ST</t>
  </si>
  <si>
    <t>300 Block of BUCHANAN ST</t>
  </si>
  <si>
    <t>2800 Block of BRYANT ST</t>
  </si>
  <si>
    <t>4000 Block of GEARY BL</t>
  </si>
  <si>
    <t>3100 Block of 23RD ST</t>
  </si>
  <si>
    <t>GEARY ST / POWELL ST</t>
  </si>
  <si>
    <t>ALEMANY BL / ELLSWORTH ST</t>
  </si>
  <si>
    <t>4TH ST / HARRISON ST</t>
  </si>
  <si>
    <t>600 Block of CLAY ST</t>
  </si>
  <si>
    <t>700 Block of BATTERY ST</t>
  </si>
  <si>
    <t>0 Block of MARINA BL</t>
  </si>
  <si>
    <t>5TH ST / MARKET ST</t>
  </si>
  <si>
    <t>MONTGOMERY ST / VALLEJO ST</t>
  </si>
  <si>
    <t>BEACH ST / TAYLOR ST</t>
  </si>
  <si>
    <t>TARAVAL ST / 17TH AV</t>
  </si>
  <si>
    <t>19TH ST / SHOTWELL ST</t>
  </si>
  <si>
    <t>7TH ST / STEVENSON ST</t>
  </si>
  <si>
    <t>2300 Block of 14TH AV</t>
  </si>
  <si>
    <t>0 Block of 12TH ST</t>
  </si>
  <si>
    <t>2100 Block of MISSION ST</t>
  </si>
  <si>
    <t>1100 Block of FOLSOM ST</t>
  </si>
  <si>
    <t>1400 Block of VANDYKE AV</t>
  </si>
  <si>
    <t>EDDY ST / VANNESS AV</t>
  </si>
  <si>
    <t>300 Block of COLLINGWOOD ST</t>
  </si>
  <si>
    <t>21ST ST / POTRERO AV</t>
  </si>
  <si>
    <t>200 Block of 11TH AV</t>
  </si>
  <si>
    <t>400 Block of TURK ST</t>
  </si>
  <si>
    <t>17TH ST / FOLSOM ST</t>
  </si>
  <si>
    <t>400 Block of BRIGHT ST</t>
  </si>
  <si>
    <t>KEITH ST / SHAFTER AV</t>
  </si>
  <si>
    <t>0 Block of SPOFFORD LN</t>
  </si>
  <si>
    <t>900 Block of LARKIN ST</t>
  </si>
  <si>
    <t>900 Block of STOCKTON ST</t>
  </si>
  <si>
    <t>MADRID ST / RUSSIA AV</t>
  </si>
  <si>
    <t>0 Block of PAYSON ST</t>
  </si>
  <si>
    <t>500 Block of STEVENSON ST</t>
  </si>
  <si>
    <t>HYDE ST / TURK ST</t>
  </si>
  <si>
    <t>CALIFORNIA ST / DAVIS ST</t>
  </si>
  <si>
    <t>NEWCOMB AV / 3RD ST</t>
  </si>
  <si>
    <t>1000 Block of COLUMBUS AV</t>
  </si>
  <si>
    <t>1400 Block of PHELPS ST</t>
  </si>
  <si>
    <t>3800 Block of 24TH ST</t>
  </si>
  <si>
    <t>5TH ST / MISSION ST</t>
  </si>
  <si>
    <t>1500 Block of HAIGHT ST</t>
  </si>
  <si>
    <t>3600 Block of SACRAMENTO ST</t>
  </si>
  <si>
    <t>SCOTT ST / CHESTNUT ST</t>
  </si>
  <si>
    <t>300 Block of HAIGHT ST</t>
  </si>
  <si>
    <t>3300 Block of BALBOA ST</t>
  </si>
  <si>
    <t>200 Block of KING ST</t>
  </si>
  <si>
    <t>0 Block of FUENTE AV</t>
  </si>
  <si>
    <t>LASALLE AV / PHELPS ST</t>
  </si>
  <si>
    <t>3300 Block of 22ND ST</t>
  </si>
  <si>
    <t>CALIFORNIA ST / POLK ST</t>
  </si>
  <si>
    <t>16TH ST / MISSOURI ST</t>
  </si>
  <si>
    <t>200 Block of HARKNESS AV</t>
  </si>
  <si>
    <t>WINSTON DR / 19TH AV</t>
  </si>
  <si>
    <t>300 Block of BEALE ST</t>
  </si>
  <si>
    <t>2100 Block of 16TH AV</t>
  </si>
  <si>
    <t>1900 Block of WASHINGTON ST</t>
  </si>
  <si>
    <t>MARTIN LUTHER KING JR DR / 9TH AV</t>
  </si>
  <si>
    <t>3RD AV / BALBOA ST</t>
  </si>
  <si>
    <t>400 Block of LAKESHORE DR</t>
  </si>
  <si>
    <t>3800 Block of MISSION ST</t>
  </si>
  <si>
    <t>100 Block of PAGE ST</t>
  </si>
  <si>
    <t>VALLEJO ST / KEARNY ST</t>
  </si>
  <si>
    <t>GOLDEN GATE AV / LEAVENWORTH ST</t>
  </si>
  <si>
    <t>500 Block of HOWARD ST</t>
  </si>
  <si>
    <t>500 Block of JACKSON ST</t>
  </si>
  <si>
    <t>2ND ST / TOWNSEND ST</t>
  </si>
  <si>
    <t>900 Block of THE EMBARCADERO NORTH ST</t>
  </si>
  <si>
    <t>2500 Block of OCTAVIA ST</t>
  </si>
  <si>
    <t>600 Block of GOETTINGEN ST</t>
  </si>
  <si>
    <t>100 Block of 6TH ST</t>
  </si>
  <si>
    <t>1000 Block of SUTTER ST</t>
  </si>
  <si>
    <t>800 Block of 3RD ST</t>
  </si>
  <si>
    <t>100 Block of MONTGOMERY ST</t>
  </si>
  <si>
    <t>600 Block of PRENTISS ST</t>
  </si>
  <si>
    <t>BARTLETT ST / 21ST ST</t>
  </si>
  <si>
    <t>FELL ST / POLK ST</t>
  </si>
  <si>
    <t>700 Block of SWEENY ST</t>
  </si>
  <si>
    <t>0 Block of CAMERON WY</t>
  </si>
  <si>
    <t>200 Block of DORE ST</t>
  </si>
  <si>
    <t>FILLMORE ST / OFARRELL ST</t>
  </si>
  <si>
    <t>HAWTHORNE ST / HARRISON ST</t>
  </si>
  <si>
    <t>SUTTER ST / LAGUNA ST</t>
  </si>
  <si>
    <t>SOUTH VAN NESS AV / 22ND ST</t>
  </si>
  <si>
    <t>Current_Status</t>
  </si>
  <si>
    <t>Sent_date</t>
  </si>
  <si>
    <t>Delivery_date</t>
  </si>
  <si>
    <t>DELIVERED</t>
  </si>
  <si>
    <t>4/28/2014</t>
  </si>
  <si>
    <t>12/18/2014</t>
  </si>
  <si>
    <t>6/14/1997</t>
  </si>
  <si>
    <t>7/10/1997</t>
  </si>
  <si>
    <t>NOT DELIVERED</t>
  </si>
  <si>
    <t>8/14/1993</t>
  </si>
  <si>
    <t/>
  </si>
  <si>
    <t>12/13/2019</t>
  </si>
  <si>
    <t>9/21/1996</t>
  </si>
  <si>
    <t>4/23/1971</t>
  </si>
  <si>
    <t>11/1/1971</t>
  </si>
  <si>
    <t>12/21/2005</t>
  </si>
  <si>
    <t>7/3/1979</t>
  </si>
  <si>
    <t>4/29/1976</t>
  </si>
  <si>
    <t>3/3/2012</t>
  </si>
  <si>
    <t>2/18/1991</t>
  </si>
  <si>
    <t>5/15/1991</t>
  </si>
  <si>
    <t>3/31/1976</t>
  </si>
  <si>
    <t>6/30/1976</t>
  </si>
  <si>
    <t>5/11/1976</t>
  </si>
  <si>
    <t>10/7/1980</t>
  </si>
  <si>
    <t>3/19/1987</t>
  </si>
  <si>
    <t>8/9/1987</t>
  </si>
  <si>
    <t>7/23/2013</t>
  </si>
  <si>
    <t>3/2/2010</t>
  </si>
  <si>
    <t>10/17/2017</t>
  </si>
  <si>
    <t>1/3/1977</t>
  </si>
  <si>
    <t>7/6/1977</t>
  </si>
  <si>
    <t>1/20/1997</t>
  </si>
  <si>
    <t>9/8/1997</t>
  </si>
  <si>
    <t>12/9/1996</t>
  </si>
  <si>
    <t>2/7/1999</t>
  </si>
  <si>
    <t>3/5/1999</t>
  </si>
  <si>
    <t>3/8/1977</t>
  </si>
  <si>
    <t>11/8/1977</t>
  </si>
  <si>
    <t>2/21/1972</t>
  </si>
  <si>
    <t>6/6/2005</t>
  </si>
  <si>
    <t>9/15/2005</t>
  </si>
  <si>
    <t>11/17/2019</t>
  </si>
  <si>
    <t>12/12/2019</t>
  </si>
  <si>
    <t>10/27/2013</t>
  </si>
  <si>
    <t>11/15/2013</t>
  </si>
  <si>
    <t>7/11/2006</t>
  </si>
  <si>
    <t>9/23/2003</t>
  </si>
  <si>
    <t>5/3/2013</t>
  </si>
  <si>
    <t>4/29/2001</t>
  </si>
  <si>
    <t>8/10/2001</t>
  </si>
  <si>
    <t>1/22/2006</t>
  </si>
  <si>
    <t>7/17/2006</t>
  </si>
  <si>
    <t>8/20/1995</t>
  </si>
  <si>
    <t>11/21/2013</t>
  </si>
  <si>
    <t>1/4/1993</t>
  </si>
  <si>
    <t>8/2/1993</t>
  </si>
  <si>
    <t>9/19/1977</t>
  </si>
  <si>
    <t>12/30/2019</t>
  </si>
  <si>
    <t>8/31/2002</t>
  </si>
  <si>
    <t>10/20/2002</t>
  </si>
  <si>
    <t>6/10/2006</t>
  </si>
  <si>
    <t>7/7/2004</t>
  </si>
  <si>
    <t>11/20/2004</t>
  </si>
  <si>
    <t>2/6/1982</t>
  </si>
  <si>
    <t>3/8/1982</t>
  </si>
  <si>
    <t>7/27/2007</t>
  </si>
  <si>
    <t>3/30/1994</t>
  </si>
  <si>
    <t>4/9/1994</t>
  </si>
  <si>
    <t>1/28/1999</t>
  </si>
  <si>
    <t>3/20/2004</t>
  </si>
  <si>
    <t>5/19/1986</t>
  </si>
  <si>
    <t>2/24/2008</t>
  </si>
  <si>
    <t>8/9/2008</t>
  </si>
  <si>
    <t>11/24/2017</t>
  </si>
  <si>
    <t>10/9/1972</t>
  </si>
  <si>
    <t>7/11/1982</t>
  </si>
  <si>
    <t>10/15/1982</t>
  </si>
  <si>
    <t>6/5/2007</t>
  </si>
  <si>
    <t>7/12/2007</t>
  </si>
  <si>
    <t>9/10/2004</t>
  </si>
  <si>
    <t>6/30/1991</t>
  </si>
  <si>
    <t>7/15/1991</t>
  </si>
  <si>
    <t>4/11/2013</t>
  </si>
  <si>
    <t>7/26/2010</t>
  </si>
  <si>
    <t>11/3/1981</t>
  </si>
  <si>
    <t>4/11/1983</t>
  </si>
  <si>
    <t>9/30/1983</t>
  </si>
  <si>
    <t>9/18/2006</t>
  </si>
  <si>
    <t>10/22/2006</t>
  </si>
  <si>
    <t>1/7/2003</t>
  </si>
  <si>
    <t>1/25/2000</t>
  </si>
  <si>
    <t>3/22/2000</t>
  </si>
  <si>
    <t>5/25/2011</t>
  </si>
  <si>
    <t>6/18/2000</t>
  </si>
  <si>
    <t>8/2/2012</t>
  </si>
  <si>
    <t>10/4/2012</t>
  </si>
  <si>
    <t>6/26/1977</t>
  </si>
  <si>
    <t>2/13/2010</t>
  </si>
  <si>
    <t>11/30/2010</t>
  </si>
  <si>
    <t>3/24/2009</t>
  </si>
  <si>
    <t>3/9/2009</t>
  </si>
  <si>
    <t>4/25/1993</t>
  </si>
  <si>
    <t>8/30/2004</t>
  </si>
  <si>
    <t>1/2/1989</t>
  </si>
  <si>
    <t>2/19/2019</t>
  </si>
  <si>
    <t>7/31/2019</t>
  </si>
  <si>
    <t>1/25/2002</t>
  </si>
  <si>
    <t>1/5/2002</t>
  </si>
  <si>
    <t>5/10/2003</t>
  </si>
  <si>
    <t>3/17/2006</t>
  </si>
  <si>
    <t>12/23/2006</t>
  </si>
  <si>
    <t>6/18/2007</t>
  </si>
  <si>
    <t>3/3/1996</t>
  </si>
  <si>
    <t>5/1/1996</t>
  </si>
  <si>
    <t>12/2/1982</t>
  </si>
  <si>
    <t>5/2/2004</t>
  </si>
  <si>
    <t>9/25/2004</t>
  </si>
  <si>
    <t>2/22/2008</t>
  </si>
  <si>
    <t>3/18/2004</t>
  </si>
  <si>
    <t>3/2/2004</t>
  </si>
  <si>
    <t>3/22/1992</t>
  </si>
  <si>
    <t>4/5/1988</t>
  </si>
  <si>
    <t>2/9/2013</t>
  </si>
  <si>
    <t>3/21/1978</t>
  </si>
  <si>
    <t>1/5/1995</t>
  </si>
  <si>
    <t>8/23/1995</t>
  </si>
  <si>
    <t>1/10/1985</t>
  </si>
  <si>
    <t>1/31/1985</t>
  </si>
  <si>
    <t>8/28/2006</t>
  </si>
  <si>
    <t>10/20/2006</t>
  </si>
  <si>
    <t>10/12/1989</t>
  </si>
  <si>
    <t>10/17/1989</t>
  </si>
  <si>
    <t>5/3/1980</t>
  </si>
  <si>
    <t>3/1/1980</t>
  </si>
  <si>
    <t>3/16/1980</t>
  </si>
  <si>
    <t>1/15/1994</t>
  </si>
  <si>
    <t>1/25/2017</t>
  </si>
  <si>
    <t>4/1/1975</t>
  </si>
  <si>
    <t>3/6/1987</t>
  </si>
  <si>
    <t>2/21/1990</t>
  </si>
  <si>
    <t>9/11/1990</t>
  </si>
  <si>
    <t>1/6/1989</t>
  </si>
  <si>
    <t>9/17/1989</t>
  </si>
  <si>
    <t>6/29/2014</t>
  </si>
  <si>
    <t>9/9/2014</t>
  </si>
  <si>
    <t>1/5/1997</t>
  </si>
  <si>
    <t>6/12/1997</t>
  </si>
  <si>
    <t>7/23/1981</t>
  </si>
  <si>
    <t>3/26/1977</t>
  </si>
  <si>
    <t>3/30/1977</t>
  </si>
  <si>
    <t>6/10/1982</t>
  </si>
  <si>
    <t>10/29/1982</t>
  </si>
  <si>
    <t>3/3/2019</t>
  </si>
  <si>
    <t>3/1/2019</t>
  </si>
  <si>
    <t>8/27/1997</t>
  </si>
  <si>
    <t>1/28/1979</t>
  </si>
  <si>
    <t>10/29/2004</t>
  </si>
  <si>
    <t>10/26/2004</t>
  </si>
  <si>
    <t>9/28/2004</t>
  </si>
  <si>
    <t>1/12/2013</t>
  </si>
  <si>
    <t>8/11/2013</t>
  </si>
  <si>
    <t>6/17/2012</t>
  </si>
  <si>
    <t>1/12/2010</t>
  </si>
  <si>
    <t>4/27/2010</t>
  </si>
  <si>
    <t>8/11/1992</t>
  </si>
  <si>
    <t>11/1/1992</t>
  </si>
  <si>
    <t>12/21/2018</t>
  </si>
  <si>
    <t>4/22/2011</t>
  </si>
  <si>
    <t>6/8/2011</t>
  </si>
  <si>
    <t>10/25/2003</t>
  </si>
  <si>
    <t>12/2/2003</t>
  </si>
  <si>
    <t>2/8/2012</t>
  </si>
  <si>
    <t>3/14/2018</t>
  </si>
  <si>
    <t>8/30/2018</t>
  </si>
  <si>
    <t>3/19/2013</t>
  </si>
  <si>
    <t>3/9/2013</t>
  </si>
  <si>
    <t>4/23/2013</t>
  </si>
  <si>
    <t>6/21/2013</t>
  </si>
  <si>
    <t>2/10/1991</t>
  </si>
  <si>
    <t>7/3/1991</t>
  </si>
  <si>
    <t>10/4/1976</t>
  </si>
  <si>
    <t>10/25/1987</t>
  </si>
  <si>
    <t>3/26/1974</t>
  </si>
  <si>
    <t>5/25/1974</t>
  </si>
  <si>
    <t>5/18/2014</t>
  </si>
  <si>
    <t>5/18/1975</t>
  </si>
  <si>
    <t>5/20/1975</t>
  </si>
  <si>
    <t>3/20/2005</t>
  </si>
  <si>
    <t>10/3/2018</t>
  </si>
  <si>
    <t>9/25/2013</t>
  </si>
  <si>
    <t>7/9/1993</t>
  </si>
  <si>
    <t>5/29/1997</t>
  </si>
  <si>
    <t>2/29/2004</t>
  </si>
  <si>
    <t>8/31/2001</t>
  </si>
  <si>
    <t>1/28/1983</t>
  </si>
  <si>
    <t>7/22/1983</t>
  </si>
  <si>
    <t>9/23/2016</t>
  </si>
  <si>
    <t>9/21/2016</t>
  </si>
  <si>
    <t>9/29/2017</t>
  </si>
  <si>
    <t>1/1/1996</t>
  </si>
  <si>
    <t>9/14/2008</t>
  </si>
  <si>
    <t>1/8/2006</t>
  </si>
  <si>
    <t>1/9/2006</t>
  </si>
  <si>
    <t>2/24/2016</t>
  </si>
  <si>
    <t>1/20/1979</t>
  </si>
  <si>
    <t>9/12/1979</t>
  </si>
  <si>
    <t>2/3/2002</t>
  </si>
  <si>
    <t>4/16/2005</t>
  </si>
  <si>
    <t>2/21/1998</t>
  </si>
  <si>
    <t>9/11/1998</t>
  </si>
  <si>
    <t>3/29/1989</t>
  </si>
  <si>
    <t>8/23/1989</t>
  </si>
  <si>
    <t>4/21/1977</t>
  </si>
  <si>
    <t>1/1/2009</t>
  </si>
  <si>
    <t>1/26/2009</t>
  </si>
  <si>
    <t>1/27/2001</t>
  </si>
  <si>
    <t>8/3/2001</t>
  </si>
  <si>
    <t>8/26/1992</t>
  </si>
  <si>
    <t>12/25/1992</t>
  </si>
  <si>
    <t>5/29/2004</t>
  </si>
  <si>
    <t>5/17/2004</t>
  </si>
  <si>
    <t>5/18/2003</t>
  </si>
  <si>
    <t>11/28/2003</t>
  </si>
  <si>
    <t>5/8/1974</t>
  </si>
  <si>
    <t>7/3/1975</t>
  </si>
  <si>
    <t>5/18/1982</t>
  </si>
  <si>
    <t>6/19/2007</t>
  </si>
  <si>
    <t>1/25/2012</t>
  </si>
  <si>
    <t>1/17/2012</t>
  </si>
  <si>
    <t>4/17/1983</t>
  </si>
  <si>
    <t>1/30/2010</t>
  </si>
  <si>
    <t>9/5/1973</t>
  </si>
  <si>
    <t>10/23/2005</t>
  </si>
  <si>
    <t>7/6/1996</t>
  </si>
  <si>
    <t>5/21/2008</t>
  </si>
  <si>
    <t>5/17/2008</t>
  </si>
  <si>
    <t>5/13/1979</t>
  </si>
  <si>
    <t>7/1/2010</t>
  </si>
  <si>
    <t>8/28/2010</t>
  </si>
  <si>
    <t>7/5/1983</t>
  </si>
  <si>
    <t>7/5/1980</t>
  </si>
  <si>
    <t>8/21/1983</t>
  </si>
  <si>
    <t>3/28/2011</t>
  </si>
  <si>
    <t>6/25/2011</t>
  </si>
  <si>
    <t>4/30/2014</t>
  </si>
  <si>
    <t>7/2/2014</t>
  </si>
  <si>
    <t>2/19/2010</t>
  </si>
  <si>
    <t>3/9/2010</t>
  </si>
  <si>
    <t>9/7/1986</t>
  </si>
  <si>
    <t>5/20/2016</t>
  </si>
  <si>
    <t>3/6/1993</t>
  </si>
  <si>
    <t>5/2/2012</t>
  </si>
  <si>
    <t>8/20/2012</t>
  </si>
  <si>
    <t>6/6/1976</t>
  </si>
  <si>
    <t>8/31/1976</t>
  </si>
  <si>
    <t>7/30/2004</t>
  </si>
  <si>
    <t>2/23/2009</t>
  </si>
  <si>
    <t>9/29/2009</t>
  </si>
  <si>
    <t>10/11/1990</t>
  </si>
  <si>
    <t>10/8/2011</t>
  </si>
  <si>
    <t>1/15/1987</t>
  </si>
  <si>
    <t>4/30/1987</t>
  </si>
  <si>
    <t>2/6/1971</t>
  </si>
  <si>
    <t>3/4/1975</t>
  </si>
  <si>
    <t>6/10/1972</t>
  </si>
  <si>
    <t>6/16/1972</t>
  </si>
  <si>
    <t>6/25/2012</t>
  </si>
  <si>
    <t>1/5/1977</t>
  </si>
  <si>
    <t>11/26/1995</t>
  </si>
  <si>
    <t>7/26/1995</t>
  </si>
  <si>
    <t>2/9/1996</t>
  </si>
  <si>
    <t>9/13/1996</t>
  </si>
  <si>
    <t>3/18/2016</t>
  </si>
  <si>
    <t>5/28/2002</t>
  </si>
  <si>
    <t>9/8/2002</t>
  </si>
  <si>
    <t>3/15/2010</t>
  </si>
  <si>
    <t>1/22/1995</t>
  </si>
  <si>
    <t>1/1/1995</t>
  </si>
  <si>
    <t>9/24/2008</t>
  </si>
  <si>
    <t>1/3/1989</t>
  </si>
  <si>
    <t>4/2/1984</t>
  </si>
  <si>
    <t>5/7/1987</t>
  </si>
  <si>
    <t>1/4/1984</t>
  </si>
  <si>
    <t>5/10/1992</t>
  </si>
  <si>
    <t>12/27/1992</t>
  </si>
  <si>
    <t>8/7/2009</t>
  </si>
  <si>
    <t>3/17/2017</t>
  </si>
  <si>
    <t>8/24/2017</t>
  </si>
  <si>
    <t>1/28/2015</t>
  </si>
  <si>
    <t>3/20/2015</t>
  </si>
  <si>
    <t>12/21/2016</t>
  </si>
  <si>
    <t>Payment_Category</t>
  </si>
  <si>
    <t>(blank)</t>
  </si>
  <si>
    <t>Grand Total</t>
  </si>
  <si>
    <t>Service Type</t>
  </si>
  <si>
    <t>Average Shipment Weight</t>
  </si>
  <si>
    <t>Membership_duration</t>
  </si>
  <si>
    <t>Customer_ID</t>
  </si>
  <si>
    <t>Total_Amont _paid</t>
  </si>
  <si>
    <t>Top_5_customers</t>
  </si>
  <si>
    <t>Total_Payment</t>
  </si>
  <si>
    <t>Row Labels</t>
  </si>
  <si>
    <t>Count of SH_DOMAIN</t>
  </si>
  <si>
    <t>Average of AMOUNT</t>
  </si>
  <si>
    <t>Count of Shipment_Sh_ID</t>
  </si>
  <si>
    <t>CAT_WEIGHT</t>
  </si>
  <si>
    <t>shipment_count</t>
  </si>
  <si>
    <t>Delivery_time</t>
  </si>
  <si>
    <t>Average of Delivery_time</t>
  </si>
  <si>
    <t>Average amount</t>
  </si>
  <si>
    <t>Average of SH_CHARGES</t>
  </si>
  <si>
    <t>Designation</t>
  </si>
  <si>
    <t>Efficiency</t>
  </si>
  <si>
    <t>Average of Efficiency</t>
  </si>
  <si>
    <t>Total_payment</t>
  </si>
  <si>
    <t>Membership_Length</t>
  </si>
  <si>
    <t>Total_Payments</t>
  </si>
  <si>
    <t>customer-segment</t>
  </si>
  <si>
    <t>Sum of Total_Payments</t>
  </si>
  <si>
    <t>High Value - Long Term</t>
  </si>
  <si>
    <t>High Value - Short Term</t>
  </si>
  <si>
    <t>Low Value - Long Term</t>
  </si>
  <si>
    <t>Low Value - Short Term</t>
  </si>
  <si>
    <t>Medium Value - Long Term</t>
  </si>
  <si>
    <t>Medium Value - Short Term</t>
  </si>
  <si>
    <t>Count of Membership_duration</t>
  </si>
  <si>
    <t>Customer_segment</t>
  </si>
  <si>
    <t>Total customers</t>
  </si>
  <si>
    <t>1974</t>
  </si>
  <si>
    <t>Count of C_ID</t>
  </si>
  <si>
    <t>Average of Total_Payments</t>
  </si>
  <si>
    <t xml:space="preserve">Efficiency </t>
  </si>
  <si>
    <t xml:space="preserve">Average of Efficiency </t>
  </si>
  <si>
    <t>1971</t>
  </si>
  <si>
    <t>1972</t>
  </si>
  <si>
    <t>1975</t>
  </si>
  <si>
    <t>1976</t>
  </si>
  <si>
    <t>1977</t>
  </si>
  <si>
    <t>1979</t>
  </si>
  <si>
    <t>1980</t>
  </si>
  <si>
    <t>1982</t>
  </si>
  <si>
    <t>1983</t>
  </si>
  <si>
    <t>1985</t>
  </si>
  <si>
    <t>1987</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</si>
  <si>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</si>
  <si>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</si>
  <si>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</si>
  <si>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</si>
  <si>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</si>
  <si>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</si>
  <si>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</si>
  <si>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</si>
  <si>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</si>
  <si>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</si>
  <si>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</si>
  <si>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</si>
  <si>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</si>
  <si>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</si>
  <si>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</si>
  <si>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</si>
  <si>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</si>
  <si>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</si>
  <si>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</si>
  <si>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</si>
  <si>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</si>
  <si>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</si>
  <si>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</si>
  <si>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</si>
  <si>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</si>
  <si>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</si>
  <si>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</si>
  <si>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</si>
  <si>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</si>
  <si>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</si>
  <si>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</si>
  <si>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Total payments</t>
  </si>
  <si>
    <t xml:space="preserve">   </t>
  </si>
  <si>
    <t>1900</t>
  </si>
  <si>
    <t>&lt;1/0/1900</t>
  </si>
  <si>
    <t>Payment_year</t>
  </si>
  <si>
    <t>Forecast_year</t>
  </si>
  <si>
    <t>Forecast_payment</t>
  </si>
  <si>
    <t>Payment_mode</t>
  </si>
  <si>
    <t>Total_payment.</t>
  </si>
  <si>
    <t>Forecast_Payment.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</si>
</sst>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color theme="1"/>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center"/>
    </xf>
    <xf numFmtId="0" fontId="16" fillId="0" borderId="0" xfId="0" applyFont="1" applyAlignment="1">
      <alignment horizontal="center"/>
    </xf>
    <xf numFmtId="14" fontId="16" fillId="0" borderId="0" xfId="0" applyNumberFormat="1" applyFont="1" applyAlignment="1">
      <alignment horizontal="center"/>
    </xf>
    <xf numFmtId="14" fontId="0" fillId="0" borderId="0" xfId="0" applyNumberFormat="1" applyAlignment="1">
      <alignment horizontal="center"/>
    </xf>
    <xf numFmtId="11" fontId="0" fillId="0" borderId="0" xfId="0" applyNumberFormat="1" applyAlignment="1">
      <alignment horizontal="center"/>
    </xf>
    <xf numFmtId="0" fontId="16" fillId="0" borderId="0" xfId="0" applyFont="1"/>
    <xf numFmtId="0" fontId="0" fillId="0" borderId="0" xfId="0" pivotButton="1"/>
    <xf numFmtId="0" fontId="0" fillId="0" borderId="0" xfId="0" applyAlignment="1">
      <alignment horizontal="left"/>
    </xf>
    <xf numFmtId="0" fontId="0" fillId="33" borderId="0" xfId="0" applyFill="1"/>
    <xf numFmtId="22" fontId="0" fillId="0" borderId="0" xfId="0" applyNumberFormat="1"/>
    <xf numFmtId="0" fontId="18" fillId="0" borderId="0" xfId="0" applyFont="1"/>
    <xf numFmtId="0" fontId="16" fillId="34" borderId="0" xfId="0" applyFont="1" applyFill="1"/>
    <xf numFmtId="0" fontId="0" fillId="35" borderId="0" xfId="0" applyFill="1" applyAlignment="1">
      <alignment horizontal="center"/>
    </xf>
    <xf numFmtId="0" fontId="0" fillId="35" borderId="0" xfId="0" applyFill="1"/>
    <xf numFmtId="0" fontId="0" fillId="0" borderId="0" xfId="0" applyAlignment="1">
      <alignment horizontal="left" indent="1"/>
    </xf>
    <xf numFmtId="0" fontId="19" fillId="0" borderId="0" xfId="0" applyFont="1" applyAlignment="1">
      <alignment horizontal="center"/>
    </xf>
    <xf numFmtId="0" fontId="0" fillId="0" borderId="0" xfId="0" applyAlignment="1">
      <alignment wrapText="1"/>
    </xf>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27" formatCode="m/d/yyyy\ h:mm"/>
    </dxf>
    <dxf>
      <numFmt numFmtId="164" formatCode="dd/mm/yyyy"/>
      <alignment horizontal="center" vertical="bottom" textRotation="0" wrapText="0" indent="0" justifyLastLine="0" shrinkToFit="0" readingOrder="0"/>
    </dxf>
    <dxf>
      <numFmt numFmtId="164" formatCode="dd/mm/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6.xml"/><Relationship Id="rId47" Type="http://schemas.microsoft.com/office/2007/relationships/slicerCache" Target="slicerCaches/slicerCache3.xml"/><Relationship Id="rId50" Type="http://schemas.microsoft.com/office/2007/relationships/slicerCache" Target="slicerCaches/slicerCache6.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1.xml"/><Relationship Id="rId40" Type="http://schemas.openxmlformats.org/officeDocument/2006/relationships/pivotCacheDefinition" Target="pivotCache/pivotCacheDefinition4.xml"/><Relationship Id="rId45" Type="http://schemas.microsoft.com/office/2007/relationships/slicerCache" Target="slicerCaches/slicerCache1.xml"/><Relationship Id="rId53" Type="http://schemas.openxmlformats.org/officeDocument/2006/relationships/connections" Target="connection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7.xml"/><Relationship Id="rId48" Type="http://schemas.microsoft.com/office/2007/relationships/slicerCache" Target="slicerCaches/slicerCache4.xml"/><Relationship Id="rId56" Type="http://schemas.openxmlformats.org/officeDocument/2006/relationships/calcChain" Target="calcChain.xml"/><Relationship Id="rId8" Type="http://schemas.openxmlformats.org/officeDocument/2006/relationships/worksheet" Target="worksheets/sheet8.xml"/><Relationship Id="rId51" Type="http://schemas.microsoft.com/office/2007/relationships/slicerCache" Target="slicerCaches/slicerCache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2.xml"/><Relationship Id="rId46" Type="http://schemas.microsoft.com/office/2007/relationships/slicerCache" Target="slicerCaches/slicerCache2.xml"/><Relationship Id="rId20" Type="http://schemas.openxmlformats.org/officeDocument/2006/relationships/worksheet" Target="worksheets/sheet20.xml"/><Relationship Id="rId41" Type="http://schemas.openxmlformats.org/officeDocument/2006/relationships/pivotCacheDefinition" Target="pivotCache/pivotCacheDefinition5.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49" Type="http://schemas.microsoft.com/office/2007/relationships/slicerCache" Target="slicerCaches/slicerCache5.xml"/><Relationship Id="rId57" Type="http://schemas.openxmlformats.org/officeDocument/2006/relationships/customXml" Target="../customXml/item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pivotCacheDefinition" Target="pivotCache/pivotCacheDefinition8.xml"/><Relationship Id="rId5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6-Average Shipment Weight!PivotTable1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Shipment Weight by Service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6-Average Shipment Weight'!$L$11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6-Average Shipment Weight'!$K$12:$K$14</c:f>
              <c:strCache>
                <c:ptCount val="2"/>
                <c:pt idx="0">
                  <c:v>Express</c:v>
                </c:pt>
                <c:pt idx="1">
                  <c:v>Regular</c:v>
                </c:pt>
              </c:strCache>
            </c:strRef>
          </c:cat>
          <c:val>
            <c:numRef>
              <c:f>'Task 6-Average Shipment Weight'!$L$12:$L$14</c:f>
              <c:numCache>
                <c:formatCode>General</c:formatCode>
                <c:ptCount val="2"/>
                <c:pt idx="0">
                  <c:v>569.45098039215691</c:v>
                </c:pt>
                <c:pt idx="1">
                  <c:v>472.64285714285717</c:v>
                </c:pt>
              </c:numCache>
            </c:numRef>
          </c:val>
          <c:extLst>
            <c:ext xmlns:c16="http://schemas.microsoft.com/office/drawing/2014/chart" uri="{C3380CC4-5D6E-409C-BE32-E72D297353CC}">
              <c16:uniqueId val="{00000000-C8A8-4A08-BB13-117CEC08A6BA}"/>
            </c:ext>
          </c:extLst>
        </c:ser>
        <c:dLbls>
          <c:dLblPos val="outEnd"/>
          <c:showLegendKey val="0"/>
          <c:showVal val="1"/>
          <c:showCatName val="0"/>
          <c:showSerName val="0"/>
          <c:showPercent val="0"/>
          <c:showBubbleSize val="0"/>
        </c:dLbls>
        <c:gapWidth val="219"/>
        <c:overlap val="-27"/>
        <c:axId val="447342095"/>
        <c:axId val="447340655"/>
      </c:barChart>
      <c:catAx>
        <c:axId val="447342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t>Service Type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0655"/>
        <c:crosses val="autoZero"/>
        <c:auto val="1"/>
        <c:lblAlgn val="ctr"/>
        <c:lblOffset val="100"/>
        <c:noMultiLvlLbl val="0"/>
      </c:catAx>
      <c:valAx>
        <c:axId val="447340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ysClr val="windowText" lastClr="000000">
                        <a:lumMod val="65000"/>
                        <a:lumOff val="35000"/>
                      </a:sysClr>
                    </a:solidFill>
                  </a:rPr>
                  <a:t>Average Shipment Weight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2095"/>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1">
          <a:alpha val="40000"/>
        </a:schemeClr>
      </a:glow>
      <a:outerShdw blurRad="50800" dist="50800" dir="5400000" sx="75000" sy="75000" algn="ctr" rotWithShape="0">
        <a:srgbClr val="000000">
          <a:alpha val="66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part1.xlsx]Task 10-Shipment Comparison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Shipment</a:t>
            </a:r>
            <a:r>
              <a:rPr lang="en-US" baseline="0"/>
              <a:t> Domain Comparison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'Task 10-Shipment Comparison '!$B$8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F8DE-4CFE-A615-48A313B8D9D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C0D-48AD-B819-5C3A57E099B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C0D-48AD-B819-5C3A57E099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10-Shipment Comparison '!$A$9:$A$12</c:f>
              <c:strCache>
                <c:ptCount val="3"/>
                <c:pt idx="0">
                  <c:v>Domestic</c:v>
                </c:pt>
                <c:pt idx="1">
                  <c:v>International</c:v>
                </c:pt>
                <c:pt idx="2">
                  <c:v>(blank)</c:v>
                </c:pt>
              </c:strCache>
            </c:strRef>
          </c:cat>
          <c:val>
            <c:numRef>
              <c:f>'Task 10-Shipment Comparison '!$B$9:$B$12</c:f>
              <c:numCache>
                <c:formatCode>General</c:formatCode>
                <c:ptCount val="3"/>
                <c:pt idx="0">
                  <c:v>109</c:v>
                </c:pt>
                <c:pt idx="1">
                  <c:v>91</c:v>
                </c:pt>
              </c:numCache>
            </c:numRef>
          </c:val>
          <c:extLst>
            <c:ext xmlns:c16="http://schemas.microsoft.com/office/drawing/2014/chart" uri="{C3380CC4-5D6E-409C-BE32-E72D297353CC}">
              <c16:uniqueId val="{00000000-F8DE-4CFE-A615-48A313B8D9D0}"/>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part2.xlsx]TAsk-14 Average Payment!PivotTable3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Payment By Customer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'TAsk-14 Average Payment'!$B$9:$B$10</c:f>
              <c:strCache>
                <c:ptCount val="1"/>
                <c:pt idx="0">
                  <c:v>Internal Goods</c:v>
                </c:pt>
              </c:strCache>
            </c:strRef>
          </c:tx>
          <c:spPr>
            <a:solidFill>
              <a:schemeClr val="accent1"/>
            </a:solidFill>
            <a:ln>
              <a:noFill/>
            </a:ln>
            <a:effectLst/>
          </c:spPr>
          <c:invertIfNegative val="0"/>
          <c:cat>
            <c:strRef>
              <c:f>'TAsk-14 Average Payment'!$A$11:$A$13</c:f>
              <c:strCache>
                <c:ptCount val="2"/>
                <c:pt idx="0">
                  <c:v>CARD PAYMENT</c:v>
                </c:pt>
                <c:pt idx="1">
                  <c:v>COD</c:v>
                </c:pt>
              </c:strCache>
            </c:strRef>
          </c:cat>
          <c:val>
            <c:numRef>
              <c:f>'TAsk-14 Average Payment'!$B$11:$B$13</c:f>
              <c:numCache>
                <c:formatCode>General</c:formatCode>
                <c:ptCount val="2"/>
                <c:pt idx="0">
                  <c:v>52922.314285714288</c:v>
                </c:pt>
                <c:pt idx="1">
                  <c:v>47515.36363636364</c:v>
                </c:pt>
              </c:numCache>
            </c:numRef>
          </c:val>
          <c:extLst>
            <c:ext xmlns:c16="http://schemas.microsoft.com/office/drawing/2014/chart" uri="{C3380CC4-5D6E-409C-BE32-E72D297353CC}">
              <c16:uniqueId val="{00000000-6FD6-43EC-9F4B-9CD8665F2A1B}"/>
            </c:ext>
          </c:extLst>
        </c:ser>
        <c:ser>
          <c:idx val="1"/>
          <c:order val="1"/>
          <c:tx>
            <c:strRef>
              <c:f>'TAsk-14 Average Payment'!$C$9:$C$10</c:f>
              <c:strCache>
                <c:ptCount val="1"/>
                <c:pt idx="0">
                  <c:v>Retail</c:v>
                </c:pt>
              </c:strCache>
            </c:strRef>
          </c:tx>
          <c:spPr>
            <a:solidFill>
              <a:schemeClr val="accent2"/>
            </a:solidFill>
            <a:ln>
              <a:noFill/>
            </a:ln>
            <a:effectLst/>
          </c:spPr>
          <c:invertIfNegative val="0"/>
          <c:cat>
            <c:strRef>
              <c:f>'TAsk-14 Average Payment'!$A$11:$A$13</c:f>
              <c:strCache>
                <c:ptCount val="2"/>
                <c:pt idx="0">
                  <c:v>CARD PAYMENT</c:v>
                </c:pt>
                <c:pt idx="1">
                  <c:v>COD</c:v>
                </c:pt>
              </c:strCache>
            </c:strRef>
          </c:cat>
          <c:val>
            <c:numRef>
              <c:f>'TAsk-14 Average Payment'!$C$11:$C$13</c:f>
              <c:numCache>
                <c:formatCode>General</c:formatCode>
                <c:ptCount val="2"/>
                <c:pt idx="0">
                  <c:v>39482.4375</c:v>
                </c:pt>
                <c:pt idx="1">
                  <c:v>53075.282608695656</c:v>
                </c:pt>
              </c:numCache>
            </c:numRef>
          </c:val>
          <c:extLst>
            <c:ext xmlns:c16="http://schemas.microsoft.com/office/drawing/2014/chart" uri="{C3380CC4-5D6E-409C-BE32-E72D297353CC}">
              <c16:uniqueId val="{00000001-6FD6-43EC-9F4B-9CD8665F2A1B}"/>
            </c:ext>
          </c:extLst>
        </c:ser>
        <c:ser>
          <c:idx val="2"/>
          <c:order val="2"/>
          <c:tx>
            <c:strRef>
              <c:f>'TAsk-14 Average Payment'!$D$9:$D$10</c:f>
              <c:strCache>
                <c:ptCount val="1"/>
                <c:pt idx="0">
                  <c:v>Wholesale</c:v>
                </c:pt>
              </c:strCache>
            </c:strRef>
          </c:tx>
          <c:spPr>
            <a:solidFill>
              <a:schemeClr val="accent3"/>
            </a:solidFill>
            <a:ln>
              <a:noFill/>
            </a:ln>
            <a:effectLst/>
          </c:spPr>
          <c:invertIfNegative val="0"/>
          <c:cat>
            <c:strRef>
              <c:f>'TAsk-14 Average Payment'!$A$11:$A$13</c:f>
              <c:strCache>
                <c:ptCount val="2"/>
                <c:pt idx="0">
                  <c:v>CARD PAYMENT</c:v>
                </c:pt>
                <c:pt idx="1">
                  <c:v>COD</c:v>
                </c:pt>
              </c:strCache>
            </c:strRef>
          </c:cat>
          <c:val>
            <c:numRef>
              <c:f>'TAsk-14 Average Payment'!$D$11:$D$13</c:f>
              <c:numCache>
                <c:formatCode>General</c:formatCode>
                <c:ptCount val="2"/>
                <c:pt idx="0">
                  <c:v>41408.555555555555</c:v>
                </c:pt>
                <c:pt idx="1">
                  <c:v>46144.037037037036</c:v>
                </c:pt>
              </c:numCache>
            </c:numRef>
          </c:val>
          <c:extLst>
            <c:ext xmlns:c16="http://schemas.microsoft.com/office/drawing/2014/chart" uri="{C3380CC4-5D6E-409C-BE32-E72D297353CC}">
              <c16:uniqueId val="{00000000-40E4-4DF3-B2C6-DDA0E7EFD965}"/>
            </c:ext>
          </c:extLst>
        </c:ser>
        <c:dLbls>
          <c:showLegendKey val="0"/>
          <c:showVal val="0"/>
          <c:showCatName val="0"/>
          <c:showSerName val="0"/>
          <c:showPercent val="0"/>
          <c:showBubbleSize val="0"/>
        </c:dLbls>
        <c:gapWidth val="219"/>
        <c:overlap val="-27"/>
        <c:axId val="2082978239"/>
        <c:axId val="2082972415"/>
      </c:barChart>
      <c:catAx>
        <c:axId val="208297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72415"/>
        <c:crosses val="autoZero"/>
        <c:auto val="1"/>
        <c:lblAlgn val="ctr"/>
        <c:lblOffset val="100"/>
        <c:noMultiLvlLbl val="0"/>
      </c:catAx>
      <c:valAx>
        <c:axId val="208297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78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amount by Payment Mode </a:t>
            </a:r>
          </a:p>
        </c:rich>
      </c:tx>
      <c:layout>
        <c:manualLayout>
          <c:xMode val="edge"/>
          <c:yMode val="edge"/>
          <c:x val="0.20354855643044617"/>
          <c:y val="4.166666666666666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'Task-17 Dynamic_payment'!$F$5</c:f>
              <c:strCache>
                <c:ptCount val="1"/>
                <c:pt idx="0">
                  <c:v>Average amount</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'Task-17 Dynamic_payment'!$E$6:$E$7</c:f>
              <c:strCache>
                <c:ptCount val="2"/>
                <c:pt idx="0">
                  <c:v>CARD PAYMENT</c:v>
                </c:pt>
                <c:pt idx="1">
                  <c:v>COD</c:v>
                </c:pt>
              </c:strCache>
            </c:strRef>
          </c:cat>
          <c:val>
            <c:numRef>
              <c:f>'Task-17 Dynamic_payment'!$F$6:$F$7</c:f>
              <c:numCache>
                <c:formatCode>General</c:formatCode>
                <c:ptCount val="2"/>
                <c:pt idx="0">
                  <c:v>45039.893617021276</c:v>
                </c:pt>
                <c:pt idx="1">
                  <c:v>49578.858490566039</c:v>
                </c:pt>
              </c:numCache>
            </c:numRef>
          </c:val>
          <c:extLst>
            <c:ext xmlns:c16="http://schemas.microsoft.com/office/drawing/2014/chart" uri="{C3380CC4-5D6E-409C-BE32-E72D297353CC}">
              <c16:uniqueId val="{00000000-2587-48CA-8870-6158B511A423}"/>
            </c:ext>
          </c:extLst>
        </c:ser>
        <c:dLbls>
          <c:dLblPos val="inEnd"/>
          <c:showLegendKey val="0"/>
          <c:showVal val="1"/>
          <c:showCatName val="0"/>
          <c:showSerName val="0"/>
          <c:showPercent val="0"/>
          <c:showBubbleSize val="0"/>
        </c:dLbls>
        <c:gapWidth val="41"/>
        <c:axId val="608687216"/>
        <c:axId val="608703536"/>
      </c:barChart>
      <c:catAx>
        <c:axId val="608687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08703536"/>
        <c:crosses val="autoZero"/>
        <c:auto val="1"/>
        <c:lblAlgn val="ctr"/>
        <c:lblOffset val="100"/>
        <c:noMultiLvlLbl val="0"/>
      </c:catAx>
      <c:valAx>
        <c:axId val="608703536"/>
        <c:scaling>
          <c:orientation val="minMax"/>
        </c:scaling>
        <c:delete val="1"/>
        <c:axPos val="l"/>
        <c:numFmt formatCode="General" sourceLinked="1"/>
        <c:majorTickMark val="none"/>
        <c:minorTickMark val="none"/>
        <c:tickLblPos val="nextTo"/>
        <c:crossAx val="6086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18 Avg Delivery time !PivotTable1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18 Avg Delivery time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18 Avg Delivery time '!$A$4:$A$6</c:f>
              <c:strCache>
                <c:ptCount val="2"/>
                <c:pt idx="0">
                  <c:v>Domestic</c:v>
                </c:pt>
                <c:pt idx="1">
                  <c:v>International</c:v>
                </c:pt>
              </c:strCache>
            </c:strRef>
          </c:cat>
          <c:val>
            <c:numRef>
              <c:f>'Task 18 Avg Delivery time '!$B$4:$B$6</c:f>
              <c:numCache>
                <c:formatCode>General</c:formatCode>
                <c:ptCount val="2"/>
                <c:pt idx="0">
                  <c:v>54.11926605504587</c:v>
                </c:pt>
                <c:pt idx="1">
                  <c:v>52.890109890109891</c:v>
                </c:pt>
              </c:numCache>
            </c:numRef>
          </c:val>
          <c:extLst>
            <c:ext xmlns:c16="http://schemas.microsoft.com/office/drawing/2014/chart" uri="{C3380CC4-5D6E-409C-BE32-E72D297353CC}">
              <c16:uniqueId val="{00000000-0B68-4B0B-A98A-E4E51E851C0D}"/>
            </c:ext>
          </c:extLst>
        </c:ser>
        <c:dLbls>
          <c:dLblPos val="outEnd"/>
          <c:showLegendKey val="0"/>
          <c:showVal val="1"/>
          <c:showCatName val="0"/>
          <c:showSerName val="0"/>
          <c:showPercent val="0"/>
          <c:showBubbleSize val="0"/>
        </c:dLbls>
        <c:gapWidth val="100"/>
        <c:overlap val="-24"/>
        <c:axId val="667103344"/>
        <c:axId val="667101680"/>
      </c:barChart>
      <c:catAx>
        <c:axId val="6671033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1680"/>
        <c:crosses val="autoZero"/>
        <c:auto val="1"/>
        <c:lblAlgn val="ctr"/>
        <c:lblOffset val="100"/>
        <c:noMultiLvlLbl val="0"/>
      </c:catAx>
      <c:valAx>
        <c:axId val="66710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3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 20 Analysis part2!PivotTable3</c:name>
    <c:fmtId val="9"/>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20 Analysis part2'!$C$5</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'Task 20 Analysis part2'!$B$6:$B$12</c:f>
              <c:multiLvlStrCache>
                <c:ptCount val="4"/>
                <c:lvl>
                  <c:pt idx="0">
                    <c:v>Express</c:v>
                  </c:pt>
                  <c:pt idx="1">
                    <c:v>Regular</c:v>
                  </c:pt>
                  <c:pt idx="2">
                    <c:v>Express</c:v>
                  </c:pt>
                  <c:pt idx="3">
                    <c:v>Regular</c:v>
                  </c:pt>
                </c:lvl>
                <c:lvl>
                  <c:pt idx="0">
                    <c:v>Domestic</c:v>
                  </c:pt>
                  <c:pt idx="2">
                    <c:v>International</c:v>
                  </c:pt>
                </c:lvl>
              </c:multiLvlStrCache>
            </c:multiLvlStrRef>
          </c:cat>
          <c:val>
            <c:numRef>
              <c:f>'Task 20 Analysis part2'!$C$6:$C$12</c:f>
              <c:numCache>
                <c:formatCode>General</c:formatCode>
                <c:ptCount val="4"/>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5FB4-419B-A765-3CF4A43652F1}"/>
            </c:ext>
          </c:extLst>
        </c:ser>
        <c:dLbls>
          <c:dLblPos val="inEnd"/>
          <c:showLegendKey val="0"/>
          <c:showVal val="1"/>
          <c:showCatName val="0"/>
          <c:showSerName val="0"/>
          <c:showPercent val="0"/>
          <c:showBubbleSize val="0"/>
        </c:dLbls>
        <c:gapWidth val="41"/>
        <c:axId val="572365744"/>
        <c:axId val="572367664"/>
      </c:barChart>
      <c:catAx>
        <c:axId val="572365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72367664"/>
        <c:crosses val="autoZero"/>
        <c:auto val="1"/>
        <c:lblAlgn val="ctr"/>
        <c:lblOffset val="100"/>
        <c:noMultiLvlLbl val="0"/>
      </c:catAx>
      <c:valAx>
        <c:axId val="572367664"/>
        <c:scaling>
          <c:orientation val="minMax"/>
        </c:scaling>
        <c:delete val="1"/>
        <c:axPos val="l"/>
        <c:numFmt formatCode="General" sourceLinked="1"/>
        <c:majorTickMark val="none"/>
        <c:minorTickMark val="none"/>
        <c:tickLblPos val="nextTo"/>
        <c:crossAx val="57236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part2.xlsx]Task-21(forecast_analysis)!PivotTable4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Total_payment</a:t>
            </a:r>
            <a:r>
              <a:rPr lang="en-US" baseline="0"/>
              <a:t> by Years</a:t>
            </a:r>
          </a:p>
        </c:rich>
      </c:tx>
      <c:overlay val="0"/>
      <c:spPr>
        <a:noFill/>
        <a:ln>
          <a:noFill/>
        </a:ln>
        <a:effectLst/>
      </c:spPr>
    </c:title>
    <c:autoTitleDeleted val="0"/>
    <c:pivotFmts>
      <c:pivotFmt>
        <c:idx val="0"/>
        <c:spPr>
          <a:solidFill>
            <a:schemeClr val="accent1"/>
          </a:solidFill>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5">
                <a:lumMod val="75000"/>
              </a:schemeClr>
            </a:solidFill>
            <a:round/>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621110108985307"/>
          <c:y val="0.25402559055118112"/>
          <c:w val="0.85450626118106499"/>
          <c:h val="0.50415609507144943"/>
        </c:manualLayout>
      </c:layout>
      <c:lineChart>
        <c:grouping val="standard"/>
        <c:varyColors val="0"/>
        <c:ser>
          <c:idx val="0"/>
          <c:order val="0"/>
          <c:tx>
            <c:strRef>
              <c:f>'Task-21(forecast_analysis)'!$B$3</c:f>
              <c:strCache>
                <c:ptCount val="1"/>
                <c:pt idx="0">
                  <c:v>Total</c:v>
                </c:pt>
              </c:strCache>
            </c:strRef>
          </c:tx>
          <c:spPr>
            <a:ln w="28575" cap="rnd">
              <a:solidFill>
                <a:schemeClr val="accent5">
                  <a:lumMod val="75000"/>
                </a:schemeClr>
              </a:solidFill>
              <a:round/>
            </a:ln>
            <a:effectLst/>
          </c:spPr>
          <c:marker>
            <c:symbol val="none"/>
          </c:marker>
          <c:cat>
            <c:strRef>
              <c:f>'Task-21(forecast_analysis)'!$A$4:$A$47</c:f>
              <c:strCache>
                <c:ptCount val="43"/>
                <c:pt idx="0">
                  <c:v>1971</c:v>
                </c:pt>
                <c:pt idx="1">
                  <c:v>1972</c:v>
                </c:pt>
                <c:pt idx="2">
                  <c:v>1974</c:v>
                </c:pt>
                <c:pt idx="3">
                  <c:v>1975</c:v>
                </c:pt>
                <c:pt idx="4">
                  <c:v>1976</c:v>
                </c:pt>
                <c:pt idx="5">
                  <c:v>1977</c:v>
                </c:pt>
                <c:pt idx="6">
                  <c:v>1979</c:v>
                </c:pt>
                <c:pt idx="7">
                  <c:v>1980</c:v>
                </c:pt>
                <c:pt idx="8">
                  <c:v>1982</c:v>
                </c:pt>
                <c:pt idx="9">
                  <c:v>1983</c:v>
                </c:pt>
                <c:pt idx="10">
                  <c:v>1985</c:v>
                </c:pt>
                <c:pt idx="11">
                  <c:v>1987</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pt idx="42">
                  <c:v>2019</c:v>
                </c:pt>
              </c:strCache>
            </c:strRef>
          </c:cat>
          <c:val>
            <c:numRef>
              <c:f>'Task-21(forecast_analysis)'!$B$4:$B$47</c:f>
              <c:numCache>
                <c:formatCode>General</c:formatCode>
                <c:ptCount val="43"/>
                <c:pt idx="0">
                  <c:v>56881</c:v>
                </c:pt>
                <c:pt idx="1">
                  <c:v>42143</c:v>
                </c:pt>
                <c:pt idx="2">
                  <c:v>559</c:v>
                </c:pt>
                <c:pt idx="3">
                  <c:v>51472</c:v>
                </c:pt>
                <c:pt idx="4">
                  <c:v>154370</c:v>
                </c:pt>
                <c:pt idx="5">
                  <c:v>164207</c:v>
                </c:pt>
                <c:pt idx="6">
                  <c:v>38290</c:v>
                </c:pt>
                <c:pt idx="7">
                  <c:v>34797</c:v>
                </c:pt>
                <c:pt idx="8">
                  <c:v>134189</c:v>
                </c:pt>
                <c:pt idx="9">
                  <c:v>130517</c:v>
                </c:pt>
                <c:pt idx="10">
                  <c:v>30239</c:v>
                </c:pt>
                <c:pt idx="11">
                  <c:v>158492</c:v>
                </c:pt>
                <c:pt idx="12">
                  <c:v>216512</c:v>
                </c:pt>
                <c:pt idx="13">
                  <c:v>2988</c:v>
                </c:pt>
                <c:pt idx="14">
                  <c:v>231752</c:v>
                </c:pt>
                <c:pt idx="15">
                  <c:v>95748</c:v>
                </c:pt>
                <c:pt idx="16">
                  <c:v>90380</c:v>
                </c:pt>
                <c:pt idx="17">
                  <c:v>30192</c:v>
                </c:pt>
                <c:pt idx="18">
                  <c:v>60936</c:v>
                </c:pt>
                <c:pt idx="19">
                  <c:v>31997</c:v>
                </c:pt>
                <c:pt idx="20">
                  <c:v>173594</c:v>
                </c:pt>
                <c:pt idx="21">
                  <c:v>85889</c:v>
                </c:pt>
                <c:pt idx="22">
                  <c:v>83002</c:v>
                </c:pt>
                <c:pt idx="23">
                  <c:v>61325</c:v>
                </c:pt>
                <c:pt idx="24">
                  <c:v>119958</c:v>
                </c:pt>
                <c:pt idx="25">
                  <c:v>167256</c:v>
                </c:pt>
                <c:pt idx="26">
                  <c:v>168800</c:v>
                </c:pt>
                <c:pt idx="27">
                  <c:v>322929</c:v>
                </c:pt>
                <c:pt idx="28">
                  <c:v>150022</c:v>
                </c:pt>
                <c:pt idx="29">
                  <c:v>171839</c:v>
                </c:pt>
                <c:pt idx="30">
                  <c:v>23003</c:v>
                </c:pt>
                <c:pt idx="31">
                  <c:v>55997</c:v>
                </c:pt>
                <c:pt idx="32">
                  <c:v>267591</c:v>
                </c:pt>
                <c:pt idx="33">
                  <c:v>280056</c:v>
                </c:pt>
                <c:pt idx="34">
                  <c:v>47504</c:v>
                </c:pt>
                <c:pt idx="35">
                  <c:v>145359</c:v>
                </c:pt>
                <c:pt idx="36">
                  <c:v>274188</c:v>
                </c:pt>
                <c:pt idx="37">
                  <c:v>140249</c:v>
                </c:pt>
                <c:pt idx="38">
                  <c:v>73137</c:v>
                </c:pt>
                <c:pt idx="39">
                  <c:v>8206</c:v>
                </c:pt>
                <c:pt idx="40">
                  <c:v>75362</c:v>
                </c:pt>
                <c:pt idx="41">
                  <c:v>45852</c:v>
                </c:pt>
                <c:pt idx="42">
                  <c:v>146289</c:v>
                </c:pt>
              </c:numCache>
            </c:numRef>
          </c:val>
          <c:smooth val="0"/>
          <c:extLst>
            <c:ext xmlns:c16="http://schemas.microsoft.com/office/drawing/2014/chart" uri="{C3380CC4-5D6E-409C-BE32-E72D297353CC}">
              <c16:uniqueId val="{00000011-B3E1-468E-AC76-8799314F81E0}"/>
            </c:ext>
          </c:extLst>
        </c:ser>
        <c:dLbls>
          <c:showLegendKey val="0"/>
          <c:showVal val="0"/>
          <c:showCatName val="0"/>
          <c:showSerName val="0"/>
          <c:showPercent val="0"/>
          <c:showBubbleSize val="0"/>
        </c:dLbls>
        <c:smooth val="0"/>
        <c:axId val="1555204080"/>
        <c:axId val="1555204560"/>
      </c:lineChart>
      <c:catAx>
        <c:axId val="155520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204560"/>
        <c:crosses val="autoZero"/>
        <c:auto val="1"/>
        <c:lblAlgn val="ctr"/>
        <c:lblOffset val="100"/>
        <c:noMultiLvlLbl val="0"/>
      </c:catAx>
      <c:valAx>
        <c:axId val="155520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204080"/>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part2.xlsx]Task-21(forecast_analysis)!PivotTable5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Forecast</a:t>
            </a:r>
            <a:r>
              <a:rPr lang="en-US" baseline="0"/>
              <a:t> trend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'Task-21(forecast_analysis)'!$E$2</c:f>
              <c:strCache>
                <c:ptCount val="1"/>
                <c:pt idx="0">
                  <c:v>Total</c:v>
                </c:pt>
              </c:strCache>
            </c:strRef>
          </c:tx>
          <c:spPr>
            <a:ln w="28575" cap="rnd">
              <a:solidFill>
                <a:schemeClr val="accent2"/>
              </a:solidFill>
              <a:round/>
            </a:ln>
            <a:effectLst/>
          </c:spPr>
          <c:marker>
            <c:symbol val="none"/>
          </c:marker>
          <c:cat>
            <c:strRef>
              <c:f>'Task-21(forecast_analysis)'!$D$3:$D$10</c:f>
              <c:strCache>
                <c:ptCount val="7"/>
                <c:pt idx="0">
                  <c:v>2020</c:v>
                </c:pt>
                <c:pt idx="1">
                  <c:v>2021</c:v>
                </c:pt>
                <c:pt idx="2">
                  <c:v>2022</c:v>
                </c:pt>
                <c:pt idx="3">
                  <c:v>2023</c:v>
                </c:pt>
                <c:pt idx="4">
                  <c:v>2024</c:v>
                </c:pt>
                <c:pt idx="5">
                  <c:v>2025</c:v>
                </c:pt>
                <c:pt idx="6">
                  <c:v>2026</c:v>
                </c:pt>
              </c:strCache>
            </c:strRef>
          </c:cat>
          <c:val>
            <c:numRef>
              <c:f>'Task-21(forecast_analysis)'!$E$3:$E$10</c:f>
              <c:numCache>
                <c:formatCode>General</c:formatCode>
                <c:ptCount val="7"/>
                <c:pt idx="0">
                  <c:v>50385.876886313403</c:v>
                </c:pt>
                <c:pt idx="1">
                  <c:v>50791.287972038612</c:v>
                </c:pt>
                <c:pt idx="2">
                  <c:v>50806.012112968485</c:v>
                </c:pt>
                <c:pt idx="3">
                  <c:v>49519.152910320554</c:v>
                </c:pt>
                <c:pt idx="4">
                  <c:v>49649.832163629027</c:v>
                </c:pt>
                <c:pt idx="5">
                  <c:v>50177.498655132018</c:v>
                </c:pt>
                <c:pt idx="6">
                  <c:v>51941.066220218258</c:v>
                </c:pt>
              </c:numCache>
            </c:numRef>
          </c:val>
          <c:smooth val="0"/>
          <c:extLst>
            <c:ext xmlns:c16="http://schemas.microsoft.com/office/drawing/2014/chart" uri="{C3380CC4-5D6E-409C-BE32-E72D297353CC}">
              <c16:uniqueId val="{00000000-B927-4E1D-9676-AFB8A329C87A}"/>
            </c:ext>
          </c:extLst>
        </c:ser>
        <c:dLbls>
          <c:showLegendKey val="0"/>
          <c:showVal val="0"/>
          <c:showCatName val="0"/>
          <c:showSerName val="0"/>
          <c:showPercent val="0"/>
          <c:showBubbleSize val="0"/>
        </c:dLbls>
        <c:smooth val="0"/>
        <c:axId val="1555204080"/>
        <c:axId val="1555204560"/>
      </c:lineChart>
      <c:catAx>
        <c:axId val="155520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204560"/>
        <c:crosses val="autoZero"/>
        <c:auto val="1"/>
        <c:lblAlgn val="ctr"/>
        <c:lblOffset val="100"/>
        <c:noMultiLvlLbl val="0"/>
      </c:catAx>
      <c:valAx>
        <c:axId val="155520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20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part2.xlsx]Task-22!PivotTable1</c:name>
    <c:fmtId val="23"/>
  </c:pivotSource>
  <c:chart>
    <c:title>
      <c:layout>
        <c:manualLayout>
          <c:xMode val="edge"/>
          <c:yMode val="edge"/>
          <c:x val="0.2415485564304462"/>
          <c:y val="0.12397929425488481"/>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'Task-22'!$B$3</c:f>
              <c:strCache>
                <c:ptCount val="1"/>
                <c:pt idx="0">
                  <c:v>Count of Membership_duration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410-45E8-81E3-4C616977A9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410-45E8-81E3-4C616977A9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410-45E8-81E3-4C616977A9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410-45E8-81E3-4C616977A9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410-45E8-81E3-4C616977A9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410-45E8-81E3-4C616977A9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'Task-22'!$A$4:$A$10</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'Task-22'!$B$4:$B$10</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0-7705-434D-9B5C-93AB66C38DFB}"/>
            </c:ext>
          </c:extLst>
        </c:ser>
        <c:ser>
          <c:idx val="1"/>
          <c:order val="1"/>
          <c:tx>
            <c:strRef>
              <c:f>'Task-22'!$C$3</c:f>
              <c:strCache>
                <c:ptCount val="1"/>
                <c:pt idx="0">
                  <c:v>Sum of Total_Payments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6410-45E8-81E3-4C616977A9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6410-45E8-81E3-4C616977A9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6410-45E8-81E3-4C616977A9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6410-45E8-81E3-4C616977A9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6410-45E8-81E3-4C616977A9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6410-45E8-81E3-4C616977A9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'Task-22'!$A$4:$A$10</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'Task-22'!$C$4:$C$10</c:f>
              <c:numCache>
                <c:formatCode>General</c:formatCode>
                <c:ptCount val="6"/>
                <c:pt idx="0">
                  <c:v>1152361</c:v>
                </c:pt>
                <c:pt idx="1">
                  <c:v>5876292</c:v>
                </c:pt>
                <c:pt idx="2">
                  <c:v>25301</c:v>
                </c:pt>
                <c:pt idx="3">
                  <c:v>60897</c:v>
                </c:pt>
                <c:pt idx="4">
                  <c:v>427203</c:v>
                </c:pt>
                <c:pt idx="5">
                  <c:v>1947055</c:v>
                </c:pt>
              </c:numCache>
            </c:numRef>
          </c:val>
          <c:extLst>
            <c:ext xmlns:c16="http://schemas.microsoft.com/office/drawing/2014/chart" uri="{C3380CC4-5D6E-409C-BE32-E72D297353CC}">
              <c16:uniqueId val="{00000001-7705-434D-9B5C-93AB66C38D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Pivots!$K$2</c:f>
              <c:strCache>
                <c:ptCount val="1"/>
                <c:pt idx="0">
                  <c:v>Total</c:v>
                </c:pt>
              </c:strCache>
            </c:strRef>
          </c:tx>
          <c:spPr>
            <a:ln w="28575" cap="rnd">
              <a:solidFill>
                <a:schemeClr val="accent1"/>
              </a:solidFill>
              <a:round/>
            </a:ln>
            <a:effectLst/>
          </c:spPr>
          <c:marker>
            <c:symbol val="none"/>
          </c:marker>
          <c:cat>
            <c:strRef>
              <c:f>Pivots!$J$3:$J$48</c:f>
              <c:strCache>
                <c:ptCount val="45"/>
                <c:pt idx="0">
                  <c:v>&lt;1/0/1900</c:v>
                </c:pt>
                <c:pt idx="1">
                  <c:v>1900</c:v>
                </c:pt>
                <c:pt idx="2">
                  <c:v>1971</c:v>
                </c:pt>
                <c:pt idx="3">
                  <c:v>1972</c:v>
                </c:pt>
                <c:pt idx="4">
                  <c:v>1974</c:v>
                </c:pt>
                <c:pt idx="5">
                  <c:v>1975</c:v>
                </c:pt>
                <c:pt idx="6">
                  <c:v>1976</c:v>
                </c:pt>
                <c:pt idx="7">
                  <c:v>1977</c:v>
                </c:pt>
                <c:pt idx="8">
                  <c:v>1979</c:v>
                </c:pt>
                <c:pt idx="9">
                  <c:v>1980</c:v>
                </c:pt>
                <c:pt idx="10">
                  <c:v>1982</c:v>
                </c:pt>
                <c:pt idx="11">
                  <c:v>1983</c:v>
                </c:pt>
                <c:pt idx="12">
                  <c:v>1985</c:v>
                </c:pt>
                <c:pt idx="13">
                  <c:v>1987</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strCache>
            </c:strRef>
          </c:cat>
          <c:val>
            <c:numRef>
              <c:f>Pivots!$K$3:$K$48</c:f>
              <c:numCache>
                <c:formatCode>General</c:formatCode>
                <c:ptCount val="45"/>
                <c:pt idx="1">
                  <c:v>4645041</c:v>
                </c:pt>
                <c:pt idx="2">
                  <c:v>56881</c:v>
                </c:pt>
                <c:pt idx="3">
                  <c:v>42143</c:v>
                </c:pt>
                <c:pt idx="4">
                  <c:v>559</c:v>
                </c:pt>
                <c:pt idx="5">
                  <c:v>51472</c:v>
                </c:pt>
                <c:pt idx="6">
                  <c:v>154370</c:v>
                </c:pt>
                <c:pt idx="7">
                  <c:v>164207</c:v>
                </c:pt>
                <c:pt idx="8">
                  <c:v>38290</c:v>
                </c:pt>
                <c:pt idx="9">
                  <c:v>34797</c:v>
                </c:pt>
                <c:pt idx="10">
                  <c:v>134189</c:v>
                </c:pt>
                <c:pt idx="11">
                  <c:v>130517</c:v>
                </c:pt>
                <c:pt idx="12">
                  <c:v>30239</c:v>
                </c:pt>
                <c:pt idx="13">
                  <c:v>158492</c:v>
                </c:pt>
                <c:pt idx="14">
                  <c:v>216512</c:v>
                </c:pt>
                <c:pt idx="15">
                  <c:v>2988</c:v>
                </c:pt>
                <c:pt idx="16">
                  <c:v>231752</c:v>
                </c:pt>
                <c:pt idx="17">
                  <c:v>95748</c:v>
                </c:pt>
                <c:pt idx="18">
                  <c:v>90380</c:v>
                </c:pt>
                <c:pt idx="19">
                  <c:v>30192</c:v>
                </c:pt>
                <c:pt idx="20">
                  <c:v>60936</c:v>
                </c:pt>
                <c:pt idx="21">
                  <c:v>31997</c:v>
                </c:pt>
                <c:pt idx="22">
                  <c:v>173594</c:v>
                </c:pt>
                <c:pt idx="23">
                  <c:v>85889</c:v>
                </c:pt>
                <c:pt idx="24">
                  <c:v>83002</c:v>
                </c:pt>
                <c:pt idx="25">
                  <c:v>61325</c:v>
                </c:pt>
                <c:pt idx="26">
                  <c:v>119958</c:v>
                </c:pt>
                <c:pt idx="27">
                  <c:v>167256</c:v>
                </c:pt>
                <c:pt idx="28">
                  <c:v>168800</c:v>
                </c:pt>
                <c:pt idx="29">
                  <c:v>322929</c:v>
                </c:pt>
                <c:pt idx="30">
                  <c:v>150022</c:v>
                </c:pt>
                <c:pt idx="31">
                  <c:v>171839</c:v>
                </c:pt>
                <c:pt idx="32">
                  <c:v>23003</c:v>
                </c:pt>
                <c:pt idx="33">
                  <c:v>55997</c:v>
                </c:pt>
                <c:pt idx="34">
                  <c:v>267591</c:v>
                </c:pt>
                <c:pt idx="35">
                  <c:v>280056</c:v>
                </c:pt>
                <c:pt idx="36">
                  <c:v>47504</c:v>
                </c:pt>
                <c:pt idx="37">
                  <c:v>145359</c:v>
                </c:pt>
                <c:pt idx="38">
                  <c:v>274188</c:v>
                </c:pt>
                <c:pt idx="39">
                  <c:v>140249</c:v>
                </c:pt>
                <c:pt idx="40">
                  <c:v>73137</c:v>
                </c:pt>
                <c:pt idx="41">
                  <c:v>8206</c:v>
                </c:pt>
                <c:pt idx="42">
                  <c:v>75362</c:v>
                </c:pt>
                <c:pt idx="43">
                  <c:v>45852</c:v>
                </c:pt>
                <c:pt idx="44">
                  <c:v>146289</c:v>
                </c:pt>
              </c:numCache>
            </c:numRef>
          </c:val>
          <c:smooth val="0"/>
          <c:extLst>
            <c:ext xmlns:c16="http://schemas.microsoft.com/office/drawing/2014/chart" uri="{C3380CC4-5D6E-409C-BE32-E72D297353CC}">
              <c16:uniqueId val="{00000000-545D-4C36-A0F8-02A8127A0BEB}"/>
            </c:ext>
          </c:extLst>
        </c:ser>
        <c:dLbls>
          <c:showLegendKey val="0"/>
          <c:showVal val="0"/>
          <c:showCatName val="0"/>
          <c:showSerName val="0"/>
          <c:showPercent val="0"/>
          <c:showBubbleSize val="0"/>
        </c:dLbls>
        <c:smooth val="0"/>
        <c:axId val="1441806543"/>
        <c:axId val="1441799823"/>
      </c:lineChart>
      <c:catAx>
        <c:axId val="144180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799823"/>
        <c:crosses val="autoZero"/>
        <c:auto val="1"/>
        <c:lblAlgn val="ctr"/>
        <c:lblOffset val="100"/>
        <c:noMultiLvlLbl val="0"/>
      </c:catAx>
      <c:valAx>
        <c:axId val="144179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0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Pivots!$H$1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528-47AD-B8F3-2F7D187338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528-47AD-B8F3-2F7D1873386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3FC-4D5D-A4D2-64A543C8EC7F}"/>
              </c:ext>
            </c:extLst>
          </c:dPt>
          <c:cat>
            <c:strRef>
              <c:f>Pivots!$G$2:$G$5</c:f>
              <c:strCache>
                <c:ptCount val="3"/>
                <c:pt idx="0">
                  <c:v>Domestic</c:v>
                </c:pt>
                <c:pt idx="1">
                  <c:v>International</c:v>
                </c:pt>
                <c:pt idx="2">
                  <c:v>(blank)</c:v>
                </c:pt>
              </c:strCache>
            </c:strRef>
          </c:cat>
          <c:val>
            <c:numRef>
              <c:f>Pivots!$H$2:$H$5</c:f>
              <c:numCache>
                <c:formatCode>General</c:formatCode>
                <c:ptCount val="3"/>
                <c:pt idx="0">
                  <c:v>109</c:v>
                </c:pt>
                <c:pt idx="1">
                  <c:v>91</c:v>
                </c:pt>
              </c:numCache>
            </c:numRef>
          </c:val>
          <c:extLst>
            <c:ext xmlns:c16="http://schemas.microsoft.com/office/drawing/2014/chart" uri="{C3380CC4-5D6E-409C-BE32-E72D297353CC}">
              <c16:uniqueId val="{00000000-2208-4792-B2B4-A631CCEA385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part2.xlsx]Pivots!PivotTable17</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c:f>
              <c:strCache>
                <c:ptCount val="1"/>
                <c:pt idx="0">
                  <c:v>Total</c:v>
                </c:pt>
              </c:strCache>
            </c:strRef>
          </c:tx>
          <c:spPr>
            <a:solidFill>
              <a:schemeClr val="accent1"/>
            </a:solidFill>
            <a:ln>
              <a:noFill/>
            </a:ln>
            <a:effectLst/>
          </c:spPr>
          <c:invertIfNegative val="0"/>
          <c:cat>
            <c:multiLvlStrRef>
              <c:f>Pivots!$G$9:$G$20</c:f>
              <c:multiLvlStrCache>
                <c:ptCount val="7"/>
                <c:lvl>
                  <c:pt idx="0">
                    <c:v>CARD PAYMENT</c:v>
                  </c:pt>
                  <c:pt idx="1">
                    <c:v>COD</c:v>
                  </c:pt>
                  <c:pt idx="2">
                    <c:v>CARD PAYMENT</c:v>
                  </c:pt>
                  <c:pt idx="3">
                    <c:v>COD</c:v>
                  </c:pt>
                  <c:pt idx="4">
                    <c:v>CARD PAYMENT</c:v>
                  </c:pt>
                  <c:pt idx="5">
                    <c:v>COD</c:v>
                  </c:pt>
                  <c:pt idx="6">
                    <c:v>(blank)</c:v>
                  </c:pt>
                </c:lvl>
                <c:lvl>
                  <c:pt idx="0">
                    <c:v>Internal Goods</c:v>
                  </c:pt>
                  <c:pt idx="2">
                    <c:v>Retail</c:v>
                  </c:pt>
                  <c:pt idx="4">
                    <c:v>Wholesale</c:v>
                  </c:pt>
                  <c:pt idx="6">
                    <c:v>(blank)</c:v>
                  </c:pt>
                </c:lvl>
              </c:multiLvlStrCache>
            </c:multiLvlStrRef>
          </c:cat>
          <c:val>
            <c:numRef>
              <c:f>Pivots!$H$9:$H$20</c:f>
              <c:numCache>
                <c:formatCode>General</c:formatCode>
                <c:ptCount val="7"/>
                <c:pt idx="0">
                  <c:v>52922.314285714288</c:v>
                </c:pt>
                <c:pt idx="1">
                  <c:v>47515.36363636364</c:v>
                </c:pt>
                <c:pt idx="2">
                  <c:v>39482.4375</c:v>
                </c:pt>
                <c:pt idx="3">
                  <c:v>53075.282608695656</c:v>
                </c:pt>
                <c:pt idx="4">
                  <c:v>41408.555555555555</c:v>
                </c:pt>
                <c:pt idx="5">
                  <c:v>46144.037037037036</c:v>
                </c:pt>
              </c:numCache>
            </c:numRef>
          </c:val>
          <c:extLst>
            <c:ext xmlns:c16="http://schemas.microsoft.com/office/drawing/2014/chart" uri="{C3380CC4-5D6E-409C-BE32-E72D297353CC}">
              <c16:uniqueId val="{00000000-8076-44DC-94CD-59A7039DD0C6}"/>
            </c:ext>
          </c:extLst>
        </c:ser>
        <c:dLbls>
          <c:showLegendKey val="0"/>
          <c:showVal val="0"/>
          <c:showCatName val="0"/>
          <c:showSerName val="0"/>
          <c:showPercent val="0"/>
          <c:showBubbleSize val="0"/>
        </c:dLbls>
        <c:gapWidth val="219"/>
        <c:overlap val="-27"/>
        <c:axId val="1441831247"/>
        <c:axId val="1441832207"/>
      </c:barChart>
      <c:catAx>
        <c:axId val="144183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32207"/>
        <c:crosses val="autoZero"/>
        <c:auto val="1"/>
        <c:lblAlgn val="ctr"/>
        <c:lblOffset val="100"/>
        <c:noMultiLvlLbl val="0"/>
      </c:catAx>
      <c:valAx>
        <c:axId val="14418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83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Pivots!$E$12</c:f>
              <c:strCache>
                <c:ptCount val="1"/>
                <c:pt idx="0">
                  <c:v>Total</c:v>
                </c:pt>
              </c:strCache>
            </c:strRef>
          </c:tx>
          <c:spPr>
            <a:solidFill>
              <a:schemeClr val="accent1"/>
            </a:solidFill>
            <a:ln>
              <a:noFill/>
            </a:ln>
            <a:effectLst/>
          </c:spPr>
          <c:invertIfNegative val="0"/>
          <c:cat>
            <c:multiLvlStrRef>
              <c:f>Pivots!$D$13:$D$21</c:f>
              <c:multiLvlStrCache>
                <c:ptCount val="5"/>
                <c:lvl>
                  <c:pt idx="0">
                    <c:v>Express</c:v>
                  </c:pt>
                  <c:pt idx="1">
                    <c:v>Regular</c:v>
                  </c:pt>
                  <c:pt idx="2">
                    <c:v>Express</c:v>
                  </c:pt>
                  <c:pt idx="3">
                    <c:v>Regular</c:v>
                  </c:pt>
                  <c:pt idx="4">
                    <c:v>(blank)</c:v>
                  </c:pt>
                </c:lvl>
                <c:lvl>
                  <c:pt idx="0">
                    <c:v>Domestic</c:v>
                  </c:pt>
                  <c:pt idx="2">
                    <c:v>International</c:v>
                  </c:pt>
                  <c:pt idx="4">
                    <c:v>(blank)</c:v>
                  </c:pt>
                </c:lvl>
              </c:multiLvlStrCache>
            </c:multiLvlStrRef>
          </c:cat>
          <c:val>
            <c:numRef>
              <c:f>Pivots!$E$13:$E$21</c:f>
              <c:numCache>
                <c:formatCode>General</c:formatCode>
                <c:ptCount val="5"/>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B1EF-4AB9-A49C-A27FBAD893B2}"/>
            </c:ext>
          </c:extLst>
        </c:ser>
        <c:dLbls>
          <c:showLegendKey val="0"/>
          <c:showVal val="0"/>
          <c:showCatName val="0"/>
          <c:showSerName val="0"/>
          <c:showPercent val="0"/>
          <c:showBubbleSize val="0"/>
        </c:dLbls>
        <c:gapWidth val="219"/>
        <c:overlap val="-27"/>
        <c:axId val="237524015"/>
        <c:axId val="237535535"/>
      </c:barChart>
      <c:catAx>
        <c:axId val="23752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35535"/>
        <c:crosses val="autoZero"/>
        <c:auto val="1"/>
        <c:lblAlgn val="ctr"/>
        <c:lblOffset val="100"/>
        <c:noMultiLvlLbl val="0"/>
      </c:catAx>
      <c:valAx>
        <c:axId val="23753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2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Pivots!$E$1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50-4734-B8BF-BBC82B555B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50-4734-B8BF-BBC82B555B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50-4734-B8BF-BBC82B555B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50-4734-B8BF-BBC82B555B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50-4734-B8BF-BBC82B555B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50-4734-B8BF-BBC82B555BAC}"/>
              </c:ext>
            </c:extLst>
          </c:dPt>
          <c:cat>
            <c:strRef>
              <c:f>Pivots!$D$2:$D$8</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Pivots!$E$2:$E$8</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0-4DC1-4F24-B235-82FEA1CB00A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part2.xlsx]Pivots!PivotTable13</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Number of customers based on Segmentation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Pivots!$E$1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24B-4B46-BEC6-29BAB966AF0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4B-4B46-BEC6-29BAB966AF0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24B-4B46-BEC6-29BAB966AF0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24B-4B46-BEC6-29BAB966AF0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24B-4B46-BEC6-29BAB966AF0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24B-4B46-BEC6-29BAB966AF0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Pivots!$D$2:$D$8</c:f>
              <c:strCache>
                <c:ptCount val="6"/>
                <c:pt idx="0">
                  <c:v>High Value - Long Term</c:v>
                </c:pt>
                <c:pt idx="1">
                  <c:v>High Value - Short Term</c:v>
                </c:pt>
                <c:pt idx="2">
                  <c:v>Low Value - Long Term</c:v>
                </c:pt>
                <c:pt idx="3">
                  <c:v>Low Value - Short Term</c:v>
                </c:pt>
                <c:pt idx="4">
                  <c:v>Medium Value - Long Term</c:v>
                </c:pt>
                <c:pt idx="5">
                  <c:v>Medium Value - Short Term</c:v>
                </c:pt>
              </c:strCache>
            </c:strRef>
          </c:cat>
          <c:val>
            <c:numRef>
              <c:f>Pivots!$E$2:$E$8</c:f>
              <c:numCache>
                <c:formatCode>General</c:formatCode>
                <c:ptCount val="6"/>
                <c:pt idx="0">
                  <c:v>16</c:v>
                </c:pt>
                <c:pt idx="1">
                  <c:v>79</c:v>
                </c:pt>
                <c:pt idx="2">
                  <c:v>6</c:v>
                </c:pt>
                <c:pt idx="3">
                  <c:v>19</c:v>
                </c:pt>
                <c:pt idx="4">
                  <c:v>14</c:v>
                </c:pt>
                <c:pt idx="5">
                  <c:v>66</c:v>
                </c:pt>
              </c:numCache>
            </c:numRef>
          </c:val>
          <c:extLst>
            <c:ext xmlns:c16="http://schemas.microsoft.com/office/drawing/2014/chart" uri="{C3380CC4-5D6E-409C-BE32-E72D297353CC}">
              <c16:uniqueId val="{0000000C-924B-4B46-BEC6-29BAB966AF06}"/>
            </c:ext>
          </c:extLst>
        </c:ser>
        <c:dLbls>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shade val="15000"/>
        </a:schemeClr>
      </a:solid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part2.xlsx]Pivots!PivotTable18</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Shipment Efficiency Analysis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Pivots!$D$13:$D$21</c:f>
              <c:multiLvlStrCache>
                <c:ptCount val="5"/>
                <c:lvl>
                  <c:pt idx="0">
                    <c:v>Express</c:v>
                  </c:pt>
                  <c:pt idx="1">
                    <c:v>Regular</c:v>
                  </c:pt>
                  <c:pt idx="2">
                    <c:v>Express</c:v>
                  </c:pt>
                  <c:pt idx="3">
                    <c:v>Regular</c:v>
                  </c:pt>
                  <c:pt idx="4">
                    <c:v>(blank)</c:v>
                  </c:pt>
                </c:lvl>
                <c:lvl>
                  <c:pt idx="0">
                    <c:v>Domestic</c:v>
                  </c:pt>
                  <c:pt idx="2">
                    <c:v>International</c:v>
                  </c:pt>
                  <c:pt idx="4">
                    <c:v>(blank)</c:v>
                  </c:pt>
                </c:lvl>
              </c:multiLvlStrCache>
            </c:multiLvlStrRef>
          </c:cat>
          <c:val>
            <c:numRef>
              <c:f>Pivots!$E$13:$E$21</c:f>
              <c:numCache>
                <c:formatCode>General</c:formatCode>
                <c:ptCount val="5"/>
                <c:pt idx="0">
                  <c:v>0.53887399409530023</c:v>
                </c:pt>
                <c:pt idx="1">
                  <c:v>0.57496757255974107</c:v>
                </c:pt>
                <c:pt idx="2">
                  <c:v>0.54815294617666876</c:v>
                </c:pt>
                <c:pt idx="3">
                  <c:v>0.49806687091865454</c:v>
                </c:pt>
              </c:numCache>
            </c:numRef>
          </c:val>
          <c:extLst>
            <c:ext xmlns:c16="http://schemas.microsoft.com/office/drawing/2014/chart" uri="{C3380CC4-5D6E-409C-BE32-E72D297353CC}">
              <c16:uniqueId val="{00000000-3515-49EA-BFFF-A5864CB69B1C}"/>
            </c:ext>
          </c:extLst>
        </c:ser>
        <c:dLbls>
          <c:dLblPos val="outEnd"/>
          <c:showLegendKey val="0"/>
          <c:showVal val="1"/>
          <c:showCatName val="0"/>
          <c:showSerName val="0"/>
          <c:showPercent val="0"/>
          <c:showBubbleSize val="0"/>
        </c:dLbls>
        <c:gapWidth val="100"/>
        <c:overlap val="-24"/>
        <c:axId val="237524015"/>
        <c:axId val="237535535"/>
      </c:barChart>
      <c:catAx>
        <c:axId val="23752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7535535"/>
        <c:crosses val="autoZero"/>
        <c:auto val="1"/>
        <c:lblAlgn val="ctr"/>
        <c:lblOffset val="100"/>
        <c:noMultiLvlLbl val="0"/>
      </c:catAx>
      <c:valAx>
        <c:axId val="237535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752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part2.xlsx]Pivots!PivotTable17</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Payment By Customer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Pivots!$H$8</c:f>
              <c:strCache>
                <c:ptCount val="1"/>
                <c:pt idx="0">
                  <c:v>Total</c:v>
                </c:pt>
              </c:strCache>
            </c:strRef>
          </c:tx>
          <c:spPr>
            <a:solidFill>
              <a:schemeClr val="accent1">
                <a:lumMod val="60000"/>
                <a:lumOff val="40000"/>
              </a:schemeClr>
            </a:solidFill>
            <a:ln>
              <a:noFill/>
            </a:ln>
            <a:effectLst>
              <a:outerShdw blurRad="57150" dist="19050" dir="5400000" algn="ctr" rotWithShape="0">
                <a:srgbClr val="000000">
                  <a:alpha val="63000"/>
                </a:srgbClr>
              </a:outerShdw>
            </a:effectLst>
          </c:spPr>
          <c:invertIfNegative val="0"/>
          <c:cat>
            <c:multiLvlStrRef>
              <c:f>Pivots!$G$9:$G$20</c:f>
              <c:multiLvlStrCache>
                <c:ptCount val="7"/>
                <c:lvl>
                  <c:pt idx="0">
                    <c:v>CARD PAYMENT</c:v>
                  </c:pt>
                  <c:pt idx="1">
                    <c:v>COD</c:v>
                  </c:pt>
                  <c:pt idx="2">
                    <c:v>CARD PAYMENT</c:v>
                  </c:pt>
                  <c:pt idx="3">
                    <c:v>COD</c:v>
                  </c:pt>
                  <c:pt idx="4">
                    <c:v>CARD PAYMENT</c:v>
                  </c:pt>
                  <c:pt idx="5">
                    <c:v>COD</c:v>
                  </c:pt>
                  <c:pt idx="6">
                    <c:v>(blank)</c:v>
                  </c:pt>
                </c:lvl>
                <c:lvl>
                  <c:pt idx="0">
                    <c:v>Internal Goods</c:v>
                  </c:pt>
                  <c:pt idx="2">
                    <c:v>Retail</c:v>
                  </c:pt>
                  <c:pt idx="4">
                    <c:v>Wholesale</c:v>
                  </c:pt>
                  <c:pt idx="6">
                    <c:v>(blank)</c:v>
                  </c:pt>
                </c:lvl>
              </c:multiLvlStrCache>
            </c:multiLvlStrRef>
          </c:cat>
          <c:val>
            <c:numRef>
              <c:f>Pivots!$H$9:$H$20</c:f>
              <c:numCache>
                <c:formatCode>General</c:formatCode>
                <c:ptCount val="7"/>
                <c:pt idx="0">
                  <c:v>52922.314285714288</c:v>
                </c:pt>
                <c:pt idx="1">
                  <c:v>47515.36363636364</c:v>
                </c:pt>
                <c:pt idx="2">
                  <c:v>39482.4375</c:v>
                </c:pt>
                <c:pt idx="3">
                  <c:v>53075.282608695656</c:v>
                </c:pt>
                <c:pt idx="4">
                  <c:v>41408.555555555555</c:v>
                </c:pt>
                <c:pt idx="5">
                  <c:v>46144.037037037036</c:v>
                </c:pt>
              </c:numCache>
            </c:numRef>
          </c:val>
          <c:extLst>
            <c:ext xmlns:c16="http://schemas.microsoft.com/office/drawing/2014/chart" uri="{C3380CC4-5D6E-409C-BE32-E72D297353CC}">
              <c16:uniqueId val="{00000000-D76C-4C06-9CCE-AE5A54BBA8D1}"/>
            </c:ext>
          </c:extLst>
        </c:ser>
        <c:dLbls>
          <c:showLegendKey val="0"/>
          <c:showVal val="0"/>
          <c:showCatName val="0"/>
          <c:showSerName val="0"/>
          <c:showPercent val="0"/>
          <c:showBubbleSize val="0"/>
        </c:dLbls>
        <c:gapWidth val="100"/>
        <c:axId val="1441831247"/>
        <c:axId val="1441832207"/>
      </c:barChart>
      <c:catAx>
        <c:axId val="14418312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32207"/>
        <c:crosses val="autoZero"/>
        <c:auto val="1"/>
        <c:lblAlgn val="ctr"/>
        <c:lblOffset val="100"/>
        <c:noMultiLvlLbl val="0"/>
      </c:catAx>
      <c:valAx>
        <c:axId val="1441832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3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trend of Payments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Pivots!$K$2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Pivots!$J$3:$J$48</c:f>
              <c:strCache>
                <c:ptCount val="45"/>
                <c:pt idx="0">
                  <c:v>&lt;1/0/1900</c:v>
                </c:pt>
                <c:pt idx="1">
                  <c:v>1900</c:v>
                </c:pt>
                <c:pt idx="2">
                  <c:v>1971</c:v>
                </c:pt>
                <c:pt idx="3">
                  <c:v>1972</c:v>
                </c:pt>
                <c:pt idx="4">
                  <c:v>1974</c:v>
                </c:pt>
                <c:pt idx="5">
                  <c:v>1975</c:v>
                </c:pt>
                <c:pt idx="6">
                  <c:v>1976</c:v>
                </c:pt>
                <c:pt idx="7">
                  <c:v>1977</c:v>
                </c:pt>
                <c:pt idx="8">
                  <c:v>1979</c:v>
                </c:pt>
                <c:pt idx="9">
                  <c:v>1980</c:v>
                </c:pt>
                <c:pt idx="10">
                  <c:v>1982</c:v>
                </c:pt>
                <c:pt idx="11">
                  <c:v>1983</c:v>
                </c:pt>
                <c:pt idx="12">
                  <c:v>1985</c:v>
                </c:pt>
                <c:pt idx="13">
                  <c:v>1987</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pt idx="42">
                  <c:v>2017</c:v>
                </c:pt>
                <c:pt idx="43">
                  <c:v>2018</c:v>
                </c:pt>
                <c:pt idx="44">
                  <c:v>2019</c:v>
                </c:pt>
              </c:strCache>
            </c:strRef>
          </c:cat>
          <c:val>
            <c:numRef>
              <c:f>Pivots!$K$3:$K$48</c:f>
              <c:numCache>
                <c:formatCode>General</c:formatCode>
                <c:ptCount val="45"/>
                <c:pt idx="1">
                  <c:v>4645041</c:v>
                </c:pt>
                <c:pt idx="2">
                  <c:v>56881</c:v>
                </c:pt>
                <c:pt idx="3">
                  <c:v>42143</c:v>
                </c:pt>
                <c:pt idx="4">
                  <c:v>559</c:v>
                </c:pt>
                <c:pt idx="5">
                  <c:v>51472</c:v>
                </c:pt>
                <c:pt idx="6">
                  <c:v>154370</c:v>
                </c:pt>
                <c:pt idx="7">
                  <c:v>164207</c:v>
                </c:pt>
                <c:pt idx="8">
                  <c:v>38290</c:v>
                </c:pt>
                <c:pt idx="9">
                  <c:v>34797</c:v>
                </c:pt>
                <c:pt idx="10">
                  <c:v>134189</c:v>
                </c:pt>
                <c:pt idx="11">
                  <c:v>130517</c:v>
                </c:pt>
                <c:pt idx="12">
                  <c:v>30239</c:v>
                </c:pt>
                <c:pt idx="13">
                  <c:v>158492</c:v>
                </c:pt>
                <c:pt idx="14">
                  <c:v>216512</c:v>
                </c:pt>
                <c:pt idx="15">
                  <c:v>2988</c:v>
                </c:pt>
                <c:pt idx="16">
                  <c:v>231752</c:v>
                </c:pt>
                <c:pt idx="17">
                  <c:v>95748</c:v>
                </c:pt>
                <c:pt idx="18">
                  <c:v>90380</c:v>
                </c:pt>
                <c:pt idx="19">
                  <c:v>30192</c:v>
                </c:pt>
                <c:pt idx="20">
                  <c:v>60936</c:v>
                </c:pt>
                <c:pt idx="21">
                  <c:v>31997</c:v>
                </c:pt>
                <c:pt idx="22">
                  <c:v>173594</c:v>
                </c:pt>
                <c:pt idx="23">
                  <c:v>85889</c:v>
                </c:pt>
                <c:pt idx="24">
                  <c:v>83002</c:v>
                </c:pt>
                <c:pt idx="25">
                  <c:v>61325</c:v>
                </c:pt>
                <c:pt idx="26">
                  <c:v>119958</c:v>
                </c:pt>
                <c:pt idx="27">
                  <c:v>167256</c:v>
                </c:pt>
                <c:pt idx="28">
                  <c:v>168800</c:v>
                </c:pt>
                <c:pt idx="29">
                  <c:v>322929</c:v>
                </c:pt>
                <c:pt idx="30">
                  <c:v>150022</c:v>
                </c:pt>
                <c:pt idx="31">
                  <c:v>171839</c:v>
                </c:pt>
                <c:pt idx="32">
                  <c:v>23003</c:v>
                </c:pt>
                <c:pt idx="33">
                  <c:v>55997</c:v>
                </c:pt>
                <c:pt idx="34">
                  <c:v>267591</c:v>
                </c:pt>
                <c:pt idx="35">
                  <c:v>280056</c:v>
                </c:pt>
                <c:pt idx="36">
                  <c:v>47504</c:v>
                </c:pt>
                <c:pt idx="37">
                  <c:v>145359</c:v>
                </c:pt>
                <c:pt idx="38">
                  <c:v>274188</c:v>
                </c:pt>
                <c:pt idx="39">
                  <c:v>140249</c:v>
                </c:pt>
                <c:pt idx="40">
                  <c:v>73137</c:v>
                </c:pt>
                <c:pt idx="41">
                  <c:v>8206</c:v>
                </c:pt>
                <c:pt idx="42">
                  <c:v>75362</c:v>
                </c:pt>
                <c:pt idx="43">
                  <c:v>45852</c:v>
                </c:pt>
                <c:pt idx="44">
                  <c:v>146289</c:v>
                </c:pt>
              </c:numCache>
            </c:numRef>
          </c:val>
          <c:smooth val="0"/>
          <c:extLst>
            <c:ext xmlns:c16="http://schemas.microsoft.com/office/drawing/2014/chart" uri="{C3380CC4-5D6E-409C-BE32-E72D297353CC}">
              <c16:uniqueId val="{00000000-E013-4E79-9959-4048C3C7F336}"/>
            </c:ext>
          </c:extLst>
        </c:ser>
        <c:dLbls>
          <c:showLegendKey val="0"/>
          <c:showVal val="0"/>
          <c:showCatName val="0"/>
          <c:showSerName val="0"/>
          <c:showPercent val="0"/>
          <c:showBubbleSize val="0"/>
        </c:dLbls>
        <c:marker val="1"/>
        <c:smooth val="0"/>
        <c:axId val="1441806543"/>
        <c:axId val="1441799823"/>
      </c:lineChart>
      <c:catAx>
        <c:axId val="1441806543"/>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799823"/>
        <c:crosses val="autoZero"/>
        <c:auto val="1"/>
        <c:lblAlgn val="ctr"/>
        <c:lblOffset val="100"/>
        <c:noMultiLvlLbl val="0"/>
      </c:catAx>
      <c:valAx>
        <c:axId val="14417998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1806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Charges</a:t>
            </a:r>
            <a:r>
              <a:rPr lang="en-US" baseline="0"/>
              <a:t> VS weights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0686914616754086E-2"/>
          <c:y val="0.16505213875292615"/>
          <c:w val="0.86195747163488701"/>
          <c:h val="0.73128921971404937"/>
        </c:manualLayout>
      </c:layout>
      <c:scatterChart>
        <c:scatterStyle val="lineMarker"/>
        <c:varyColors val="0"/>
        <c:ser>
          <c:idx val="1"/>
          <c:order val="0"/>
          <c:tx>
            <c:strRef>
              <c:f>Shipment_Details!$G$1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Shipment_Details!$F$2:$F$201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Shipment_Details!$G$2:$G$201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0-1774-4110-A0D9-EED444E26403}"/>
            </c:ext>
          </c:extLst>
        </c:ser>
        <c:ser>
          <c:idx val="2"/>
          <c:order val="1"/>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1-1774-4110-A0D9-EED444E26403}"/>
            </c:ext>
          </c:extLst>
        </c:ser>
        <c:ser>
          <c:idx val="3"/>
          <c:order val="2"/>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2-1774-4110-A0D9-EED444E26403}"/>
            </c:ext>
          </c:extLst>
        </c:ser>
        <c:ser>
          <c:idx val="4"/>
          <c:order val="3"/>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3-1774-4110-A0D9-EED444E26403}"/>
            </c:ext>
          </c:extLst>
        </c:ser>
        <c:ser>
          <c:idx val="0"/>
          <c:order val="4"/>
          <c:tx>
            <c:strRef>
              <c:f>Merge_sheets!$R$1</c:f>
              <c:strCache>
                <c:ptCount val="1"/>
                <c:pt idx="0">
                  <c:v>SH_CHARGES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Merge_sheets!$Q$2:$Q$201</c:f>
              <c:numCache>
                <c:formatCode>General</c:formatCode>
                <c:ptCount val="200"/>
                <c:pt idx="0">
                  <c:v>553</c:v>
                </c:pt>
                <c:pt idx="1">
                  <c:v>810</c:v>
                </c:pt>
                <c:pt idx="2">
                  <c:v>994</c:v>
                </c:pt>
                <c:pt idx="3">
                  <c:v>598</c:v>
                </c:pt>
                <c:pt idx="4">
                  <c:v>412</c:v>
                </c:pt>
                <c:pt idx="5">
                  <c:v>379</c:v>
                </c:pt>
                <c:pt idx="6">
                  <c:v>892</c:v>
                </c:pt>
                <c:pt idx="7">
                  <c:v>347</c:v>
                </c:pt>
                <c:pt idx="8">
                  <c:v>457</c:v>
                </c:pt>
                <c:pt idx="9">
                  <c:v>957</c:v>
                </c:pt>
                <c:pt idx="10">
                  <c:v>23</c:v>
                </c:pt>
                <c:pt idx="11">
                  <c:v>479</c:v>
                </c:pt>
                <c:pt idx="12">
                  <c:v>305</c:v>
                </c:pt>
                <c:pt idx="13">
                  <c:v>939</c:v>
                </c:pt>
                <c:pt idx="14">
                  <c:v>679</c:v>
                </c:pt>
                <c:pt idx="15">
                  <c:v>803</c:v>
                </c:pt>
                <c:pt idx="16">
                  <c:v>783</c:v>
                </c:pt>
                <c:pt idx="17">
                  <c:v>432</c:v>
                </c:pt>
                <c:pt idx="18">
                  <c:v>776</c:v>
                </c:pt>
                <c:pt idx="19">
                  <c:v>710</c:v>
                </c:pt>
                <c:pt idx="20">
                  <c:v>959</c:v>
                </c:pt>
                <c:pt idx="21">
                  <c:v>147</c:v>
                </c:pt>
                <c:pt idx="22">
                  <c:v>613</c:v>
                </c:pt>
                <c:pt idx="23">
                  <c:v>590</c:v>
                </c:pt>
                <c:pt idx="24">
                  <c:v>193</c:v>
                </c:pt>
                <c:pt idx="25">
                  <c:v>879</c:v>
                </c:pt>
                <c:pt idx="26">
                  <c:v>275</c:v>
                </c:pt>
                <c:pt idx="27">
                  <c:v>319</c:v>
                </c:pt>
                <c:pt idx="28">
                  <c:v>52</c:v>
                </c:pt>
                <c:pt idx="29">
                  <c:v>702</c:v>
                </c:pt>
                <c:pt idx="30">
                  <c:v>299</c:v>
                </c:pt>
                <c:pt idx="31">
                  <c:v>930</c:v>
                </c:pt>
                <c:pt idx="32">
                  <c:v>314</c:v>
                </c:pt>
                <c:pt idx="33">
                  <c:v>109</c:v>
                </c:pt>
                <c:pt idx="34">
                  <c:v>24</c:v>
                </c:pt>
                <c:pt idx="35">
                  <c:v>545</c:v>
                </c:pt>
                <c:pt idx="36">
                  <c:v>505</c:v>
                </c:pt>
                <c:pt idx="37">
                  <c:v>182</c:v>
                </c:pt>
                <c:pt idx="38">
                  <c:v>226</c:v>
                </c:pt>
                <c:pt idx="39">
                  <c:v>111</c:v>
                </c:pt>
                <c:pt idx="40">
                  <c:v>145</c:v>
                </c:pt>
                <c:pt idx="41">
                  <c:v>829</c:v>
                </c:pt>
                <c:pt idx="42">
                  <c:v>269</c:v>
                </c:pt>
                <c:pt idx="43">
                  <c:v>660</c:v>
                </c:pt>
                <c:pt idx="44">
                  <c:v>484</c:v>
                </c:pt>
                <c:pt idx="45">
                  <c:v>100</c:v>
                </c:pt>
                <c:pt idx="46">
                  <c:v>711</c:v>
                </c:pt>
                <c:pt idx="47">
                  <c:v>325</c:v>
                </c:pt>
                <c:pt idx="48">
                  <c:v>209</c:v>
                </c:pt>
                <c:pt idx="49">
                  <c:v>996</c:v>
                </c:pt>
                <c:pt idx="50">
                  <c:v>420</c:v>
                </c:pt>
                <c:pt idx="51">
                  <c:v>182</c:v>
                </c:pt>
                <c:pt idx="52">
                  <c:v>901</c:v>
                </c:pt>
                <c:pt idx="53">
                  <c:v>88</c:v>
                </c:pt>
                <c:pt idx="54">
                  <c:v>660</c:v>
                </c:pt>
                <c:pt idx="55">
                  <c:v>267</c:v>
                </c:pt>
                <c:pt idx="56">
                  <c:v>905</c:v>
                </c:pt>
                <c:pt idx="57">
                  <c:v>799</c:v>
                </c:pt>
                <c:pt idx="58">
                  <c:v>773</c:v>
                </c:pt>
                <c:pt idx="59">
                  <c:v>78</c:v>
                </c:pt>
                <c:pt idx="60">
                  <c:v>791</c:v>
                </c:pt>
                <c:pt idx="61">
                  <c:v>603</c:v>
                </c:pt>
                <c:pt idx="62">
                  <c:v>360</c:v>
                </c:pt>
                <c:pt idx="63">
                  <c:v>84</c:v>
                </c:pt>
                <c:pt idx="64">
                  <c:v>880</c:v>
                </c:pt>
                <c:pt idx="65">
                  <c:v>947</c:v>
                </c:pt>
                <c:pt idx="66">
                  <c:v>234</c:v>
                </c:pt>
                <c:pt idx="67">
                  <c:v>931</c:v>
                </c:pt>
                <c:pt idx="68">
                  <c:v>478</c:v>
                </c:pt>
                <c:pt idx="69">
                  <c:v>638</c:v>
                </c:pt>
                <c:pt idx="70">
                  <c:v>50</c:v>
                </c:pt>
                <c:pt idx="71">
                  <c:v>477</c:v>
                </c:pt>
                <c:pt idx="72">
                  <c:v>879</c:v>
                </c:pt>
                <c:pt idx="73">
                  <c:v>912</c:v>
                </c:pt>
                <c:pt idx="74">
                  <c:v>868</c:v>
                </c:pt>
                <c:pt idx="75">
                  <c:v>889</c:v>
                </c:pt>
                <c:pt idx="76">
                  <c:v>482</c:v>
                </c:pt>
                <c:pt idx="77">
                  <c:v>683</c:v>
                </c:pt>
                <c:pt idx="78">
                  <c:v>382</c:v>
                </c:pt>
                <c:pt idx="79">
                  <c:v>753</c:v>
                </c:pt>
                <c:pt idx="80">
                  <c:v>718</c:v>
                </c:pt>
                <c:pt idx="81">
                  <c:v>577</c:v>
                </c:pt>
                <c:pt idx="82">
                  <c:v>607</c:v>
                </c:pt>
                <c:pt idx="83">
                  <c:v>242</c:v>
                </c:pt>
                <c:pt idx="84">
                  <c:v>593</c:v>
                </c:pt>
                <c:pt idx="85">
                  <c:v>812</c:v>
                </c:pt>
                <c:pt idx="86">
                  <c:v>833</c:v>
                </c:pt>
                <c:pt idx="87">
                  <c:v>872</c:v>
                </c:pt>
                <c:pt idx="88">
                  <c:v>483</c:v>
                </c:pt>
                <c:pt idx="89">
                  <c:v>679</c:v>
                </c:pt>
                <c:pt idx="90">
                  <c:v>318</c:v>
                </c:pt>
                <c:pt idx="91">
                  <c:v>329</c:v>
                </c:pt>
                <c:pt idx="92">
                  <c:v>588</c:v>
                </c:pt>
                <c:pt idx="93">
                  <c:v>442</c:v>
                </c:pt>
                <c:pt idx="94">
                  <c:v>216</c:v>
                </c:pt>
                <c:pt idx="95">
                  <c:v>946</c:v>
                </c:pt>
                <c:pt idx="96">
                  <c:v>796</c:v>
                </c:pt>
                <c:pt idx="97">
                  <c:v>26</c:v>
                </c:pt>
                <c:pt idx="98">
                  <c:v>490</c:v>
                </c:pt>
                <c:pt idx="99">
                  <c:v>430</c:v>
                </c:pt>
                <c:pt idx="100">
                  <c:v>209</c:v>
                </c:pt>
                <c:pt idx="101">
                  <c:v>379</c:v>
                </c:pt>
                <c:pt idx="102">
                  <c:v>949</c:v>
                </c:pt>
                <c:pt idx="103">
                  <c:v>438</c:v>
                </c:pt>
                <c:pt idx="104">
                  <c:v>726</c:v>
                </c:pt>
                <c:pt idx="105">
                  <c:v>451</c:v>
                </c:pt>
                <c:pt idx="106">
                  <c:v>812</c:v>
                </c:pt>
                <c:pt idx="107">
                  <c:v>240</c:v>
                </c:pt>
                <c:pt idx="108">
                  <c:v>982</c:v>
                </c:pt>
                <c:pt idx="109">
                  <c:v>954</c:v>
                </c:pt>
                <c:pt idx="110">
                  <c:v>35</c:v>
                </c:pt>
                <c:pt idx="111">
                  <c:v>148</c:v>
                </c:pt>
                <c:pt idx="112">
                  <c:v>422</c:v>
                </c:pt>
                <c:pt idx="113">
                  <c:v>275</c:v>
                </c:pt>
                <c:pt idx="114">
                  <c:v>367</c:v>
                </c:pt>
                <c:pt idx="115">
                  <c:v>507</c:v>
                </c:pt>
                <c:pt idx="116">
                  <c:v>442</c:v>
                </c:pt>
                <c:pt idx="117">
                  <c:v>510</c:v>
                </c:pt>
                <c:pt idx="118">
                  <c:v>117</c:v>
                </c:pt>
                <c:pt idx="119">
                  <c:v>973</c:v>
                </c:pt>
                <c:pt idx="120">
                  <c:v>243</c:v>
                </c:pt>
                <c:pt idx="121">
                  <c:v>715</c:v>
                </c:pt>
                <c:pt idx="122">
                  <c:v>571</c:v>
                </c:pt>
                <c:pt idx="123">
                  <c:v>369</c:v>
                </c:pt>
                <c:pt idx="124">
                  <c:v>318</c:v>
                </c:pt>
                <c:pt idx="125">
                  <c:v>266</c:v>
                </c:pt>
                <c:pt idx="126">
                  <c:v>60</c:v>
                </c:pt>
                <c:pt idx="127">
                  <c:v>121</c:v>
                </c:pt>
                <c:pt idx="128">
                  <c:v>876</c:v>
                </c:pt>
                <c:pt idx="129">
                  <c:v>946</c:v>
                </c:pt>
                <c:pt idx="130">
                  <c:v>654</c:v>
                </c:pt>
                <c:pt idx="131">
                  <c:v>74</c:v>
                </c:pt>
                <c:pt idx="132">
                  <c:v>630</c:v>
                </c:pt>
                <c:pt idx="133">
                  <c:v>782</c:v>
                </c:pt>
                <c:pt idx="134">
                  <c:v>45</c:v>
                </c:pt>
                <c:pt idx="135">
                  <c:v>916</c:v>
                </c:pt>
                <c:pt idx="136">
                  <c:v>274</c:v>
                </c:pt>
                <c:pt idx="137">
                  <c:v>987</c:v>
                </c:pt>
                <c:pt idx="138">
                  <c:v>434</c:v>
                </c:pt>
                <c:pt idx="139">
                  <c:v>897</c:v>
                </c:pt>
                <c:pt idx="140">
                  <c:v>442</c:v>
                </c:pt>
                <c:pt idx="141">
                  <c:v>98</c:v>
                </c:pt>
                <c:pt idx="142">
                  <c:v>431</c:v>
                </c:pt>
                <c:pt idx="143">
                  <c:v>745</c:v>
                </c:pt>
                <c:pt idx="144">
                  <c:v>871</c:v>
                </c:pt>
                <c:pt idx="145">
                  <c:v>67</c:v>
                </c:pt>
                <c:pt idx="146">
                  <c:v>431</c:v>
                </c:pt>
                <c:pt idx="147">
                  <c:v>178</c:v>
                </c:pt>
                <c:pt idx="148">
                  <c:v>180</c:v>
                </c:pt>
                <c:pt idx="149">
                  <c:v>280</c:v>
                </c:pt>
                <c:pt idx="150">
                  <c:v>263</c:v>
                </c:pt>
                <c:pt idx="151">
                  <c:v>187</c:v>
                </c:pt>
                <c:pt idx="152">
                  <c:v>94</c:v>
                </c:pt>
                <c:pt idx="153">
                  <c:v>906</c:v>
                </c:pt>
                <c:pt idx="154">
                  <c:v>71</c:v>
                </c:pt>
                <c:pt idx="155">
                  <c:v>253</c:v>
                </c:pt>
                <c:pt idx="156">
                  <c:v>591</c:v>
                </c:pt>
                <c:pt idx="157">
                  <c:v>399</c:v>
                </c:pt>
                <c:pt idx="158">
                  <c:v>91</c:v>
                </c:pt>
                <c:pt idx="159">
                  <c:v>717</c:v>
                </c:pt>
                <c:pt idx="160">
                  <c:v>735</c:v>
                </c:pt>
                <c:pt idx="161">
                  <c:v>970</c:v>
                </c:pt>
                <c:pt idx="162">
                  <c:v>80</c:v>
                </c:pt>
                <c:pt idx="163">
                  <c:v>550</c:v>
                </c:pt>
                <c:pt idx="164">
                  <c:v>187</c:v>
                </c:pt>
                <c:pt idx="165">
                  <c:v>262</c:v>
                </c:pt>
                <c:pt idx="166">
                  <c:v>540</c:v>
                </c:pt>
                <c:pt idx="167">
                  <c:v>581</c:v>
                </c:pt>
                <c:pt idx="168">
                  <c:v>840</c:v>
                </c:pt>
                <c:pt idx="169">
                  <c:v>873</c:v>
                </c:pt>
                <c:pt idx="170">
                  <c:v>315</c:v>
                </c:pt>
                <c:pt idx="171">
                  <c:v>955</c:v>
                </c:pt>
                <c:pt idx="172">
                  <c:v>372</c:v>
                </c:pt>
                <c:pt idx="173">
                  <c:v>182</c:v>
                </c:pt>
                <c:pt idx="174">
                  <c:v>868</c:v>
                </c:pt>
                <c:pt idx="175">
                  <c:v>777</c:v>
                </c:pt>
                <c:pt idx="176">
                  <c:v>172</c:v>
                </c:pt>
                <c:pt idx="177">
                  <c:v>665</c:v>
                </c:pt>
                <c:pt idx="178">
                  <c:v>516</c:v>
                </c:pt>
                <c:pt idx="179">
                  <c:v>412</c:v>
                </c:pt>
                <c:pt idx="180">
                  <c:v>938</c:v>
                </c:pt>
                <c:pt idx="181">
                  <c:v>854</c:v>
                </c:pt>
                <c:pt idx="182">
                  <c:v>638</c:v>
                </c:pt>
                <c:pt idx="183">
                  <c:v>230</c:v>
                </c:pt>
                <c:pt idx="184">
                  <c:v>245</c:v>
                </c:pt>
                <c:pt idx="185">
                  <c:v>916</c:v>
                </c:pt>
                <c:pt idx="186">
                  <c:v>84</c:v>
                </c:pt>
                <c:pt idx="187">
                  <c:v>869</c:v>
                </c:pt>
                <c:pt idx="188">
                  <c:v>271</c:v>
                </c:pt>
                <c:pt idx="189">
                  <c:v>691</c:v>
                </c:pt>
                <c:pt idx="190">
                  <c:v>808</c:v>
                </c:pt>
                <c:pt idx="191">
                  <c:v>997</c:v>
                </c:pt>
                <c:pt idx="192">
                  <c:v>329</c:v>
                </c:pt>
                <c:pt idx="193">
                  <c:v>600</c:v>
                </c:pt>
                <c:pt idx="194">
                  <c:v>715</c:v>
                </c:pt>
                <c:pt idx="195">
                  <c:v>957</c:v>
                </c:pt>
                <c:pt idx="196">
                  <c:v>484</c:v>
                </c:pt>
                <c:pt idx="197">
                  <c:v>576</c:v>
                </c:pt>
                <c:pt idx="198">
                  <c:v>606</c:v>
                </c:pt>
                <c:pt idx="199">
                  <c:v>913</c:v>
                </c:pt>
              </c:numCache>
            </c:numRef>
          </c:xVal>
          <c:yVal>
            <c:numRef>
              <c:f>Merge_sheets!$R$2:$R$201</c:f>
              <c:numCache>
                <c:formatCode>General</c:formatCode>
                <c:ptCount val="200"/>
                <c:pt idx="0">
                  <c:v>1210</c:v>
                </c:pt>
                <c:pt idx="1">
                  <c:v>1114</c:v>
                </c:pt>
                <c:pt idx="2">
                  <c:v>1020</c:v>
                </c:pt>
                <c:pt idx="3">
                  <c:v>1351</c:v>
                </c:pt>
                <c:pt idx="4">
                  <c:v>566</c:v>
                </c:pt>
                <c:pt idx="5">
                  <c:v>590</c:v>
                </c:pt>
                <c:pt idx="6">
                  <c:v>1407</c:v>
                </c:pt>
                <c:pt idx="7">
                  <c:v>786</c:v>
                </c:pt>
                <c:pt idx="8">
                  <c:v>855</c:v>
                </c:pt>
                <c:pt idx="9">
                  <c:v>1182</c:v>
                </c:pt>
                <c:pt idx="10">
                  <c:v>25</c:v>
                </c:pt>
                <c:pt idx="11">
                  <c:v>861</c:v>
                </c:pt>
                <c:pt idx="12">
                  <c:v>834</c:v>
                </c:pt>
                <c:pt idx="13">
                  <c:v>1446</c:v>
                </c:pt>
                <c:pt idx="14">
                  <c:v>1455</c:v>
                </c:pt>
                <c:pt idx="15">
                  <c:v>1020</c:v>
                </c:pt>
                <c:pt idx="16">
                  <c:v>1042</c:v>
                </c:pt>
                <c:pt idx="17">
                  <c:v>915</c:v>
                </c:pt>
                <c:pt idx="18">
                  <c:v>1053</c:v>
                </c:pt>
                <c:pt idx="19">
                  <c:v>1066</c:v>
                </c:pt>
                <c:pt idx="20">
                  <c:v>1253</c:v>
                </c:pt>
                <c:pt idx="21">
                  <c:v>535</c:v>
                </c:pt>
                <c:pt idx="22">
                  <c:v>1256</c:v>
                </c:pt>
                <c:pt idx="23">
                  <c:v>1033</c:v>
                </c:pt>
                <c:pt idx="24">
                  <c:v>817</c:v>
                </c:pt>
                <c:pt idx="25">
                  <c:v>1037</c:v>
                </c:pt>
                <c:pt idx="26">
                  <c:v>951</c:v>
                </c:pt>
                <c:pt idx="27">
                  <c:v>770</c:v>
                </c:pt>
                <c:pt idx="28">
                  <c:v>293</c:v>
                </c:pt>
                <c:pt idx="29">
                  <c:v>1414</c:v>
                </c:pt>
                <c:pt idx="30">
                  <c:v>524</c:v>
                </c:pt>
                <c:pt idx="31">
                  <c:v>1183</c:v>
                </c:pt>
                <c:pt idx="32">
                  <c:v>566</c:v>
                </c:pt>
                <c:pt idx="33">
                  <c:v>961</c:v>
                </c:pt>
                <c:pt idx="34">
                  <c:v>54</c:v>
                </c:pt>
                <c:pt idx="35">
                  <c:v>1044</c:v>
                </c:pt>
                <c:pt idx="36">
                  <c:v>1082</c:v>
                </c:pt>
                <c:pt idx="37">
                  <c:v>871</c:v>
                </c:pt>
                <c:pt idx="38">
                  <c:v>970</c:v>
                </c:pt>
                <c:pt idx="39">
                  <c:v>617</c:v>
                </c:pt>
                <c:pt idx="40">
                  <c:v>814</c:v>
                </c:pt>
                <c:pt idx="41">
                  <c:v>1145</c:v>
                </c:pt>
                <c:pt idx="42">
                  <c:v>902</c:v>
                </c:pt>
                <c:pt idx="43">
                  <c:v>1470</c:v>
                </c:pt>
                <c:pt idx="44">
                  <c:v>568</c:v>
                </c:pt>
                <c:pt idx="45">
                  <c:v>487</c:v>
                </c:pt>
                <c:pt idx="46">
                  <c:v>1197</c:v>
                </c:pt>
                <c:pt idx="47">
                  <c:v>994</c:v>
                </c:pt>
                <c:pt idx="48">
                  <c:v>933</c:v>
                </c:pt>
                <c:pt idx="49">
                  <c:v>1168</c:v>
                </c:pt>
                <c:pt idx="50">
                  <c:v>561</c:v>
                </c:pt>
                <c:pt idx="51">
                  <c:v>850</c:v>
                </c:pt>
                <c:pt idx="52">
                  <c:v>1393</c:v>
                </c:pt>
                <c:pt idx="53">
                  <c:v>426</c:v>
                </c:pt>
                <c:pt idx="54">
                  <c:v>1208</c:v>
                </c:pt>
                <c:pt idx="55">
                  <c:v>925</c:v>
                </c:pt>
                <c:pt idx="56">
                  <c:v>1392</c:v>
                </c:pt>
                <c:pt idx="57">
                  <c:v>1425</c:v>
                </c:pt>
                <c:pt idx="58">
                  <c:v>1225</c:v>
                </c:pt>
                <c:pt idx="59">
                  <c:v>403</c:v>
                </c:pt>
                <c:pt idx="60">
                  <c:v>1169</c:v>
                </c:pt>
                <c:pt idx="61">
                  <c:v>1167</c:v>
                </c:pt>
                <c:pt idx="62">
                  <c:v>565</c:v>
                </c:pt>
                <c:pt idx="63">
                  <c:v>354</c:v>
                </c:pt>
                <c:pt idx="64">
                  <c:v>1178</c:v>
                </c:pt>
                <c:pt idx="65">
                  <c:v>1385</c:v>
                </c:pt>
                <c:pt idx="66">
                  <c:v>780</c:v>
                </c:pt>
                <c:pt idx="67">
                  <c:v>1247</c:v>
                </c:pt>
                <c:pt idx="68">
                  <c:v>705</c:v>
                </c:pt>
                <c:pt idx="69">
                  <c:v>1130</c:v>
                </c:pt>
                <c:pt idx="70">
                  <c:v>72</c:v>
                </c:pt>
                <c:pt idx="71">
                  <c:v>564</c:v>
                </c:pt>
                <c:pt idx="72">
                  <c:v>1040</c:v>
                </c:pt>
                <c:pt idx="73">
                  <c:v>1220</c:v>
                </c:pt>
                <c:pt idx="74">
                  <c:v>1141</c:v>
                </c:pt>
                <c:pt idx="75">
                  <c:v>1050</c:v>
                </c:pt>
                <c:pt idx="76">
                  <c:v>850</c:v>
                </c:pt>
                <c:pt idx="77">
                  <c:v>1275</c:v>
                </c:pt>
                <c:pt idx="78">
                  <c:v>714</c:v>
                </c:pt>
                <c:pt idx="79">
                  <c:v>1027</c:v>
                </c:pt>
                <c:pt idx="80">
                  <c:v>1486</c:v>
                </c:pt>
                <c:pt idx="81">
                  <c:v>1312</c:v>
                </c:pt>
                <c:pt idx="82">
                  <c:v>1007</c:v>
                </c:pt>
                <c:pt idx="83">
                  <c:v>926</c:v>
                </c:pt>
                <c:pt idx="84">
                  <c:v>1036</c:v>
                </c:pt>
                <c:pt idx="85">
                  <c:v>1161</c:v>
                </c:pt>
                <c:pt idx="86">
                  <c:v>1016</c:v>
                </c:pt>
                <c:pt idx="87">
                  <c:v>1058</c:v>
                </c:pt>
                <c:pt idx="88">
                  <c:v>648</c:v>
                </c:pt>
                <c:pt idx="89">
                  <c:v>1015</c:v>
                </c:pt>
                <c:pt idx="90">
                  <c:v>938</c:v>
                </c:pt>
                <c:pt idx="91">
                  <c:v>597</c:v>
                </c:pt>
                <c:pt idx="92">
                  <c:v>1182</c:v>
                </c:pt>
                <c:pt idx="93">
                  <c:v>713</c:v>
                </c:pt>
                <c:pt idx="94">
                  <c:v>939</c:v>
                </c:pt>
                <c:pt idx="95">
                  <c:v>1082</c:v>
                </c:pt>
                <c:pt idx="96">
                  <c:v>1347</c:v>
                </c:pt>
                <c:pt idx="97">
                  <c:v>47</c:v>
                </c:pt>
                <c:pt idx="98">
                  <c:v>762</c:v>
                </c:pt>
                <c:pt idx="99">
                  <c:v>642</c:v>
                </c:pt>
                <c:pt idx="100">
                  <c:v>665</c:v>
                </c:pt>
                <c:pt idx="101">
                  <c:v>963</c:v>
                </c:pt>
                <c:pt idx="102">
                  <c:v>1419</c:v>
                </c:pt>
                <c:pt idx="103">
                  <c:v>656</c:v>
                </c:pt>
                <c:pt idx="104">
                  <c:v>1381</c:v>
                </c:pt>
                <c:pt idx="105">
                  <c:v>713</c:v>
                </c:pt>
                <c:pt idx="106">
                  <c:v>1104</c:v>
                </c:pt>
                <c:pt idx="107">
                  <c:v>571</c:v>
                </c:pt>
                <c:pt idx="108">
                  <c:v>1405</c:v>
                </c:pt>
                <c:pt idx="109">
                  <c:v>1473</c:v>
                </c:pt>
                <c:pt idx="110">
                  <c:v>20</c:v>
                </c:pt>
                <c:pt idx="111">
                  <c:v>835</c:v>
                </c:pt>
                <c:pt idx="112">
                  <c:v>651</c:v>
                </c:pt>
                <c:pt idx="113">
                  <c:v>653</c:v>
                </c:pt>
                <c:pt idx="114">
                  <c:v>740</c:v>
                </c:pt>
                <c:pt idx="115">
                  <c:v>1334</c:v>
                </c:pt>
                <c:pt idx="116">
                  <c:v>770</c:v>
                </c:pt>
                <c:pt idx="117">
                  <c:v>1205</c:v>
                </c:pt>
                <c:pt idx="118">
                  <c:v>716</c:v>
                </c:pt>
                <c:pt idx="119">
                  <c:v>1250</c:v>
                </c:pt>
                <c:pt idx="120">
                  <c:v>935</c:v>
                </c:pt>
                <c:pt idx="121">
                  <c:v>1185</c:v>
                </c:pt>
                <c:pt idx="122">
                  <c:v>1031</c:v>
                </c:pt>
                <c:pt idx="123">
                  <c:v>646</c:v>
                </c:pt>
                <c:pt idx="124">
                  <c:v>980</c:v>
                </c:pt>
                <c:pt idx="125">
                  <c:v>833</c:v>
                </c:pt>
                <c:pt idx="126">
                  <c:v>166</c:v>
                </c:pt>
                <c:pt idx="127">
                  <c:v>557</c:v>
                </c:pt>
                <c:pt idx="128">
                  <c:v>1045</c:v>
                </c:pt>
                <c:pt idx="129">
                  <c:v>1100</c:v>
                </c:pt>
                <c:pt idx="130">
                  <c:v>1150</c:v>
                </c:pt>
                <c:pt idx="131">
                  <c:v>281</c:v>
                </c:pt>
                <c:pt idx="132">
                  <c:v>1062</c:v>
                </c:pt>
                <c:pt idx="133">
                  <c:v>1425</c:v>
                </c:pt>
                <c:pt idx="134">
                  <c:v>39</c:v>
                </c:pt>
                <c:pt idx="135">
                  <c:v>1143</c:v>
                </c:pt>
                <c:pt idx="136">
                  <c:v>669</c:v>
                </c:pt>
                <c:pt idx="137">
                  <c:v>1134</c:v>
                </c:pt>
                <c:pt idx="138">
                  <c:v>558</c:v>
                </c:pt>
                <c:pt idx="139">
                  <c:v>1313</c:v>
                </c:pt>
                <c:pt idx="140">
                  <c:v>595</c:v>
                </c:pt>
                <c:pt idx="141">
                  <c:v>360</c:v>
                </c:pt>
                <c:pt idx="142">
                  <c:v>934</c:v>
                </c:pt>
                <c:pt idx="143">
                  <c:v>1383</c:v>
                </c:pt>
                <c:pt idx="144">
                  <c:v>1274</c:v>
                </c:pt>
                <c:pt idx="145">
                  <c:v>193</c:v>
                </c:pt>
                <c:pt idx="146">
                  <c:v>702</c:v>
                </c:pt>
                <c:pt idx="147">
                  <c:v>646</c:v>
                </c:pt>
                <c:pt idx="148">
                  <c:v>755</c:v>
                </c:pt>
                <c:pt idx="149">
                  <c:v>990</c:v>
                </c:pt>
                <c:pt idx="150">
                  <c:v>965</c:v>
                </c:pt>
                <c:pt idx="151">
                  <c:v>931</c:v>
                </c:pt>
                <c:pt idx="152">
                  <c:v>361</c:v>
                </c:pt>
                <c:pt idx="153">
                  <c:v>1297</c:v>
                </c:pt>
                <c:pt idx="154">
                  <c:v>130</c:v>
                </c:pt>
                <c:pt idx="155">
                  <c:v>904</c:v>
                </c:pt>
                <c:pt idx="156">
                  <c:v>1433</c:v>
                </c:pt>
                <c:pt idx="157">
                  <c:v>835</c:v>
                </c:pt>
                <c:pt idx="158">
                  <c:v>242</c:v>
                </c:pt>
                <c:pt idx="159">
                  <c:v>1297</c:v>
                </c:pt>
                <c:pt idx="160">
                  <c:v>1181</c:v>
                </c:pt>
                <c:pt idx="161">
                  <c:v>1242</c:v>
                </c:pt>
                <c:pt idx="162">
                  <c:v>236</c:v>
                </c:pt>
                <c:pt idx="163">
                  <c:v>1171</c:v>
                </c:pt>
                <c:pt idx="164">
                  <c:v>864</c:v>
                </c:pt>
                <c:pt idx="165">
                  <c:v>875</c:v>
                </c:pt>
                <c:pt idx="166">
                  <c:v>1172</c:v>
                </c:pt>
                <c:pt idx="167">
                  <c:v>1422</c:v>
                </c:pt>
                <c:pt idx="168">
                  <c:v>1061</c:v>
                </c:pt>
                <c:pt idx="169">
                  <c:v>1199</c:v>
                </c:pt>
                <c:pt idx="170">
                  <c:v>937</c:v>
                </c:pt>
                <c:pt idx="171">
                  <c:v>1369</c:v>
                </c:pt>
                <c:pt idx="172">
                  <c:v>679</c:v>
                </c:pt>
                <c:pt idx="173">
                  <c:v>726</c:v>
                </c:pt>
                <c:pt idx="174">
                  <c:v>1320</c:v>
                </c:pt>
                <c:pt idx="175">
                  <c:v>1113</c:v>
                </c:pt>
                <c:pt idx="176">
                  <c:v>580</c:v>
                </c:pt>
                <c:pt idx="177">
                  <c:v>1257</c:v>
                </c:pt>
                <c:pt idx="178">
                  <c:v>1084</c:v>
                </c:pt>
                <c:pt idx="179">
                  <c:v>872</c:v>
                </c:pt>
                <c:pt idx="180">
                  <c:v>1067</c:v>
                </c:pt>
                <c:pt idx="181">
                  <c:v>1251</c:v>
                </c:pt>
                <c:pt idx="182">
                  <c:v>1314</c:v>
                </c:pt>
                <c:pt idx="183">
                  <c:v>638</c:v>
                </c:pt>
                <c:pt idx="184">
                  <c:v>611</c:v>
                </c:pt>
                <c:pt idx="185">
                  <c:v>1255</c:v>
                </c:pt>
                <c:pt idx="186">
                  <c:v>464</c:v>
                </c:pt>
                <c:pt idx="187">
                  <c:v>1317</c:v>
                </c:pt>
                <c:pt idx="188">
                  <c:v>704</c:v>
                </c:pt>
                <c:pt idx="189">
                  <c:v>1260</c:v>
                </c:pt>
                <c:pt idx="190">
                  <c:v>1257</c:v>
                </c:pt>
                <c:pt idx="191">
                  <c:v>1382</c:v>
                </c:pt>
                <c:pt idx="192">
                  <c:v>977</c:v>
                </c:pt>
                <c:pt idx="193">
                  <c:v>1048</c:v>
                </c:pt>
                <c:pt idx="194">
                  <c:v>1271</c:v>
                </c:pt>
                <c:pt idx="195">
                  <c:v>1007</c:v>
                </c:pt>
                <c:pt idx="196">
                  <c:v>863</c:v>
                </c:pt>
                <c:pt idx="197">
                  <c:v>1077</c:v>
                </c:pt>
                <c:pt idx="198">
                  <c:v>1021</c:v>
                </c:pt>
                <c:pt idx="199">
                  <c:v>1385</c:v>
                </c:pt>
              </c:numCache>
            </c:numRef>
          </c:yVal>
          <c:smooth val="0"/>
          <c:extLst>
            <c:ext xmlns:c16="http://schemas.microsoft.com/office/drawing/2014/chart" uri="{C3380CC4-5D6E-409C-BE32-E72D297353CC}">
              <c16:uniqueId val="{00000004-1774-4110-A0D9-EED444E26403}"/>
            </c:ext>
          </c:extLst>
        </c:ser>
        <c:dLbls>
          <c:showLegendKey val="0"/>
          <c:showVal val="0"/>
          <c:showCatName val="0"/>
          <c:showSerName val="0"/>
          <c:showPercent val="0"/>
          <c:showBubbleSize val="0"/>
        </c:dLbls>
        <c:axId val="929902096"/>
        <c:axId val="936801584"/>
      </c:scatterChart>
      <c:valAx>
        <c:axId val="929902096"/>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6801584"/>
        <c:crosses val="autoZero"/>
        <c:crossBetween val="midCat"/>
      </c:valAx>
      <c:valAx>
        <c:axId val="936801584"/>
        <c:scaling>
          <c:orientation val="minMax"/>
        </c:scaling>
        <c:delete val="0"/>
        <c:axPos val="l"/>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29902096"/>
        <c:crosses val="autoZero"/>
        <c:crossBetween val="midCat"/>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 part2.xlsx]Pivots!PivotTable14</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a:t>
            </a:r>
            <a:r>
              <a:rPr lang="en-US" baseline="0"/>
              <a:t> Domain Comparison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Pivots!$H$1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676-4240-8BD0-D1896384C46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676-4240-8BD0-D1896384C46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E0B-42BB-96B9-D8B49E81D5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Pivots!$G$2:$G$5</c:f>
              <c:strCache>
                <c:ptCount val="3"/>
                <c:pt idx="0">
                  <c:v>Domestic</c:v>
                </c:pt>
                <c:pt idx="1">
                  <c:v>International</c:v>
                </c:pt>
                <c:pt idx="2">
                  <c:v>(blank)</c:v>
                </c:pt>
              </c:strCache>
            </c:strRef>
          </c:cat>
          <c:val>
            <c:numRef>
              <c:f>Pivots!$H$2:$H$5</c:f>
              <c:numCache>
                <c:formatCode>General</c:formatCode>
                <c:ptCount val="3"/>
                <c:pt idx="0">
                  <c:v>109</c:v>
                </c:pt>
                <c:pt idx="1">
                  <c:v>91</c:v>
                </c:pt>
              </c:numCache>
            </c:numRef>
          </c:val>
          <c:extLst>
            <c:ext xmlns:c16="http://schemas.microsoft.com/office/drawing/2014/chart" uri="{C3380CC4-5D6E-409C-BE32-E72D297353CC}">
              <c16:uniqueId val="{00000004-7676-4240-8BD0-D1896384C46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image" Target="../media/image1.png"/><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xdr:col>
      <xdr:colOff>373380</xdr:colOff>
      <xdr:row>2</xdr:row>
      <xdr:rowOff>53340</xdr:rowOff>
    </xdr:from>
    <xdr:to>
      <xdr:col>9</xdr:col>
      <xdr:colOff>396240</xdr:colOff>
      <xdr:row>24</xdr:row>
      <xdr:rowOff>76200</xdr:rowOff>
    </xdr:to>
    <xdr:graphicFrame macro="">
      <xdr:nvGraphicFramePr>
        <xdr:cNvPr id="2" name="Chart 1">
          <a:extLst>
            <a:ext uri="{FF2B5EF4-FFF2-40B4-BE49-F238E27FC236}">
              <a16:creationId xmlns:a16="http://schemas.microsoft.com/office/drawing/2014/main" id="{59E54C0E-0EFE-34C4-BFB4-393398F72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404812</xdr:colOff>
      <xdr:row>2</xdr:row>
      <xdr:rowOff>19050</xdr:rowOff>
    </xdr:from>
    <xdr:to>
      <xdr:col>11</xdr:col>
      <xdr:colOff>100012</xdr:colOff>
      <xdr:row>16</xdr:row>
      <xdr:rowOff>95250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261937</xdr:colOff>
      <xdr:row>2</xdr:row>
      <xdr:rowOff>152400</xdr:rowOff>
    </xdr:from>
    <xdr:to>
      <xdr:col>9</xdr:col>
      <xdr:colOff>681037</xdr:colOff>
      <xdr:row>17</xdr:row>
      <xdr:rowOff>38100</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123825</xdr:colOff>
      <xdr:row>1</xdr:row>
      <xdr:rowOff>123825</xdr:rowOff>
    </xdr:from>
    <xdr:to>
      <xdr:col>13</xdr:col>
      <xdr:colOff>428625</xdr:colOff>
      <xdr:row>16</xdr:row>
      <xdr:rowOff>104775</xdr:rowOff>
    </xdr:to>
    <xdr:graphicFrame macro="">
      <xdr:nvGraphicFramePr>
        <xdr:cNvPr id="3" name="Chart 2">
          <a:extLst>
            <a:ext uri="{FF2B5EF4-FFF2-40B4-BE49-F238E27FC236}">
              <a16:creationId xmlns:a16="http://schemas.microsoft.com/office/drawing/2014/main" id="{3EA0478B-04AA-A138-7B62-279158AB8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222250</xdr:colOff>
      <xdr:row>0</xdr:row>
      <xdr:rowOff>174625</xdr:rowOff>
    </xdr:from>
    <xdr:to>
      <xdr:col>10</xdr:col>
      <xdr:colOff>527050</xdr:colOff>
      <xdr:row>15</xdr:row>
      <xdr:rowOff>60325</xdr:rowOff>
    </xdr:to>
    <xdr:graphicFrame macro="">
      <xdr:nvGraphicFramePr>
        <xdr:cNvPr id="2" name="Chart 1">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146050</xdr:colOff>
      <xdr:row>2</xdr:row>
      <xdr:rowOff>44450</xdr:rowOff>
    </xdr:from>
    <xdr:to>
      <xdr:col>5</xdr:col>
      <xdr:colOff>146050</xdr:colOff>
      <xdr:row>15</xdr:row>
      <xdr:rowOff>174625</xdr:rowOff>
    </xdr:to>
    <mc:AlternateContent xmlns:mc="http://schemas.openxmlformats.org/markup-compatibility/2006" xmlns:a14="http://schemas.microsoft.com/office/drawing/2010/main">
      <mc:Choice Requires="a14">
        <xdr:graphicFrame macro="">
          <xdr:nvGraphicFramePr>
            <xdr:cNvPr id="2" name="E_DESIGNATION">
              <a:extLst>
                <a:ext uri="{FF2B5EF4-FFF2-40B4-BE49-F238E27FC236}">
                  <a16:creationId xmlns:a16="http://schemas.microsoft.com/office/drawing/2014/main" id="{DF652C68-7A6C-4329-6C09-5ECD1A12488F}"/>
                </a:ext>
              </a:extLst>
            </xdr:cNvPr>
            <xdr:cNvGraphicFramePr/>
          </xdr:nvGraphicFramePr>
          <xdr:xfrm>
            <a:off x="0" y="0"/>
            <a:ext cx="0" cy="0"/>
          </xdr:xfrm>
          <a:graphic>
            <a:graphicData uri="http://schemas.microsoft.com/office/drawing/2010/slicer">
              <sle:slicer xmlns:sle="http://schemas.microsoft.com/office/drawing/2010/slicer" name="E_DESIGNATION"/>
            </a:graphicData>
          </a:graphic>
        </xdr:graphicFrame>
      </mc:Choice>
      <mc:Fallback xmlns="">
        <xdr:sp macro="" textlink="">
          <xdr:nvSpPr>
            <xdr:cNvPr id="0" name=""/>
            <xdr:cNvSpPr>
              <a:spLocks noTextEdit="1"/>
            </xdr:cNvSpPr>
          </xdr:nvSpPr>
          <xdr:spPr>
            <a:xfrm>
              <a:off x="3676650" y="412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317500</xdr:colOff>
      <xdr:row>2</xdr:row>
      <xdr:rowOff>50800</xdr:rowOff>
    </xdr:from>
    <xdr:to>
      <xdr:col>8</xdr:col>
      <xdr:colOff>317500</xdr:colOff>
      <xdr:row>15</xdr:row>
      <xdr:rowOff>180975</xdr:rowOff>
    </xdr:to>
    <mc:AlternateContent xmlns:mc="http://schemas.openxmlformats.org/markup-compatibility/2006" xmlns:a14="http://schemas.microsoft.com/office/drawing/2010/main">
      <mc:Choice Requires="a14">
        <xdr:graphicFrame macro="">
          <xdr:nvGraphicFramePr>
            <xdr:cNvPr id="3" name="E_BRANCH">
              <a:extLst>
                <a:ext uri="{FF2B5EF4-FFF2-40B4-BE49-F238E27FC236}">
                  <a16:creationId xmlns:a16="http://schemas.microsoft.com/office/drawing/2014/main" id="{EA2948DF-58D9-CD49-E4F6-CBB730AE5748}"/>
                </a:ext>
              </a:extLst>
            </xdr:cNvPr>
            <xdr:cNvGraphicFramePr/>
          </xdr:nvGraphicFramePr>
          <xdr:xfrm>
            <a:off x="0" y="0"/>
            <a:ext cx="0" cy="0"/>
          </xdr:xfrm>
          <a:graphic>
            <a:graphicData uri="http://schemas.microsoft.com/office/drawing/2010/slicer">
              <sle:slicer xmlns:sle="http://schemas.microsoft.com/office/drawing/2010/slicer" name="E_BRANCH"/>
            </a:graphicData>
          </a:graphic>
        </xdr:graphicFrame>
      </mc:Choice>
      <mc:Fallback xmlns="">
        <xdr:sp macro="" textlink="">
          <xdr:nvSpPr>
            <xdr:cNvPr id="0" name=""/>
            <xdr:cNvSpPr>
              <a:spLocks noTextEdit="1"/>
            </xdr:cNvSpPr>
          </xdr:nvSpPr>
          <xdr:spPr>
            <a:xfrm>
              <a:off x="56769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628650</xdr:colOff>
      <xdr:row>1</xdr:row>
      <xdr:rowOff>12700</xdr:rowOff>
    </xdr:from>
    <xdr:to>
      <xdr:col>3</xdr:col>
      <xdr:colOff>425450</xdr:colOff>
      <xdr:row>3</xdr:row>
      <xdr:rowOff>120650</xdr:rowOff>
    </xdr:to>
    <xdr:sp macro="" textlink="">
      <xdr:nvSpPr>
        <xdr:cNvPr id="2" name="TextBox 1">
          <a:extLst>
            <a:ext uri="{FF2B5EF4-FFF2-40B4-BE49-F238E27FC236}">
              <a16:creationId xmlns:a16="http://schemas.microsoft.com/office/drawing/2014/main" id="{BA433AF5-E144-5301-CEE6-3DED85E10860}"/>
            </a:ext>
          </a:extLst>
        </xdr:cNvPr>
        <xdr:cNvSpPr txBox="1"/>
      </xdr:nvSpPr>
      <xdr:spPr>
        <a:xfrm>
          <a:off x="628650" y="196850"/>
          <a:ext cx="328930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Shipment Efficiency Analysis</a:t>
          </a:r>
          <a:endParaRPr lang="en-US" sz="1800">
            <a:effectLst/>
          </a:endParaRPr>
        </a:p>
        <a:p>
          <a:endParaRPr lang="en-US" sz="1100"/>
        </a:p>
      </xdr:txBody>
    </xdr:sp>
    <xdr:clientData/>
  </xdr:twoCellAnchor>
  <xdr:twoCellAnchor>
    <xdr:from>
      <xdr:col>3</xdr:col>
      <xdr:colOff>482600</xdr:colOff>
      <xdr:row>1</xdr:row>
      <xdr:rowOff>155574</xdr:rowOff>
    </xdr:from>
    <xdr:to>
      <xdr:col>11</xdr:col>
      <xdr:colOff>196850</xdr:colOff>
      <xdr:row>18</xdr:row>
      <xdr:rowOff>101599</xdr:rowOff>
    </xdr:to>
    <xdr:graphicFrame macro="">
      <xdr:nvGraphicFramePr>
        <xdr:cNvPr id="3" name="Chart 2">
          <a:extLst>
            <a:ext uri="{FF2B5EF4-FFF2-40B4-BE49-F238E27FC236}">
              <a16:creationId xmlns:a16="http://schemas.microsoft.com/office/drawing/2014/main" id="{62C559CB-E824-00B6-7B93-D050EDEDB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417285</xdr:colOff>
      <xdr:row>15</xdr:row>
      <xdr:rowOff>125190</xdr:rowOff>
    </xdr:from>
    <xdr:to>
      <xdr:col>7</xdr:col>
      <xdr:colOff>489856</xdr:colOff>
      <xdr:row>30</xdr:row>
      <xdr:rowOff>146962</xdr:rowOff>
    </xdr:to>
    <xdr:graphicFrame macro="">
      <xdr:nvGraphicFramePr>
        <xdr:cNvPr id="2" name="Chart 1">
          <a:extLst>
            <a:ext uri="{FF2B5EF4-FFF2-40B4-BE49-F238E27FC236}">
              <a16:creationId xmlns:a16="http://schemas.microsoft.com/office/drawing/2014/main" id="{10DFB0E8-38E3-EE3A-7B46-18CEBB7F9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72570</xdr:colOff>
      <xdr:row>0</xdr:row>
      <xdr:rowOff>0</xdr:rowOff>
    </xdr:from>
    <xdr:to>
      <xdr:col>12</xdr:col>
      <xdr:colOff>272141</xdr:colOff>
      <xdr:row>15</xdr:row>
      <xdr:rowOff>21771</xdr:rowOff>
    </xdr:to>
    <xdr:graphicFrame macro="">
      <xdr:nvGraphicFramePr>
        <xdr:cNvPr id="3" name="Chart 2">
          <a:extLst>
            <a:ext uri="{FF2B5EF4-FFF2-40B4-BE49-F238E27FC236}">
              <a16:creationId xmlns:a16="http://schemas.microsoft.com/office/drawing/2014/main" id="{D90DEF0F-1D3C-3DA4-FE20-48D27DA4C3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279400</xdr:colOff>
      <xdr:row>1</xdr:row>
      <xdr:rowOff>85725</xdr:rowOff>
    </xdr:from>
    <xdr:to>
      <xdr:col>10</xdr:col>
      <xdr:colOff>584200</xdr:colOff>
      <xdr:row>16</xdr:row>
      <xdr:rowOff>66675</xdr:rowOff>
    </xdr:to>
    <xdr:graphicFrame macro="">
      <xdr:nvGraphicFramePr>
        <xdr:cNvPr id="2" name="Chart 1">
          <a:extLst>
            <a:ext uri="{FF2B5EF4-FFF2-40B4-BE49-F238E27FC236}">
              <a16:creationId xmlns:a16="http://schemas.microsoft.com/office/drawing/2014/main" id="{DD0BB45A-EEBB-B400-62EF-AE0ED0137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277813</xdr:colOff>
      <xdr:row>0</xdr:row>
      <xdr:rowOff>168275</xdr:rowOff>
    </xdr:from>
    <xdr:to>
      <xdr:col>19</xdr:col>
      <xdr:colOff>23813</xdr:colOff>
      <xdr:row>15</xdr:row>
      <xdr:rowOff>53975</xdr:rowOff>
    </xdr:to>
    <xdr:graphicFrame macro="">
      <xdr:nvGraphicFramePr>
        <xdr:cNvPr id="8" name="Chart 7">
          <a:extLst>
            <a:ext uri="{FF2B5EF4-FFF2-40B4-BE49-F238E27FC236}">
              <a16:creationId xmlns:a16="http://schemas.microsoft.com/office/drawing/2014/main" id="{850D34A5-6A35-FE6E-8316-A2F277B4C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150813</xdr:colOff>
      <xdr:row>0</xdr:row>
      <xdr:rowOff>88900</xdr:rowOff>
    </xdr:from>
    <xdr:to>
      <xdr:col>26</xdr:col>
      <xdr:colOff>500063</xdr:colOff>
      <xdr:row>14</xdr:row>
      <xdr:rowOff>165100</xdr:rowOff>
    </xdr:to>
    <xdr:graphicFrame macro="">
      <xdr:nvGraphicFramePr>
        <xdr:cNvPr id="9" name="Chart 8">
          <a:extLst>
            <a:ext uri="{FF2B5EF4-FFF2-40B4-BE49-F238E27FC236}">
              <a16:creationId xmlns:a16="http://schemas.microsoft.com/office/drawing/2014/main" id="{1D6CBEAE-8C5D-956A-4E3C-7B8EA69C7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230188</xdr:colOff>
      <xdr:row>16</xdr:row>
      <xdr:rowOff>88900</xdr:rowOff>
    </xdr:from>
    <xdr:to>
      <xdr:col>18</xdr:col>
      <xdr:colOff>579438</xdr:colOff>
      <xdr:row>30</xdr:row>
      <xdr:rowOff>165100</xdr:rowOff>
    </xdr:to>
    <xdr:graphicFrame macro="">
      <xdr:nvGraphicFramePr>
        <xdr:cNvPr id="10" name="Chart 9">
          <a:extLst>
            <a:ext uri="{FF2B5EF4-FFF2-40B4-BE49-F238E27FC236}">
              <a16:creationId xmlns:a16="http://schemas.microsoft.com/office/drawing/2014/main" id="{14F75FEC-F4DD-7053-A228-04E1E7DAB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150813</xdr:colOff>
      <xdr:row>16</xdr:row>
      <xdr:rowOff>120650</xdr:rowOff>
    </xdr:from>
    <xdr:to>
      <xdr:col>27</xdr:col>
      <xdr:colOff>500063</xdr:colOff>
      <xdr:row>31</xdr:row>
      <xdr:rowOff>6350</xdr:rowOff>
    </xdr:to>
    <xdr:graphicFrame macro="">
      <xdr:nvGraphicFramePr>
        <xdr:cNvPr id="11" name="Chart 10">
          <a:extLst>
            <a:ext uri="{FF2B5EF4-FFF2-40B4-BE49-F238E27FC236}">
              <a16:creationId xmlns:a16="http://schemas.microsoft.com/office/drawing/2014/main" id="{6C4D955A-510A-86A5-5168-2CB3E1354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230188</xdr:colOff>
      <xdr:row>31</xdr:row>
      <xdr:rowOff>184150</xdr:rowOff>
    </xdr:from>
    <xdr:to>
      <xdr:col>18</xdr:col>
      <xdr:colOff>579438</xdr:colOff>
      <xdr:row>46</xdr:row>
      <xdr:rowOff>69850</xdr:rowOff>
    </xdr:to>
    <xdr:graphicFrame macro="">
      <xdr:nvGraphicFramePr>
        <xdr:cNvPr id="12" name="Chart 11">
          <a:extLst>
            <a:ext uri="{FF2B5EF4-FFF2-40B4-BE49-F238E27FC236}">
              <a16:creationId xmlns:a16="http://schemas.microsoft.com/office/drawing/2014/main" id="{6988DE76-33C0-1FA5-CFB7-6D0FCE7B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34470</xdr:colOff>
      <xdr:row>33</xdr:row>
      <xdr:rowOff>141102</xdr:rowOff>
    </xdr:to>
    <xdr:sp macro="" textlink="">
      <xdr:nvSpPr>
        <xdr:cNvPr id="2" name="Rectangle 1">
          <a:extLst>
            <a:ext uri="{FF2B5EF4-FFF2-40B4-BE49-F238E27FC236}">
              <a16:creationId xmlns:a16="http://schemas.microsoft.com/office/drawing/2014/main" id="{53F65C7E-FF43-4910-A592-838899C4DA0A}"/>
            </a:ext>
          </a:extLst>
        </xdr:cNvPr>
        <xdr:cNvSpPr/>
      </xdr:nvSpPr>
      <xdr:spPr>
        <a:xfrm>
          <a:off x="0" y="0"/>
          <a:ext cx="15884070" cy="6218052"/>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63500</xdr:rowOff>
    </xdr:from>
    <xdr:to>
      <xdr:col>6</xdr:col>
      <xdr:colOff>517072</xdr:colOff>
      <xdr:row>18</xdr:row>
      <xdr:rowOff>36287</xdr:rowOff>
    </xdr:to>
    <xdr:graphicFrame macro="">
      <xdr:nvGraphicFramePr>
        <xdr:cNvPr id="4" name="Chart 3">
          <a:extLst>
            <a:ext uri="{FF2B5EF4-FFF2-40B4-BE49-F238E27FC236}">
              <a16:creationId xmlns:a16="http://schemas.microsoft.com/office/drawing/2014/main" id="{FF08C950-DC95-46B2-AFF0-52CAC0437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18143</xdr:colOff>
      <xdr:row>18</xdr:row>
      <xdr:rowOff>72569</xdr:rowOff>
    </xdr:from>
    <xdr:to>
      <xdr:col>7</xdr:col>
      <xdr:colOff>54428</xdr:colOff>
      <xdr:row>33</xdr:row>
      <xdr:rowOff>54427</xdr:rowOff>
    </xdr:to>
    <xdr:graphicFrame macro="">
      <xdr:nvGraphicFramePr>
        <xdr:cNvPr id="5" name="Chart 4">
          <a:extLst>
            <a:ext uri="{FF2B5EF4-FFF2-40B4-BE49-F238E27FC236}">
              <a16:creationId xmlns:a16="http://schemas.microsoft.com/office/drawing/2014/main" id="{68E0D405-1120-4760-B20D-719440778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99786</xdr:colOff>
      <xdr:row>18</xdr:row>
      <xdr:rowOff>90714</xdr:rowOff>
    </xdr:from>
    <xdr:to>
      <xdr:col>14</xdr:col>
      <xdr:colOff>417286</xdr:colOff>
      <xdr:row>33</xdr:row>
      <xdr:rowOff>72571</xdr:rowOff>
    </xdr:to>
    <xdr:graphicFrame macro="">
      <xdr:nvGraphicFramePr>
        <xdr:cNvPr id="6" name="Chart 5">
          <a:extLst>
            <a:ext uri="{FF2B5EF4-FFF2-40B4-BE49-F238E27FC236}">
              <a16:creationId xmlns:a16="http://schemas.microsoft.com/office/drawing/2014/main" id="{759493E2-D7C9-4D19-9E74-14DC4F919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462644</xdr:colOff>
      <xdr:row>18</xdr:row>
      <xdr:rowOff>90715</xdr:rowOff>
    </xdr:from>
    <xdr:to>
      <xdr:col>21</xdr:col>
      <xdr:colOff>553357</xdr:colOff>
      <xdr:row>33</xdr:row>
      <xdr:rowOff>112486</xdr:rowOff>
    </xdr:to>
    <xdr:graphicFrame macro="">
      <xdr:nvGraphicFramePr>
        <xdr:cNvPr id="7" name="Chart 6">
          <a:extLst>
            <a:ext uri="{FF2B5EF4-FFF2-40B4-BE49-F238E27FC236}">
              <a16:creationId xmlns:a16="http://schemas.microsoft.com/office/drawing/2014/main" id="{5AA1AB03-E12C-4FD9-8BE0-007D576B9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4</xdr:row>
      <xdr:rowOff>90715</xdr:rowOff>
    </xdr:from>
    <xdr:to>
      <xdr:col>21</xdr:col>
      <xdr:colOff>544286</xdr:colOff>
      <xdr:row>18</xdr:row>
      <xdr:rowOff>27215</xdr:rowOff>
    </xdr:to>
    <xdr:graphicFrame macro="">
      <xdr:nvGraphicFramePr>
        <xdr:cNvPr id="8" name="Chart 7">
          <a:extLst>
            <a:ext uri="{FF2B5EF4-FFF2-40B4-BE49-F238E27FC236}">
              <a16:creationId xmlns:a16="http://schemas.microsoft.com/office/drawing/2014/main" id="{880F6556-72F9-4E5F-8534-49692EB5D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8</xdr:col>
      <xdr:colOff>508000</xdr:colOff>
      <xdr:row>3</xdr:row>
      <xdr:rowOff>173182</xdr:rowOff>
    </xdr:to>
    <xdr:sp macro="" textlink="">
      <xdr:nvSpPr>
        <xdr:cNvPr id="9" name="Rectangle: Rounded Corners 8">
          <a:extLst>
            <a:ext uri="{FF2B5EF4-FFF2-40B4-BE49-F238E27FC236}">
              <a16:creationId xmlns:a16="http://schemas.microsoft.com/office/drawing/2014/main" id="{6604D79D-9602-40AE-9080-20B8B0C353FE}"/>
            </a:ext>
          </a:extLst>
        </xdr:cNvPr>
        <xdr:cNvSpPr/>
      </xdr:nvSpPr>
      <xdr:spPr>
        <a:xfrm>
          <a:off x="0" y="0"/>
          <a:ext cx="5403273" cy="727364"/>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2000" b="1">
              <a:effectLst/>
            </a:rPr>
            <a:t>ElectroniTech Manufacturing Co</a:t>
          </a:r>
          <a:r>
            <a:rPr lang="en-US" b="1">
              <a:effectLst/>
            </a:rPr>
            <a:t>.</a:t>
          </a:r>
          <a:endParaRPr lang="en-US" sz="1100"/>
        </a:p>
      </xdr:txBody>
    </xdr:sp>
    <xdr:clientData/>
  </xdr:twoCellAnchor>
  <xdr:twoCellAnchor>
    <xdr:from>
      <xdr:col>8</xdr:col>
      <xdr:colOff>555003</xdr:colOff>
      <xdr:row>0</xdr:row>
      <xdr:rowOff>27213</xdr:rowOff>
    </xdr:from>
    <xdr:to>
      <xdr:col>11</xdr:col>
      <xdr:colOff>545932</xdr:colOff>
      <xdr:row>4</xdr:row>
      <xdr:rowOff>9072</xdr:rowOff>
    </xdr:to>
    <xdr:sp macro="" textlink="Pivots!$A$14">
      <xdr:nvSpPr>
        <xdr:cNvPr id="10" name="Rectangle 9">
          <a:extLst>
            <a:ext uri="{FF2B5EF4-FFF2-40B4-BE49-F238E27FC236}">
              <a16:creationId xmlns:a16="http://schemas.microsoft.com/office/drawing/2014/main" id="{6DEDA13A-6284-4BE0-BAF2-2B0BE421E2EC}"/>
            </a:ext>
          </a:extLst>
        </xdr:cNvPr>
        <xdr:cNvSpPr/>
      </xdr:nvSpPr>
      <xdr:spPr>
        <a:xfrm>
          <a:off x="5450276" y="27213"/>
          <a:ext cx="1826656" cy="720768"/>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BE8E1F3-F237-4584-9810-4F22A3498B84}" type="TxLink">
            <a:rPr lang="en-US" sz="1400" b="1" i="0" u="none" strike="noStrike">
              <a:solidFill>
                <a:srgbClr val="000000"/>
              </a:solidFill>
              <a:latin typeface="Calibri"/>
              <a:cs typeface="Calibri"/>
            </a:rPr>
            <a:pPr algn="ctr"/>
            <a:t>200</a:t>
          </a:fld>
          <a:endParaRPr lang="en-US" sz="1800" b="1"/>
        </a:p>
      </xdr:txBody>
    </xdr:sp>
    <xdr:clientData/>
  </xdr:twoCellAnchor>
  <xdr:twoCellAnchor>
    <xdr:from>
      <xdr:col>9</xdr:col>
      <xdr:colOff>36284</xdr:colOff>
      <xdr:row>0</xdr:row>
      <xdr:rowOff>90714</xdr:rowOff>
    </xdr:from>
    <xdr:to>
      <xdr:col>11</xdr:col>
      <xdr:colOff>466765</xdr:colOff>
      <xdr:row>2</xdr:row>
      <xdr:rowOff>63500</xdr:rowOff>
    </xdr:to>
    <xdr:sp macro="" textlink="">
      <xdr:nvSpPr>
        <xdr:cNvPr id="11" name="TextBox 10">
          <a:extLst>
            <a:ext uri="{FF2B5EF4-FFF2-40B4-BE49-F238E27FC236}">
              <a16:creationId xmlns:a16="http://schemas.microsoft.com/office/drawing/2014/main" id="{BA10F561-03AF-0913-F513-4106BCE1E6CE}"/>
            </a:ext>
          </a:extLst>
        </xdr:cNvPr>
        <xdr:cNvSpPr txBox="1"/>
      </xdr:nvSpPr>
      <xdr:spPr>
        <a:xfrm>
          <a:off x="5543466" y="90714"/>
          <a:ext cx="1654299" cy="342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Total</a:t>
          </a:r>
          <a:r>
            <a:rPr lang="en-US" sz="1400" b="1" baseline="0">
              <a:latin typeface="Comic Sans MS" panose="030F0702030302020204" pitchFamily="66" charset="0"/>
            </a:rPr>
            <a:t> Customer</a:t>
          </a:r>
          <a:endParaRPr lang="en-US" sz="1400" b="1">
            <a:latin typeface="Comic Sans MS" panose="030F0702030302020204" pitchFamily="66" charset="0"/>
          </a:endParaRPr>
        </a:p>
      </xdr:txBody>
    </xdr:sp>
    <xdr:clientData/>
  </xdr:twoCellAnchor>
  <xdr:twoCellAnchor>
    <xdr:from>
      <xdr:col>12</xdr:col>
      <xdr:colOff>4944</xdr:colOff>
      <xdr:row>0</xdr:row>
      <xdr:rowOff>27214</xdr:rowOff>
    </xdr:from>
    <xdr:to>
      <xdr:col>15</xdr:col>
      <xdr:colOff>145138</xdr:colOff>
      <xdr:row>4</xdr:row>
      <xdr:rowOff>27214</xdr:rowOff>
    </xdr:to>
    <xdr:sp macro="" textlink="Pivots!A16">
      <xdr:nvSpPr>
        <xdr:cNvPr id="13" name="Rectangle 12">
          <a:extLst>
            <a:ext uri="{FF2B5EF4-FFF2-40B4-BE49-F238E27FC236}">
              <a16:creationId xmlns:a16="http://schemas.microsoft.com/office/drawing/2014/main" id="{00185039-B703-43E7-8DA0-8DB61011A4BA}"/>
            </a:ext>
          </a:extLst>
        </xdr:cNvPr>
        <xdr:cNvSpPr/>
      </xdr:nvSpPr>
      <xdr:spPr>
        <a:xfrm>
          <a:off x="7347853" y="27214"/>
          <a:ext cx="1975921" cy="738909"/>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FD60C29F-DB59-492B-82D1-ECD0A6DE01D9}" type="TxLink">
            <a:rPr lang="en-US" sz="1400" b="1" i="0" u="none" strike="noStrike">
              <a:solidFill>
                <a:srgbClr val="000000"/>
              </a:solidFill>
              <a:latin typeface="Calibri"/>
              <a:cs typeface="Calibri"/>
            </a:rPr>
            <a:pPr algn="ctr"/>
            <a:t>9489109</a:t>
          </a:fld>
          <a:endParaRPr lang="en-US" sz="2400" b="1" i="0" u="none" strike="noStrike">
            <a:solidFill>
              <a:srgbClr val="000000"/>
            </a:solidFill>
            <a:latin typeface="Calibri"/>
            <a:cs typeface="Calibri"/>
          </a:endParaRPr>
        </a:p>
      </xdr:txBody>
    </xdr:sp>
    <xdr:clientData/>
  </xdr:twoCellAnchor>
  <xdr:twoCellAnchor>
    <xdr:from>
      <xdr:col>12</xdr:col>
      <xdr:colOff>109683</xdr:colOff>
      <xdr:row>0</xdr:row>
      <xdr:rowOff>81643</xdr:rowOff>
    </xdr:from>
    <xdr:to>
      <xdr:col>15</xdr:col>
      <xdr:colOff>82469</xdr:colOff>
      <xdr:row>2</xdr:row>
      <xdr:rowOff>90715</xdr:rowOff>
    </xdr:to>
    <xdr:sp macro="" textlink="">
      <xdr:nvSpPr>
        <xdr:cNvPr id="14" name="TextBox 13">
          <a:extLst>
            <a:ext uri="{FF2B5EF4-FFF2-40B4-BE49-F238E27FC236}">
              <a16:creationId xmlns:a16="http://schemas.microsoft.com/office/drawing/2014/main" id="{49F85C2F-28AE-88B1-6DB6-4B33BD81275D}"/>
            </a:ext>
          </a:extLst>
        </xdr:cNvPr>
        <xdr:cNvSpPr txBox="1"/>
      </xdr:nvSpPr>
      <xdr:spPr>
        <a:xfrm>
          <a:off x="7452592" y="81643"/>
          <a:ext cx="1808513" cy="378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Total</a:t>
          </a:r>
          <a:r>
            <a:rPr lang="en-US" sz="1400" b="1" baseline="0">
              <a:latin typeface="Comic Sans MS" panose="030F0702030302020204" pitchFamily="66" charset="0"/>
            </a:rPr>
            <a:t> Payments</a:t>
          </a:r>
        </a:p>
      </xdr:txBody>
    </xdr:sp>
    <xdr:clientData/>
  </xdr:twoCellAnchor>
  <xdr:twoCellAnchor>
    <xdr:from>
      <xdr:col>15</xdr:col>
      <xdr:colOff>229253</xdr:colOff>
      <xdr:row>0</xdr:row>
      <xdr:rowOff>36286</xdr:rowOff>
    </xdr:from>
    <xdr:to>
      <xdr:col>18</xdr:col>
      <xdr:colOff>125345</xdr:colOff>
      <xdr:row>4</xdr:row>
      <xdr:rowOff>9072</xdr:rowOff>
    </xdr:to>
    <xdr:sp macro="" textlink="Pivots!A17">
      <xdr:nvSpPr>
        <xdr:cNvPr id="15" name="Rectangle 14">
          <a:extLst>
            <a:ext uri="{FF2B5EF4-FFF2-40B4-BE49-F238E27FC236}">
              <a16:creationId xmlns:a16="http://schemas.microsoft.com/office/drawing/2014/main" id="{AB5E59B4-4D7D-4F28-BF24-AEC9D5B73197}"/>
            </a:ext>
          </a:extLst>
        </xdr:cNvPr>
        <xdr:cNvSpPr/>
      </xdr:nvSpPr>
      <xdr:spPr>
        <a:xfrm>
          <a:off x="9407889" y="36286"/>
          <a:ext cx="1731820" cy="711695"/>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B0B516E7-466A-447C-9397-5764AD53AAA7}" type="TxLink">
            <a:rPr lang="en-US" sz="1400" b="1" i="0" u="none" strike="noStrike">
              <a:solidFill>
                <a:srgbClr val="000000"/>
              </a:solidFill>
              <a:latin typeface="Calibri"/>
              <a:cs typeface="Calibri"/>
            </a:rPr>
            <a:pPr algn="ctr"/>
            <a:t>4844068</a:t>
          </a:fld>
          <a:endParaRPr lang="en-US" sz="2400" b="1" i="0" u="none" strike="noStrike">
            <a:solidFill>
              <a:srgbClr val="000000"/>
            </a:solidFill>
            <a:latin typeface="Calibri"/>
            <a:cs typeface="Calibri"/>
          </a:endParaRPr>
        </a:p>
      </xdr:txBody>
    </xdr:sp>
    <xdr:clientData/>
  </xdr:twoCellAnchor>
  <xdr:twoCellAnchor>
    <xdr:from>
      <xdr:col>15</xdr:col>
      <xdr:colOff>333994</xdr:colOff>
      <xdr:row>0</xdr:row>
      <xdr:rowOff>90714</xdr:rowOff>
    </xdr:from>
    <xdr:to>
      <xdr:col>18</xdr:col>
      <xdr:colOff>84943</xdr:colOff>
      <xdr:row>2</xdr:row>
      <xdr:rowOff>72571</xdr:rowOff>
    </xdr:to>
    <xdr:sp macro="" textlink="">
      <xdr:nvSpPr>
        <xdr:cNvPr id="17" name="TextBox 16">
          <a:extLst>
            <a:ext uri="{FF2B5EF4-FFF2-40B4-BE49-F238E27FC236}">
              <a16:creationId xmlns:a16="http://schemas.microsoft.com/office/drawing/2014/main" id="{0B7CD388-1426-F6EA-5911-0F4CF2796FA1}"/>
            </a:ext>
          </a:extLst>
        </xdr:cNvPr>
        <xdr:cNvSpPr txBox="1"/>
      </xdr:nvSpPr>
      <xdr:spPr>
        <a:xfrm>
          <a:off x="9512630" y="90714"/>
          <a:ext cx="1586677" cy="351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Comic Sans MS" panose="030F0702030302020204" pitchFamily="66" charset="0"/>
            </a:rPr>
            <a:t>Paid</a:t>
          </a:r>
          <a:r>
            <a:rPr lang="en-US" sz="1400" b="1" baseline="0">
              <a:latin typeface="Comic Sans MS" panose="030F0702030302020204" pitchFamily="66" charset="0"/>
            </a:rPr>
            <a:t> payments</a:t>
          </a:r>
        </a:p>
      </xdr:txBody>
    </xdr:sp>
    <xdr:clientData/>
  </xdr:twoCellAnchor>
  <xdr:twoCellAnchor>
    <xdr:from>
      <xdr:col>18</xdr:col>
      <xdr:colOff>227604</xdr:colOff>
      <xdr:row>0</xdr:row>
      <xdr:rowOff>54431</xdr:rowOff>
    </xdr:from>
    <xdr:to>
      <xdr:col>21</xdr:col>
      <xdr:colOff>345533</xdr:colOff>
      <xdr:row>4</xdr:row>
      <xdr:rowOff>1</xdr:rowOff>
    </xdr:to>
    <xdr:sp macro="" textlink="Pivots!A18">
      <xdr:nvSpPr>
        <xdr:cNvPr id="19" name="Rectangle 18">
          <a:extLst>
            <a:ext uri="{FF2B5EF4-FFF2-40B4-BE49-F238E27FC236}">
              <a16:creationId xmlns:a16="http://schemas.microsoft.com/office/drawing/2014/main" id="{C0D4A77E-6AF2-4735-A993-DC6D731B5E65}"/>
            </a:ext>
          </a:extLst>
        </xdr:cNvPr>
        <xdr:cNvSpPr/>
      </xdr:nvSpPr>
      <xdr:spPr>
        <a:xfrm>
          <a:off x="11241968" y="54431"/>
          <a:ext cx="1953656" cy="684479"/>
        </a:xfrm>
        <a:prstGeom prst="rect">
          <a:avLst/>
        </a:prstGeom>
        <a:solidFill>
          <a:schemeClr val="accent3">
            <a:lumMod val="75000"/>
          </a:schemeClr>
        </a:solidFill>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5016554-513B-44AE-85E6-8C06A5C6E7F5}" type="TxLink">
            <a:rPr lang="en-US" sz="1400" b="1" i="0" u="none" strike="noStrike">
              <a:solidFill>
                <a:srgbClr val="000000"/>
              </a:solidFill>
              <a:latin typeface="Calibri"/>
              <a:cs typeface="Calibri"/>
            </a:rPr>
            <a:pPr algn="ctr"/>
            <a:t>4645041</a:t>
          </a:fld>
          <a:endParaRPr lang="en-US" sz="2400" b="1" i="0" u="none" strike="noStrike">
            <a:solidFill>
              <a:srgbClr val="000000"/>
            </a:solidFill>
            <a:latin typeface="Calibri"/>
            <a:cs typeface="Calibri"/>
          </a:endParaRPr>
        </a:p>
      </xdr:txBody>
    </xdr:sp>
    <xdr:clientData/>
  </xdr:twoCellAnchor>
  <xdr:twoCellAnchor>
    <xdr:from>
      <xdr:col>18</xdr:col>
      <xdr:colOff>352961</xdr:colOff>
      <xdr:row>0</xdr:row>
      <xdr:rowOff>107207</xdr:rowOff>
    </xdr:from>
    <xdr:to>
      <xdr:col>21</xdr:col>
      <xdr:colOff>271317</xdr:colOff>
      <xdr:row>2</xdr:row>
      <xdr:rowOff>70922</xdr:rowOff>
    </xdr:to>
    <xdr:sp macro="" textlink="">
      <xdr:nvSpPr>
        <xdr:cNvPr id="18" name="TextBox 17">
          <a:extLst>
            <a:ext uri="{FF2B5EF4-FFF2-40B4-BE49-F238E27FC236}">
              <a16:creationId xmlns:a16="http://schemas.microsoft.com/office/drawing/2014/main" id="{0344ECCF-500E-2F44-044C-DC58B3337901}"/>
            </a:ext>
          </a:extLst>
        </xdr:cNvPr>
        <xdr:cNvSpPr txBox="1"/>
      </xdr:nvSpPr>
      <xdr:spPr>
        <a:xfrm>
          <a:off x="11367325" y="107207"/>
          <a:ext cx="1754083" cy="3331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Comic Sans MS" panose="030F0702030302020204" pitchFamily="66" charset="0"/>
            </a:rPr>
            <a:t>Unpaid</a:t>
          </a:r>
          <a:r>
            <a:rPr lang="en-US" sz="1400" b="1" baseline="0">
              <a:latin typeface="Comic Sans MS" panose="030F0702030302020204" pitchFamily="66" charset="0"/>
            </a:rPr>
            <a:t> payments</a:t>
          </a:r>
        </a:p>
      </xdr:txBody>
    </xdr:sp>
    <xdr:clientData/>
  </xdr:twoCellAnchor>
  <xdr:twoCellAnchor>
    <xdr:from>
      <xdr:col>6</xdr:col>
      <xdr:colOff>546759</xdr:colOff>
      <xdr:row>4</xdr:row>
      <xdr:rowOff>63499</xdr:rowOff>
    </xdr:from>
    <xdr:to>
      <xdr:col>13</xdr:col>
      <xdr:colOff>592116</xdr:colOff>
      <xdr:row>18</xdr:row>
      <xdr:rowOff>18142</xdr:rowOff>
    </xdr:to>
    <xdr:graphicFrame macro="">
      <xdr:nvGraphicFramePr>
        <xdr:cNvPr id="20" name="Chart 19">
          <a:extLst>
            <a:ext uri="{FF2B5EF4-FFF2-40B4-BE49-F238E27FC236}">
              <a16:creationId xmlns:a16="http://schemas.microsoft.com/office/drawing/2014/main" id="{B09E5235-366F-4BC7-80E2-7F14BEED9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562428</xdr:colOff>
      <xdr:row>0</xdr:row>
      <xdr:rowOff>45356</xdr:rowOff>
    </xdr:from>
    <xdr:to>
      <xdr:col>25</xdr:col>
      <xdr:colOff>598714</xdr:colOff>
      <xdr:row>10</xdr:row>
      <xdr:rowOff>0</xdr:rowOff>
    </xdr:to>
    <mc:AlternateContent xmlns:mc="http://schemas.openxmlformats.org/markup-compatibility/2006" xmlns:a14="http://schemas.microsoft.com/office/drawing/2010/main">
      <mc:Choice Requires="a14">
        <xdr:graphicFrame macro="">
          <xdr:nvGraphicFramePr>
            <xdr:cNvPr id="22" name="Years (Payment_Date)">
              <a:extLst>
                <a:ext uri="{FF2B5EF4-FFF2-40B4-BE49-F238E27FC236}">
                  <a16:creationId xmlns:a16="http://schemas.microsoft.com/office/drawing/2014/main" id="{C0734BA3-3730-4C47-9533-6D11901C1A55}"/>
                </a:ext>
              </a:extLst>
            </xdr:cNvPr>
            <xdr:cNvGraphicFramePr/>
          </xdr:nvGraphicFramePr>
          <xdr:xfrm>
            <a:off x="0" y="0"/>
            <a:ext cx="0" cy="0"/>
          </xdr:xfrm>
          <a:graphic>
            <a:graphicData uri="http://schemas.microsoft.com/office/drawing/2010/slicer">
              <sle:slicer xmlns:sle="http://schemas.microsoft.com/office/drawing/2010/slicer" name="Years (Payment_Date)"/>
            </a:graphicData>
          </a:graphic>
        </xdr:graphicFrame>
      </mc:Choice>
      <mc:Fallback xmlns="">
        <xdr:sp macro="" textlink="">
          <xdr:nvSpPr>
            <xdr:cNvPr id="0" name=""/>
            <xdr:cNvSpPr>
              <a:spLocks noTextEdit="1"/>
            </xdr:cNvSpPr>
          </xdr:nvSpPr>
          <xdr:spPr>
            <a:xfrm>
              <a:off x="13412519" y="45356"/>
              <a:ext cx="2483922" cy="18019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562428</xdr:colOff>
      <xdr:row>10</xdr:row>
      <xdr:rowOff>36286</xdr:rowOff>
    </xdr:from>
    <xdr:to>
      <xdr:col>26</xdr:col>
      <xdr:colOff>-1</xdr:colOff>
      <xdr:row>15</xdr:row>
      <xdr:rowOff>72571</xdr:rowOff>
    </xdr:to>
    <mc:AlternateContent xmlns:mc="http://schemas.openxmlformats.org/markup-compatibility/2006" xmlns:a14="http://schemas.microsoft.com/office/drawing/2010/main">
      <mc:Choice Requires="a14">
        <xdr:graphicFrame macro="">
          <xdr:nvGraphicFramePr>
            <xdr:cNvPr id="23" name="Shipment Domain">
              <a:extLst>
                <a:ext uri="{FF2B5EF4-FFF2-40B4-BE49-F238E27FC236}">
                  <a16:creationId xmlns:a16="http://schemas.microsoft.com/office/drawing/2014/main" id="{7FBC9DF0-8FDF-45F6-B16A-86F01A9FA4D5}"/>
                </a:ext>
              </a:extLst>
            </xdr:cNvPr>
            <xdr:cNvGraphicFramePr/>
          </xdr:nvGraphicFramePr>
          <xdr:xfrm>
            <a:off x="0" y="0"/>
            <a:ext cx="0" cy="0"/>
          </xdr:xfrm>
          <a:graphic>
            <a:graphicData uri="http://schemas.microsoft.com/office/drawing/2010/slicer">
              <sle:slicer xmlns:sle="http://schemas.microsoft.com/office/drawing/2010/slicer" name="Shipment Domain"/>
            </a:graphicData>
          </a:graphic>
        </xdr:graphicFrame>
      </mc:Choice>
      <mc:Fallback xmlns="">
        <xdr:sp macro="" textlink="">
          <xdr:nvSpPr>
            <xdr:cNvPr id="0" name=""/>
            <xdr:cNvSpPr>
              <a:spLocks noTextEdit="1"/>
            </xdr:cNvSpPr>
          </xdr:nvSpPr>
          <xdr:spPr>
            <a:xfrm>
              <a:off x="13412519" y="1883559"/>
              <a:ext cx="2497116" cy="959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571499</xdr:colOff>
      <xdr:row>15</xdr:row>
      <xdr:rowOff>108858</xdr:rowOff>
    </xdr:from>
    <xdr:to>
      <xdr:col>25</xdr:col>
      <xdr:colOff>580571</xdr:colOff>
      <xdr:row>20</xdr:row>
      <xdr:rowOff>90715</xdr:rowOff>
    </xdr:to>
    <mc:AlternateContent xmlns:mc="http://schemas.openxmlformats.org/markup-compatibility/2006" xmlns:a14="http://schemas.microsoft.com/office/drawing/2010/main">
      <mc:Choice Requires="a14">
        <xdr:graphicFrame macro="">
          <xdr:nvGraphicFramePr>
            <xdr:cNvPr id="24" name="Payment_Mode">
              <a:extLst>
                <a:ext uri="{FF2B5EF4-FFF2-40B4-BE49-F238E27FC236}">
                  <a16:creationId xmlns:a16="http://schemas.microsoft.com/office/drawing/2014/main" id="{1BF90853-6CED-4F0E-9D26-28CFEB6CC694}"/>
                </a:ext>
              </a:extLst>
            </xdr:cNvPr>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mlns="">
        <xdr:sp macro="" textlink="">
          <xdr:nvSpPr>
            <xdr:cNvPr id="0" name=""/>
            <xdr:cNvSpPr>
              <a:spLocks noTextEdit="1"/>
            </xdr:cNvSpPr>
          </xdr:nvSpPr>
          <xdr:spPr>
            <a:xfrm>
              <a:off x="13421590" y="2879767"/>
              <a:ext cx="2456708" cy="905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580570</xdr:colOff>
      <xdr:row>20</xdr:row>
      <xdr:rowOff>145140</xdr:rowOff>
    </xdr:from>
    <xdr:to>
      <xdr:col>26</xdr:col>
      <xdr:colOff>18142</xdr:colOff>
      <xdr:row>26</xdr:row>
      <xdr:rowOff>136071</xdr:rowOff>
    </xdr:to>
    <mc:AlternateContent xmlns:mc="http://schemas.openxmlformats.org/markup-compatibility/2006" xmlns:a14="http://schemas.microsoft.com/office/drawing/2010/main">
      <mc:Choice Requires="a14">
        <xdr:graphicFrame macro="">
          <xdr:nvGraphicFramePr>
            <xdr:cNvPr id="25" name="SER_TYPE">
              <a:extLst>
                <a:ext uri="{FF2B5EF4-FFF2-40B4-BE49-F238E27FC236}">
                  <a16:creationId xmlns:a16="http://schemas.microsoft.com/office/drawing/2014/main" id="{D73A854A-4ADB-43F0-A286-4E89225AB100}"/>
                </a:ext>
              </a:extLst>
            </xdr:cNvPr>
            <xdr:cNvGraphicFramePr/>
          </xdr:nvGraphicFramePr>
          <xdr:xfrm>
            <a:off x="0" y="0"/>
            <a:ext cx="0" cy="0"/>
          </xdr:xfrm>
          <a:graphic>
            <a:graphicData uri="http://schemas.microsoft.com/office/drawing/2010/slicer">
              <sle:slicer xmlns:sle="http://schemas.microsoft.com/office/drawing/2010/slicer" name="SER_TYPE"/>
            </a:graphicData>
          </a:graphic>
        </xdr:graphicFrame>
      </mc:Choice>
      <mc:Fallback xmlns="">
        <xdr:sp macro="" textlink="">
          <xdr:nvSpPr>
            <xdr:cNvPr id="0" name=""/>
            <xdr:cNvSpPr>
              <a:spLocks noTextEdit="1"/>
            </xdr:cNvSpPr>
          </xdr:nvSpPr>
          <xdr:spPr>
            <a:xfrm>
              <a:off x="13430661" y="3839685"/>
              <a:ext cx="2497117" cy="1099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598714</xdr:colOff>
      <xdr:row>26</xdr:row>
      <xdr:rowOff>172357</xdr:rowOff>
    </xdr:from>
    <xdr:to>
      <xdr:col>26</xdr:col>
      <xdr:colOff>9072</xdr:colOff>
      <xdr:row>33</xdr:row>
      <xdr:rowOff>81642</xdr:rowOff>
    </xdr:to>
    <mc:AlternateContent xmlns:mc="http://schemas.openxmlformats.org/markup-compatibility/2006" xmlns:a14="http://schemas.microsoft.com/office/drawing/2010/main">
      <mc:Choice Requires="a14">
        <xdr:graphicFrame macro="">
          <xdr:nvGraphicFramePr>
            <xdr:cNvPr id="26" name="C_TYPE">
              <a:extLst>
                <a:ext uri="{FF2B5EF4-FFF2-40B4-BE49-F238E27FC236}">
                  <a16:creationId xmlns:a16="http://schemas.microsoft.com/office/drawing/2014/main" id="{139B84A3-A78D-4A81-A65A-6D241458341F}"/>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mlns="">
        <xdr:sp macro="" textlink="">
          <xdr:nvSpPr>
            <xdr:cNvPr id="0" name=""/>
            <xdr:cNvSpPr>
              <a:spLocks noTextEdit="1"/>
            </xdr:cNvSpPr>
          </xdr:nvSpPr>
          <xdr:spPr>
            <a:xfrm>
              <a:off x="13448805" y="4975266"/>
              <a:ext cx="2469903" cy="12023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115454</xdr:colOff>
      <xdr:row>0</xdr:row>
      <xdr:rowOff>23091</xdr:rowOff>
    </xdr:from>
    <xdr:to>
      <xdr:col>8</xdr:col>
      <xdr:colOff>574962</xdr:colOff>
      <xdr:row>3</xdr:row>
      <xdr:rowOff>138545</xdr:rowOff>
    </xdr:to>
    <xdr:pic>
      <xdr:nvPicPr>
        <xdr:cNvPr id="28" name="Picture 27">
          <a:extLst>
            <a:ext uri="{FF2B5EF4-FFF2-40B4-BE49-F238E27FC236}">
              <a16:creationId xmlns:a16="http://schemas.microsoft.com/office/drawing/2014/main" id="{7BABF1E0-1B44-B710-949E-8D4808D2135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98818" y="23091"/>
          <a:ext cx="1071417" cy="669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ayment_Detai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yment_Details"/>
      <sheetName val="Customer"/>
      <sheetName val="Employee_Details"/>
      <sheetName val="employee_manages_shipment"/>
      <sheetName val="Membership"/>
      <sheetName val="Shipment_Details"/>
      <sheetName val="Status"/>
      <sheetName val="Task 3 - Customer + membership"/>
      <sheetName val="Task 4 - Shipment + Status"/>
      <sheetName val="Task 5-Payment Categorization"/>
      <sheetName val="Task 6-Average Shipment Weight"/>
      <sheetName val="Task 7-Membership Duration Calc"/>
      <sheetName val="Task 8-Total Customer Payment"/>
      <sheetName val="Task 9-Top Customers Analysis "/>
    </sheetNames>
    <sheetDataSet>
      <sheetData sheetId="0" refreshError="1">
        <row r="1">
          <cell r="D1" t="str">
            <v>AMOUNT</v>
          </cell>
          <cell r="F1" t="str">
            <v>Payment_Mode</v>
          </cell>
        </row>
        <row r="2">
          <cell r="F2" t="str">
            <v>CARD PAYMENT</v>
          </cell>
        </row>
        <row r="3">
          <cell r="F3" t="str">
            <v>CARD PAYMENT</v>
          </cell>
        </row>
        <row r="4">
          <cell r="F4" t="str">
            <v>CARD PAYMENT</v>
          </cell>
        </row>
        <row r="5">
          <cell r="F5" t="str">
            <v>COD</v>
          </cell>
        </row>
        <row r="6">
          <cell r="F6" t="str">
            <v>COD</v>
          </cell>
        </row>
        <row r="7">
          <cell r="F7" t="str">
            <v>CARD PAYMENT</v>
          </cell>
        </row>
        <row r="8">
          <cell r="F8" t="str">
            <v>COD</v>
          </cell>
        </row>
        <row r="9">
          <cell r="F9" t="str">
            <v>COD</v>
          </cell>
        </row>
        <row r="10">
          <cell r="F10" t="str">
            <v>CARD PAYMENT</v>
          </cell>
        </row>
        <row r="11">
          <cell r="F11" t="str">
            <v>COD</v>
          </cell>
        </row>
        <row r="12">
          <cell r="F12" t="str">
            <v>COD</v>
          </cell>
        </row>
        <row r="13">
          <cell r="F13" t="str">
            <v>COD</v>
          </cell>
        </row>
        <row r="14">
          <cell r="F14" t="str">
            <v>CARD PAYMENT</v>
          </cell>
        </row>
        <row r="15">
          <cell r="F15" t="str">
            <v>CARD PAYMENT</v>
          </cell>
        </row>
        <row r="16">
          <cell r="F16" t="str">
            <v>CARD PAYMENT</v>
          </cell>
        </row>
        <row r="17">
          <cell r="F17" t="str">
            <v>CARD PAYMENT</v>
          </cell>
        </row>
        <row r="18">
          <cell r="F18" t="str">
            <v>CARD PAYMENT</v>
          </cell>
        </row>
        <row r="19">
          <cell r="F19" t="str">
            <v>CARD PAYMENT</v>
          </cell>
        </row>
        <row r="20">
          <cell r="F20" t="str">
            <v>CARD PAYMENT</v>
          </cell>
        </row>
        <row r="21">
          <cell r="F21" t="str">
            <v>CARD PAYMENT</v>
          </cell>
        </row>
        <row r="22">
          <cell r="F22" t="str">
            <v>CARD PAYMENT</v>
          </cell>
        </row>
        <row r="23">
          <cell r="F23" t="str">
            <v>CARD PAYMENT</v>
          </cell>
        </row>
        <row r="24">
          <cell r="F24" t="str">
            <v>COD</v>
          </cell>
        </row>
        <row r="25">
          <cell r="F25" t="str">
            <v>COD</v>
          </cell>
        </row>
        <row r="26">
          <cell r="F26" t="str">
            <v>COD</v>
          </cell>
        </row>
        <row r="27">
          <cell r="F27" t="str">
            <v>COD</v>
          </cell>
        </row>
        <row r="28">
          <cell r="F28" t="str">
            <v>COD</v>
          </cell>
        </row>
        <row r="29">
          <cell r="F29" t="str">
            <v>CARD PAYMENT</v>
          </cell>
        </row>
        <row r="30">
          <cell r="F30" t="str">
            <v>CARD PAYMENT</v>
          </cell>
        </row>
        <row r="31">
          <cell r="F31" t="str">
            <v>COD</v>
          </cell>
        </row>
        <row r="32">
          <cell r="F32" t="str">
            <v>COD</v>
          </cell>
        </row>
        <row r="33">
          <cell r="F33" t="str">
            <v>CARD PAYMENT</v>
          </cell>
        </row>
        <row r="34">
          <cell r="F34" t="str">
            <v>COD</v>
          </cell>
        </row>
        <row r="35">
          <cell r="F35" t="str">
            <v>CARD PAYMENT</v>
          </cell>
        </row>
        <row r="36">
          <cell r="F36" t="str">
            <v>CARD PAYMENT</v>
          </cell>
        </row>
        <row r="37">
          <cell r="F37" t="str">
            <v>COD</v>
          </cell>
        </row>
        <row r="38">
          <cell r="F38" t="str">
            <v>CARD PAYMENT</v>
          </cell>
        </row>
        <row r="39">
          <cell r="F39" t="str">
            <v>CARD PAYMENT</v>
          </cell>
        </row>
        <row r="40">
          <cell r="F40" t="str">
            <v>CARD PAYMENT</v>
          </cell>
        </row>
        <row r="41">
          <cell r="F41" t="str">
            <v>COD</v>
          </cell>
        </row>
        <row r="42">
          <cell r="F42" t="str">
            <v>CARD PAYMENT</v>
          </cell>
        </row>
        <row r="43">
          <cell r="F43" t="str">
            <v>COD</v>
          </cell>
        </row>
        <row r="44">
          <cell r="F44" t="str">
            <v>COD</v>
          </cell>
        </row>
        <row r="45">
          <cell r="F45" t="str">
            <v>CARD PAYMENT</v>
          </cell>
        </row>
        <row r="46">
          <cell r="F46" t="str">
            <v>CARD PAYMENT</v>
          </cell>
        </row>
        <row r="47">
          <cell r="F47" t="str">
            <v>COD</v>
          </cell>
        </row>
        <row r="48">
          <cell r="F48" t="str">
            <v>CARD PAYMENT</v>
          </cell>
        </row>
        <row r="49">
          <cell r="F49" t="str">
            <v>COD</v>
          </cell>
        </row>
        <row r="50">
          <cell r="F50" t="str">
            <v>CARD PAYMENT</v>
          </cell>
        </row>
        <row r="51">
          <cell r="F51" t="str">
            <v>CARD PAYMENT</v>
          </cell>
        </row>
        <row r="52">
          <cell r="F52" t="str">
            <v>COD</v>
          </cell>
        </row>
        <row r="53">
          <cell r="F53" t="str">
            <v>CARD PAYMENT</v>
          </cell>
        </row>
        <row r="54">
          <cell r="F54" t="str">
            <v>CARD PAYMENT</v>
          </cell>
        </row>
        <row r="55">
          <cell r="F55" t="str">
            <v>COD</v>
          </cell>
        </row>
        <row r="56">
          <cell r="F56" t="str">
            <v>COD</v>
          </cell>
        </row>
        <row r="57">
          <cell r="F57" t="str">
            <v>CARD PAYMENT</v>
          </cell>
        </row>
        <row r="58">
          <cell r="F58" t="str">
            <v>COD</v>
          </cell>
        </row>
        <row r="59">
          <cell r="F59" t="str">
            <v>CARD PAYMENT</v>
          </cell>
        </row>
        <row r="60">
          <cell r="F60" t="str">
            <v>COD</v>
          </cell>
        </row>
        <row r="61">
          <cell r="F61" t="str">
            <v>COD</v>
          </cell>
        </row>
        <row r="62">
          <cell r="F62" t="str">
            <v>CARD PAYMENT</v>
          </cell>
        </row>
        <row r="63">
          <cell r="F63" t="str">
            <v>COD</v>
          </cell>
        </row>
        <row r="64">
          <cell r="F64" t="str">
            <v>COD</v>
          </cell>
        </row>
        <row r="65">
          <cell r="F65" t="str">
            <v>COD</v>
          </cell>
        </row>
        <row r="66">
          <cell r="F66" t="str">
            <v>COD</v>
          </cell>
        </row>
        <row r="67">
          <cell r="F67" t="str">
            <v>COD</v>
          </cell>
        </row>
        <row r="68">
          <cell r="F68" t="str">
            <v>CARD PAYMENT</v>
          </cell>
        </row>
        <row r="69">
          <cell r="F69" t="str">
            <v>COD</v>
          </cell>
        </row>
        <row r="70">
          <cell r="F70" t="str">
            <v>CARD PAYMENT</v>
          </cell>
        </row>
        <row r="71">
          <cell r="F71" t="str">
            <v>COD</v>
          </cell>
        </row>
        <row r="72">
          <cell r="F72" t="str">
            <v>COD</v>
          </cell>
        </row>
        <row r="73">
          <cell r="F73" t="str">
            <v>CARD PAYMENT</v>
          </cell>
        </row>
        <row r="74">
          <cell r="F74" t="str">
            <v>CARD PAYMENT</v>
          </cell>
        </row>
        <row r="75">
          <cell r="F75" t="str">
            <v>COD</v>
          </cell>
        </row>
        <row r="76">
          <cell r="F76" t="str">
            <v>CARD PAYMENT</v>
          </cell>
        </row>
        <row r="77">
          <cell r="F77" t="str">
            <v>CARD PAYMENT</v>
          </cell>
        </row>
        <row r="78">
          <cell r="F78" t="str">
            <v>CARD PAYMENT</v>
          </cell>
        </row>
        <row r="79">
          <cell r="F79" t="str">
            <v>COD</v>
          </cell>
        </row>
        <row r="80">
          <cell r="F80" t="str">
            <v>CARD PAYMENT</v>
          </cell>
        </row>
        <row r="81">
          <cell r="F81" t="str">
            <v>COD</v>
          </cell>
        </row>
        <row r="82">
          <cell r="F82" t="str">
            <v>CARD PAYMENT</v>
          </cell>
        </row>
        <row r="83">
          <cell r="F83" t="str">
            <v>COD</v>
          </cell>
        </row>
        <row r="84">
          <cell r="F84" t="str">
            <v>COD</v>
          </cell>
        </row>
        <row r="85">
          <cell r="F85" t="str">
            <v>COD</v>
          </cell>
        </row>
        <row r="86">
          <cell r="F86" t="str">
            <v>COD</v>
          </cell>
        </row>
        <row r="87">
          <cell r="F87" t="str">
            <v>COD</v>
          </cell>
        </row>
        <row r="88">
          <cell r="F88" t="str">
            <v>COD</v>
          </cell>
        </row>
        <row r="89">
          <cell r="F89" t="str">
            <v>COD</v>
          </cell>
        </row>
        <row r="90">
          <cell r="F90" t="str">
            <v>COD</v>
          </cell>
        </row>
        <row r="91">
          <cell r="F91" t="str">
            <v>COD</v>
          </cell>
        </row>
        <row r="92">
          <cell r="F92" t="str">
            <v>COD</v>
          </cell>
        </row>
        <row r="93">
          <cell r="F93" t="str">
            <v>COD</v>
          </cell>
        </row>
        <row r="94">
          <cell r="F94" t="str">
            <v>CARD PAYMENT</v>
          </cell>
        </row>
        <row r="95">
          <cell r="F95" t="str">
            <v>CARD PAYMENT</v>
          </cell>
        </row>
        <row r="96">
          <cell r="F96" t="str">
            <v>CARD PAYMENT</v>
          </cell>
        </row>
        <row r="97">
          <cell r="F97" t="str">
            <v>COD</v>
          </cell>
        </row>
        <row r="98">
          <cell r="F98" t="str">
            <v>COD</v>
          </cell>
        </row>
        <row r="99">
          <cell r="F99" t="str">
            <v>COD</v>
          </cell>
        </row>
        <row r="100">
          <cell r="F100" t="str">
            <v>COD</v>
          </cell>
        </row>
        <row r="101">
          <cell r="F101" t="str">
            <v>COD</v>
          </cell>
        </row>
        <row r="102">
          <cell r="F102" t="str">
            <v>CARD PAYMENT</v>
          </cell>
        </row>
        <row r="103">
          <cell r="F103" t="str">
            <v>CARD PAYMENT</v>
          </cell>
        </row>
        <row r="104">
          <cell r="F104" t="str">
            <v>CARD PAYMENT</v>
          </cell>
        </row>
        <row r="105">
          <cell r="F105" t="str">
            <v>COD</v>
          </cell>
        </row>
        <row r="106">
          <cell r="F106" t="str">
            <v>COD</v>
          </cell>
        </row>
        <row r="107">
          <cell r="F107" t="str">
            <v>CARD PAYMENT</v>
          </cell>
        </row>
        <row r="108">
          <cell r="F108" t="str">
            <v>CARD PAYMENT</v>
          </cell>
        </row>
        <row r="109">
          <cell r="F109" t="str">
            <v>COD</v>
          </cell>
        </row>
        <row r="110">
          <cell r="F110" t="str">
            <v>CARD PAYMENT</v>
          </cell>
        </row>
        <row r="111">
          <cell r="F111" t="str">
            <v>COD</v>
          </cell>
        </row>
        <row r="112">
          <cell r="F112" t="str">
            <v>CARD PAYMENT</v>
          </cell>
        </row>
        <row r="113">
          <cell r="F113" t="str">
            <v>CARD PAYMENT</v>
          </cell>
        </row>
        <row r="114">
          <cell r="F114" t="str">
            <v>CARD PAYMENT</v>
          </cell>
        </row>
        <row r="115">
          <cell r="F115" t="str">
            <v>COD</v>
          </cell>
        </row>
        <row r="116">
          <cell r="F116" t="str">
            <v>COD</v>
          </cell>
        </row>
        <row r="117">
          <cell r="F117" t="str">
            <v>CARD PAYMENT</v>
          </cell>
        </row>
        <row r="118">
          <cell r="F118" t="str">
            <v>COD</v>
          </cell>
        </row>
        <row r="119">
          <cell r="F119" t="str">
            <v>COD</v>
          </cell>
        </row>
        <row r="120">
          <cell r="F120" t="str">
            <v>COD</v>
          </cell>
        </row>
        <row r="121">
          <cell r="F121" t="str">
            <v>CARD PAYMENT</v>
          </cell>
        </row>
        <row r="122">
          <cell r="F122" t="str">
            <v>CARD PAYMENT</v>
          </cell>
        </row>
        <row r="123">
          <cell r="F123" t="str">
            <v>CARD PAYMENT</v>
          </cell>
        </row>
        <row r="124">
          <cell r="F124" t="str">
            <v>CARD PAYMENT</v>
          </cell>
        </row>
        <row r="125">
          <cell r="F125" t="str">
            <v>COD</v>
          </cell>
        </row>
        <row r="126">
          <cell r="F126" t="str">
            <v>CARD PAYMENT</v>
          </cell>
        </row>
        <row r="127">
          <cell r="F127" t="str">
            <v>COD</v>
          </cell>
        </row>
        <row r="128">
          <cell r="F128" t="str">
            <v>COD</v>
          </cell>
        </row>
        <row r="129">
          <cell r="F129" t="str">
            <v>COD</v>
          </cell>
        </row>
        <row r="130">
          <cell r="F130" t="str">
            <v>CARD PAYMENT</v>
          </cell>
        </row>
        <row r="131">
          <cell r="F131" t="str">
            <v>CARD PAYMENT</v>
          </cell>
        </row>
        <row r="132">
          <cell r="F132" t="str">
            <v>COD</v>
          </cell>
        </row>
        <row r="133">
          <cell r="F133" t="str">
            <v>CARD PAYMENT</v>
          </cell>
        </row>
        <row r="134">
          <cell r="F134" t="str">
            <v>CARD PAYMENT</v>
          </cell>
        </row>
        <row r="135">
          <cell r="F135" t="str">
            <v>CARD PAYMENT</v>
          </cell>
        </row>
        <row r="136">
          <cell r="F136" t="str">
            <v>COD</v>
          </cell>
        </row>
        <row r="137">
          <cell r="F137" t="str">
            <v>CARD PAYMENT</v>
          </cell>
        </row>
        <row r="138">
          <cell r="F138" t="str">
            <v>CARD PAYMENT</v>
          </cell>
        </row>
        <row r="139">
          <cell r="F139" t="str">
            <v>COD</v>
          </cell>
        </row>
        <row r="140">
          <cell r="F140" t="str">
            <v>CARD PAYMENT</v>
          </cell>
        </row>
        <row r="141">
          <cell r="F141" t="str">
            <v>COD</v>
          </cell>
        </row>
        <row r="142">
          <cell r="F142" t="str">
            <v>COD</v>
          </cell>
        </row>
        <row r="143">
          <cell r="F143" t="str">
            <v>COD</v>
          </cell>
        </row>
        <row r="144">
          <cell r="F144" t="str">
            <v>COD</v>
          </cell>
        </row>
        <row r="145">
          <cell r="F145" t="str">
            <v>COD</v>
          </cell>
        </row>
        <row r="146">
          <cell r="F146" t="str">
            <v>CARD PAYMENT</v>
          </cell>
        </row>
        <row r="147">
          <cell r="F147" t="str">
            <v>CARD PAYMENT</v>
          </cell>
        </row>
        <row r="148">
          <cell r="F148" t="str">
            <v>CARD PAYMENT</v>
          </cell>
        </row>
        <row r="149">
          <cell r="F149" t="str">
            <v>CARD PAYMENT</v>
          </cell>
        </row>
        <row r="150">
          <cell r="F150" t="str">
            <v>COD</v>
          </cell>
        </row>
        <row r="151">
          <cell r="F151" t="str">
            <v>COD</v>
          </cell>
        </row>
        <row r="152">
          <cell r="F152" t="str">
            <v>COD</v>
          </cell>
        </row>
        <row r="153">
          <cell r="F153" t="str">
            <v>CARD PAYMENT</v>
          </cell>
        </row>
        <row r="154">
          <cell r="F154" t="str">
            <v>COD</v>
          </cell>
        </row>
        <row r="155">
          <cell r="F155" t="str">
            <v>COD</v>
          </cell>
        </row>
        <row r="156">
          <cell r="F156" t="str">
            <v>COD</v>
          </cell>
        </row>
        <row r="157">
          <cell r="F157" t="str">
            <v>COD</v>
          </cell>
        </row>
        <row r="158">
          <cell r="F158" t="str">
            <v>COD</v>
          </cell>
        </row>
        <row r="159">
          <cell r="F159" t="str">
            <v>COD</v>
          </cell>
        </row>
        <row r="160">
          <cell r="F160" t="str">
            <v>COD</v>
          </cell>
        </row>
        <row r="161">
          <cell r="F161" t="str">
            <v>COD</v>
          </cell>
        </row>
        <row r="162">
          <cell r="F162" t="str">
            <v>COD</v>
          </cell>
        </row>
        <row r="163">
          <cell r="F163" t="str">
            <v>COD</v>
          </cell>
        </row>
        <row r="164">
          <cell r="F164" t="str">
            <v>COD</v>
          </cell>
        </row>
        <row r="165">
          <cell r="F165" t="str">
            <v>CARD PAYMENT</v>
          </cell>
        </row>
        <row r="166">
          <cell r="F166" t="str">
            <v>COD</v>
          </cell>
        </row>
        <row r="167">
          <cell r="F167" t="str">
            <v>CARD PAYMENT</v>
          </cell>
        </row>
        <row r="168">
          <cell r="F168" t="str">
            <v>COD</v>
          </cell>
        </row>
        <row r="169">
          <cell r="F169" t="str">
            <v>COD</v>
          </cell>
        </row>
        <row r="170">
          <cell r="F170" t="str">
            <v>COD</v>
          </cell>
        </row>
        <row r="171">
          <cell r="F171" t="str">
            <v>CARD PAYMENT</v>
          </cell>
        </row>
        <row r="172">
          <cell r="F172" t="str">
            <v>COD</v>
          </cell>
        </row>
        <row r="173">
          <cell r="F173" t="str">
            <v>CARD PAYMENT</v>
          </cell>
        </row>
        <row r="174">
          <cell r="F174" t="str">
            <v>COD</v>
          </cell>
        </row>
        <row r="175">
          <cell r="F175" t="str">
            <v>COD</v>
          </cell>
        </row>
        <row r="176">
          <cell r="F176" t="str">
            <v>COD</v>
          </cell>
        </row>
        <row r="177">
          <cell r="F177" t="str">
            <v>COD</v>
          </cell>
        </row>
        <row r="178">
          <cell r="F178" t="str">
            <v>CARD PAYMENT</v>
          </cell>
        </row>
        <row r="179">
          <cell r="F179" t="str">
            <v>CARD PAYMENT</v>
          </cell>
        </row>
        <row r="180">
          <cell r="F180" t="str">
            <v>CARD PAYMENT</v>
          </cell>
        </row>
        <row r="181">
          <cell r="F181" t="str">
            <v>CARD PAYMENT</v>
          </cell>
        </row>
        <row r="182">
          <cell r="F182" t="str">
            <v>CARD PAYMENT</v>
          </cell>
        </row>
        <row r="183">
          <cell r="F183" t="str">
            <v>COD</v>
          </cell>
        </row>
        <row r="184">
          <cell r="F184" t="str">
            <v>CARD PAYMENT</v>
          </cell>
        </row>
        <row r="185">
          <cell r="F185" t="str">
            <v>CARD PAYMENT</v>
          </cell>
        </row>
        <row r="186">
          <cell r="F186" t="str">
            <v>CARD PAYMENT</v>
          </cell>
        </row>
        <row r="187">
          <cell r="F187" t="str">
            <v>CARD PAYMENT</v>
          </cell>
        </row>
        <row r="188">
          <cell r="F188" t="str">
            <v>CARD PAYMENT</v>
          </cell>
        </row>
        <row r="189">
          <cell r="F189" t="str">
            <v>COD</v>
          </cell>
        </row>
        <row r="190">
          <cell r="F190" t="str">
            <v>COD</v>
          </cell>
        </row>
        <row r="191">
          <cell r="F191" t="str">
            <v>COD</v>
          </cell>
        </row>
        <row r="192">
          <cell r="F192" t="str">
            <v>COD</v>
          </cell>
        </row>
        <row r="193">
          <cell r="F193" t="str">
            <v>CARD PAYMENT</v>
          </cell>
        </row>
        <row r="194">
          <cell r="F194" t="str">
            <v>CARD PAYMENT</v>
          </cell>
        </row>
        <row r="195">
          <cell r="F195" t="str">
            <v>CARD PAYMENT</v>
          </cell>
        </row>
        <row r="196">
          <cell r="F196" t="str">
            <v>COD</v>
          </cell>
        </row>
        <row r="197">
          <cell r="F197" t="str">
            <v>CARD PAYMENT</v>
          </cell>
        </row>
        <row r="198">
          <cell r="F198" t="str">
            <v>COD</v>
          </cell>
        </row>
        <row r="199">
          <cell r="F199" t="str">
            <v>COD</v>
          </cell>
        </row>
        <row r="200">
          <cell r="F200" t="str">
            <v>CARD PAYMENT</v>
          </cell>
        </row>
        <row r="201">
          <cell r="F201" t="str">
            <v>CARD PAYMENT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vicky\Downloads\Cleaned%20merge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ky" refreshedDate="45483.671381134256" createdVersion="8" refreshedVersion="8" minRefreshableVersion="3" recordCount="201" xr:uid="{00000000-000A-0000-FFFF-FFFF00000000}">
  <cacheSource type="worksheet">
    <worksheetSource ref="A1:I1048576" sheet="Sheet2" r:id="rId2"/>
  </cacheSource>
  <cacheFields count="9">
    <cacheField name="SH_ID" numFmtId="0">
      <sharedItems containsString="0" containsBlank="1" containsNumber="1" containsInteger="1" minValue="1" maxValue="998"/>
    </cacheField>
    <cacheField name="C_ID" numFmtId="0">
      <sharedItems containsString="0" containsBlank="1" containsNumber="1" containsInteger="1" minValue="3" maxValue="9968"/>
    </cacheField>
    <cacheField name="SH_CONTENT" numFmtId="0">
      <sharedItems containsBlank="1"/>
    </cacheField>
    <cacheField name="SH_DOMAIN" numFmtId="0">
      <sharedItems containsBlank="1"/>
    </cacheField>
    <cacheField name="SER_TYPE" numFmtId="0">
      <sharedItems containsBlank="1" count="3">
        <s v="Regular"/>
        <s v="Express"/>
        <m/>
      </sharedItems>
    </cacheField>
    <cacheField name="SH_WEIGHT" numFmtId="0">
      <sharedItems containsString="0" containsBlank="1" containsNumber="1" containsInteger="1" minValue="23" maxValue="997"/>
    </cacheField>
    <cacheField name="SH_CHARGES" numFmtId="0">
      <sharedItems containsString="0" containsBlank="1" containsNumber="1" containsInteger="1" minValue="20" maxValue="1486"/>
    </cacheField>
    <cacheField name="SR_ADDR" numFmtId="0">
      <sharedItems containsBlank="1"/>
    </cacheField>
    <cacheField name="DS_ADD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484.471025810184" createdVersion="6" refreshedVersion="6" minRefreshableVersion="3" recordCount="200" xr:uid="{00000000-000A-0000-FFFF-FFFF03000000}">
  <cacheSource type="worksheet">
    <worksheetSource name="Merge1"/>
  </cacheSource>
  <cacheFields count="13">
    <cacheField name="C_ID" numFmtId="0">
      <sharedItems containsSemiMixedTypes="0" containsString="0" containsNumber="1" containsInteger="1" minValue="3" maxValue="9968"/>
    </cacheField>
    <cacheField name="M_ID" numFmtId="0">
      <sharedItems containsMixedTypes="1" containsNumber="1" containsInteger="1" minValue="10" maxValue="988"/>
    </cacheField>
    <cacheField name="C_NAME" numFmtId="0">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Payment_ID" numFmtId="0">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acheField>
    <cacheField name="Payment_Mode" numFmtId="0">
      <sharedItems count="2">
        <s v="CARD PAYMENT"/>
        <s v="COD"/>
      </sharedItems>
    </cacheField>
    <cacheField name="Payment_Date" numFmtId="22">
      <sharedItems containsNonDate="0" containsDate="1" containsString="0" containsBlank="1" minDate="1971-11-01T00:00:00" maxDate="2019-12-13T00:00:00"/>
    </cacheField>
  </cacheFields>
  <extLst>
    <ext xmlns:x14="http://schemas.microsoft.com/office/spreadsheetml/2009/9/main" uri="{725AE2AE-9491-48be-B2B4-4EB974FC3084}">
      <x14:pivotCacheDefinition pivotCacheId="60251989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487637500002" createdVersion="8" refreshedVersion="8" minRefreshableVersion="3" recordCount="200" xr:uid="{8BF83E81-B1EB-47BC-B027-9866ABE866D4}">
  <cacheSource type="worksheet">
    <worksheetSource ref="A1:F201" sheet="Task-19 part1"/>
  </cacheSource>
  <cacheFields count="6">
    <cacheField name="Employee_E_ID" numFmtId="0">
      <sharedItems containsSemiMixedTypes="0" containsString="0" containsNumber="1" containsInteger="1" minValue="2" maxValue="999"/>
    </cacheField>
    <cacheField name="Shipment_Sh_ID" numFmtId="0">
      <sharedItems containsSemiMixedTypes="0" containsString="0" containsNumber="1" containsInteger="1" minValue="1" maxValue="998"/>
    </cacheField>
    <cacheField name="Status_Sh_ID" numFmtId="0">
      <sharedItems containsSemiMixedTypes="0" containsString="0" containsNumber="1" containsInteger="1" minValue="1" maxValue="998"/>
    </cacheField>
    <cacheField name="SH_CHARGES" numFmtId="0">
      <sharedItems containsSemiMixedTypes="0" containsString="0" containsNumber="1" containsInteger="1" minValue="23" maxValue="997"/>
    </cacheField>
    <cacheField nam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_BRANCH" numFmtId="0">
      <sharedItems count="46">
        <s v="TX"/>
        <s v="MA"/>
        <s v="CT"/>
        <s v="UT"/>
        <s v="OH"/>
        <s v="MO"/>
        <s v="SD"/>
        <s v="HI"/>
        <s v="RI"/>
        <s v="VA"/>
        <s v="KY"/>
        <s v="AL"/>
        <s v="NH"/>
        <s v="CA"/>
        <s v="NJ"/>
        <s v="OK"/>
        <s v="NC"/>
        <s v="NY"/>
        <s v="NM"/>
        <s v="PA"/>
        <s v="OR"/>
        <s v="CO"/>
        <s v="TN"/>
        <s v="IA"/>
        <s v="MS"/>
        <s v="KS"/>
        <s v="AR"/>
        <s v="LA"/>
        <s v="WV"/>
        <s v="WA"/>
        <s v="ME"/>
        <s v="FL"/>
        <s v="IL"/>
        <s v="SC"/>
        <s v="AZ"/>
        <s v="ID"/>
        <s v="GA"/>
        <s v="MI"/>
        <s v="IN"/>
        <s v="DC"/>
        <s v="MN"/>
        <s v="MD"/>
        <s v="DE"/>
        <s v="MT"/>
        <s v="VT"/>
        <s v="WI"/>
      </sharedItems>
    </cacheField>
  </cacheFields>
  <extLst>
    <ext xmlns:x14="http://schemas.microsoft.com/office/spreadsheetml/2009/9/main" uri="{725AE2AE-9491-48be-B2B4-4EB974FC3084}">
      <x14:pivotCacheDefinition pivotCacheId="207652739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491863310184" createdVersion="8" refreshedVersion="8" minRefreshableVersion="3" recordCount="201" xr:uid="{F874A5F9-D8E0-4E0D-905F-9FF650CC6968}">
  <cacheSource type="worksheet">
    <worksheetSource ref="A1:J1048576" sheet="Task 20 Efficiency part1"/>
  </cacheSource>
  <cacheFields count="10">
    <cacheField name="SH_ID" numFmtId="0">
      <sharedItems containsString="0" containsBlank="1" containsNumber="1" containsInteger="1" minValue="1" maxValue="998"/>
    </cacheField>
    <cacheField name="C_ID" numFmtId="0">
      <sharedItems containsString="0" containsBlank="1" containsNumber="1" containsInteger="1" minValue="3" maxValue="9968"/>
    </cacheField>
    <cacheField name="SH_CONTENT" numFmtId="0">
      <sharedItems containsBlank="1"/>
    </cacheField>
    <cacheField name="SH_DOMAIN" numFmtId="0">
      <sharedItems containsBlank="1" count="3">
        <s v="Domestic"/>
        <s v="International"/>
        <m/>
      </sharedItems>
    </cacheField>
    <cacheField name="SER_TYPE" numFmtId="0">
      <sharedItems containsBlank="1" count="3">
        <s v="Regular"/>
        <s v="Express"/>
        <m/>
      </sharedItems>
    </cacheField>
    <cacheField name="SH_WEIGHT" numFmtId="0">
      <sharedItems containsString="0" containsBlank="1" containsNumber="1" containsInteger="1" minValue="23" maxValue="997"/>
    </cacheField>
    <cacheField name="SH_CHARGES" numFmtId="0">
      <sharedItems containsString="0" containsBlank="1" containsNumber="1" containsInteger="1" minValue="20" maxValue="1486"/>
    </cacheField>
    <cacheField name="Efficiency" numFmtId="0">
      <sharedItems containsString="0" containsBlank="1" containsNumber="1" minValue="0.11342351716961499" maxValue="1.75"/>
    </cacheField>
    <cacheField name="SR_ADDR" numFmtId="0">
      <sharedItems containsBlank="1"/>
    </cacheField>
    <cacheField name="DS_ADDR" numFmtId="0">
      <sharedItems containsBlank="1"/>
    </cacheField>
  </cacheFields>
  <extLst>
    <ext xmlns:x14="http://schemas.microsoft.com/office/spreadsheetml/2009/9/main" uri="{725AE2AE-9491-48be-B2B4-4EB974FC3084}">
      <x14:pivotCacheDefinition pivotCacheId="63637810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5.682557754626" createdVersion="8" refreshedVersion="8" minRefreshableVersion="3" recordCount="201" xr:uid="{F09D4EF6-D320-4FBB-82A4-3D3E0C3981BF}">
  <cacheSource type="worksheet">
    <worksheetSource ref="H1:J1048576" sheet="Task-22 customer_segmentation"/>
  </cacheSource>
  <cacheFields count="3">
    <cacheField name="Total_Payments" numFmtId="0">
      <sharedItems containsString="0" containsBlank="1" containsNumber="1" containsInteger="1" minValue="312" maxValue="99604"/>
    </cacheField>
    <cacheField name="Membership_duration" numFmtId="0">
      <sharedItems containsString="0" containsBlank="1" containsNumber="1" containsInteger="1" minValue="0" maxValue="242"/>
    </cacheField>
    <cacheField name="customer-segment" numFmtId="0">
      <sharedItems containsBlank="1" count="7">
        <s v="Medium Value - Short Term"/>
        <s v="High Value - Long Term"/>
        <s v="High Value - Short Term"/>
        <s v="Medium Value - Long Term"/>
        <s v="Low Value - Short Term"/>
        <s v="Low Value - Long Term"/>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7.668227430557" createdVersion="8" refreshedVersion="8" minRefreshableVersion="3" recordCount="201" xr:uid="{D3037F05-A229-4635-BC96-173B554F90A6}">
  <cacheSource type="worksheet">
    <worksheetSource ref="A1:S1048576" sheet="Merge_sheets"/>
  </cacheSource>
  <cacheFields count="22">
    <cacheField name="C_ID" numFmtId="0">
      <sharedItems containsString="0" containsBlank="1" containsNumber="1" containsInteger="1" minValue="3" maxValue="9968" count="201">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m/>
      </sharedItems>
    </cacheField>
    <cacheField name="M_ID" numFmtId="0">
      <sharedItems containsBlank="1" containsMixedTypes="1" containsNumber="1" containsInteger="1" minValue="10" maxValue="988"/>
    </cacheField>
    <cacheField name="C_NAME" numFmtId="0">
      <sharedItems containsBlank="1"/>
    </cacheField>
    <cacheField name="C_EMAIL_ID" numFmtId="0">
      <sharedItems containsBlank="1"/>
    </cacheField>
    <cacheField name="C_TYPE" numFmtId="0">
      <sharedItems containsBlank="1" count="4">
        <s v="Internal Goods"/>
        <s v="Wholesale"/>
        <s v="Retail"/>
        <m/>
      </sharedItems>
    </cacheField>
    <cacheField name="C_ADDR" numFmtId="0">
      <sharedItems containsBlank="1"/>
    </cacheField>
    <cacheField name="C_CONT_NO" numFmtId="0">
      <sharedItems containsString="0" containsBlank="1" containsNumber="1" containsInteger="1" minValue="1022633285" maxValue="9998350900"/>
    </cacheField>
    <cacheField name="Total_Payments" numFmtId="0">
      <sharedItems containsString="0" containsBlank="1" containsNumber="1" containsInteger="1" minValue="312" maxValue="99604"/>
    </cacheField>
    <cacheField name="Membership_duration" numFmtId="0">
      <sharedItems containsString="0" containsBlank="1" containsNumber="1" containsInteger="1" minValue="0" maxValue="242" count="112">
        <n v="7"/>
        <n v="228"/>
        <n v="26"/>
        <n v="219"/>
        <n v="42"/>
        <n v="187"/>
        <n v="31"/>
        <n v="233"/>
        <n v="234"/>
        <n v="78"/>
        <n v="215"/>
        <n v="194"/>
        <n v="120"/>
        <n v="10"/>
        <n v="11"/>
        <n v="8"/>
        <n v="177"/>
        <n v="113"/>
        <n v="35"/>
        <n v="38"/>
        <n v="222"/>
        <n v="71"/>
        <n v="155"/>
        <n v="169"/>
        <n v="130"/>
        <n v="28"/>
        <n v="164"/>
        <n v="190"/>
        <n v="117"/>
        <n v="93"/>
        <n v="229"/>
        <n v="145"/>
        <n v="129"/>
        <n v="188"/>
        <n v="216"/>
        <n v="44"/>
        <n v="116"/>
        <n v="242"/>
        <n v="147"/>
        <n v="128"/>
        <n v="19"/>
        <n v="101"/>
        <n v="95"/>
        <n v="32"/>
        <n v="106"/>
        <n v="207"/>
        <n v="165"/>
        <n v="140"/>
        <n v="160"/>
        <n v="232"/>
        <n v="104"/>
        <n v="86"/>
        <n v="241"/>
        <n v="96"/>
        <n v="111"/>
        <n v="68"/>
        <n v="18"/>
        <n v="206"/>
        <n v="171"/>
        <n v="22"/>
        <n v="118"/>
        <n v="153"/>
        <n v="180"/>
        <n v="198"/>
        <n v="24"/>
        <n v="94"/>
        <n v="37"/>
        <n v="77"/>
        <n v="76"/>
        <n v="173"/>
        <n v="196"/>
        <n v="46"/>
        <n v="156"/>
        <n v="90"/>
        <n v="150"/>
        <n v="138"/>
        <n v="54"/>
        <n v="27"/>
        <n v="100"/>
        <n v="161"/>
        <n v="89"/>
        <n v="205"/>
        <n v="52"/>
        <n v="127"/>
        <n v="186"/>
        <n v="212"/>
        <n v="56"/>
        <n v="157"/>
        <n v="132"/>
        <n v="105"/>
        <n v="70"/>
        <n v="218"/>
        <n v="30"/>
        <n v="168"/>
        <n v="214"/>
        <n v="225"/>
        <n v="9"/>
        <n v="66"/>
        <n v="189"/>
        <n v="47"/>
        <n v="21"/>
        <n v="124"/>
        <n v="174"/>
        <n v="151"/>
        <n v="235"/>
        <n v="41"/>
        <n v="167"/>
        <n v="62"/>
        <n v="64"/>
        <n v="39"/>
        <n v="0"/>
        <m/>
      </sharedItems>
    </cacheField>
    <cacheField name="customer-segment" numFmtId="0">
      <sharedItems containsBlank="1" count="7">
        <s v="Medium Value - Short Term"/>
        <s v="High Value - Long Term"/>
        <s v="High Value - Short Term"/>
        <s v="Medium Value - Long Term"/>
        <s v="Low Value - Short Term"/>
        <s v="Low Value - Long Term"/>
        <m/>
      </sharedItems>
    </cacheField>
    <cacheField name="Payment_Status" numFmtId="0">
      <sharedItems containsBlank="1" count="3">
        <s v="PAID"/>
        <s v="NOT PAID"/>
        <m/>
      </sharedItems>
    </cacheField>
    <cacheField name="Payment_Mode" numFmtId="0">
      <sharedItems containsBlank="1" count="3">
        <s v="CARD PAYMENT"/>
        <s v="COD"/>
        <m/>
      </sharedItems>
    </cacheField>
    <cacheField name="Payment_Date" numFmtId="0">
      <sharedItems containsNonDate="0" containsDate="1" containsString="0" containsBlank="1" minDate="1899-12-30T00:00:00" maxDate="2019-12-13T00:00:00" count="91">
        <d v="2014-12-18T00:00:00"/>
        <d v="1997-07-10T00:00:00"/>
        <d v="1899-12-30T00:00:00"/>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m/>
      </sharedItems>
      <fieldGroup par="21"/>
    </cacheField>
    <cacheField name="SH_CONTENT" numFmtId="0">
      <sharedItems containsBlank="1"/>
    </cacheField>
    <cacheField name="SH_DOMAIN" numFmtId="0">
      <sharedItems containsBlank="1" count="3">
        <s v="Domestic"/>
        <s v="International"/>
        <m/>
      </sharedItems>
    </cacheField>
    <cacheField name="SER_TYPE" numFmtId="0">
      <sharedItems containsBlank="1" count="3">
        <s v="Regular"/>
        <s v="Express"/>
        <m/>
      </sharedItems>
    </cacheField>
    <cacheField name="SH_WEIGHT" numFmtId="0">
      <sharedItems containsString="0" containsBlank="1" containsNumber="1" containsInteger="1" minValue="23" maxValue="997" count="177">
        <n v="553"/>
        <n v="810"/>
        <n v="994"/>
        <n v="598"/>
        <n v="412"/>
        <n v="379"/>
        <n v="892"/>
        <n v="347"/>
        <n v="457"/>
        <n v="957"/>
        <n v="23"/>
        <n v="479"/>
        <n v="305"/>
        <n v="939"/>
        <n v="679"/>
        <n v="803"/>
        <n v="783"/>
        <n v="432"/>
        <n v="776"/>
        <n v="710"/>
        <n v="959"/>
        <n v="147"/>
        <n v="613"/>
        <n v="590"/>
        <n v="193"/>
        <n v="879"/>
        <n v="275"/>
        <n v="319"/>
        <n v="52"/>
        <n v="702"/>
        <n v="299"/>
        <n v="930"/>
        <n v="314"/>
        <n v="109"/>
        <n v="24"/>
        <n v="545"/>
        <n v="505"/>
        <n v="182"/>
        <n v="226"/>
        <n v="111"/>
        <n v="145"/>
        <n v="829"/>
        <n v="269"/>
        <n v="660"/>
        <n v="484"/>
        <n v="100"/>
        <n v="711"/>
        <n v="325"/>
        <n v="209"/>
        <n v="996"/>
        <n v="420"/>
        <n v="901"/>
        <n v="88"/>
        <n v="267"/>
        <n v="905"/>
        <n v="799"/>
        <n v="773"/>
        <n v="78"/>
        <n v="791"/>
        <n v="603"/>
        <n v="360"/>
        <n v="84"/>
        <n v="880"/>
        <n v="947"/>
        <n v="234"/>
        <n v="931"/>
        <n v="478"/>
        <n v="638"/>
        <n v="50"/>
        <n v="477"/>
        <n v="912"/>
        <n v="868"/>
        <n v="889"/>
        <n v="482"/>
        <n v="683"/>
        <n v="382"/>
        <n v="753"/>
        <n v="718"/>
        <n v="577"/>
        <n v="607"/>
        <n v="242"/>
        <n v="593"/>
        <n v="812"/>
        <n v="833"/>
        <n v="872"/>
        <n v="483"/>
        <n v="318"/>
        <n v="329"/>
        <n v="588"/>
        <n v="442"/>
        <n v="216"/>
        <n v="946"/>
        <n v="796"/>
        <n v="26"/>
        <n v="490"/>
        <n v="430"/>
        <n v="949"/>
        <n v="438"/>
        <n v="726"/>
        <n v="451"/>
        <n v="240"/>
        <n v="982"/>
        <n v="954"/>
        <n v="35"/>
        <n v="148"/>
        <n v="422"/>
        <n v="367"/>
        <n v="507"/>
        <n v="510"/>
        <n v="117"/>
        <n v="973"/>
        <n v="243"/>
        <n v="715"/>
        <n v="571"/>
        <n v="369"/>
        <n v="266"/>
        <n v="60"/>
        <n v="121"/>
        <n v="876"/>
        <n v="654"/>
        <n v="74"/>
        <n v="630"/>
        <n v="782"/>
        <n v="45"/>
        <n v="916"/>
        <n v="274"/>
        <n v="987"/>
        <n v="434"/>
        <n v="897"/>
        <n v="98"/>
        <n v="431"/>
        <n v="745"/>
        <n v="871"/>
        <n v="67"/>
        <n v="178"/>
        <n v="180"/>
        <n v="280"/>
        <n v="263"/>
        <n v="187"/>
        <n v="94"/>
        <n v="906"/>
        <n v="71"/>
        <n v="253"/>
        <n v="591"/>
        <n v="399"/>
        <n v="91"/>
        <n v="717"/>
        <n v="735"/>
        <n v="970"/>
        <n v="80"/>
        <n v="550"/>
        <n v="262"/>
        <n v="540"/>
        <n v="581"/>
        <n v="840"/>
        <n v="873"/>
        <n v="315"/>
        <n v="955"/>
        <n v="372"/>
        <n v="777"/>
        <n v="172"/>
        <n v="665"/>
        <n v="516"/>
        <n v="938"/>
        <n v="854"/>
        <n v="230"/>
        <n v="245"/>
        <n v="869"/>
        <n v="271"/>
        <n v="691"/>
        <n v="808"/>
        <n v="997"/>
        <n v="600"/>
        <n v="576"/>
        <n v="606"/>
        <n v="913"/>
        <m/>
      </sharedItems>
    </cacheField>
    <cacheField name="SH_CHARGES" numFmtId="0">
      <sharedItems containsString="0" containsBlank="1" containsNumber="1" containsInteger="1" minValue="20" maxValue="1486" count="187">
        <n v="1210"/>
        <n v="1114"/>
        <n v="1020"/>
        <n v="1351"/>
        <n v="566"/>
        <n v="590"/>
        <n v="1407"/>
        <n v="786"/>
        <n v="855"/>
        <n v="1182"/>
        <n v="25"/>
        <n v="861"/>
        <n v="834"/>
        <n v="1446"/>
        <n v="1455"/>
        <n v="1042"/>
        <n v="915"/>
        <n v="1053"/>
        <n v="1066"/>
        <n v="1253"/>
        <n v="535"/>
        <n v="1256"/>
        <n v="1033"/>
        <n v="817"/>
        <n v="1037"/>
        <n v="951"/>
        <n v="770"/>
        <n v="293"/>
        <n v="1414"/>
        <n v="524"/>
        <n v="1183"/>
        <n v="961"/>
        <n v="54"/>
        <n v="1044"/>
        <n v="1082"/>
        <n v="871"/>
        <n v="970"/>
        <n v="617"/>
        <n v="814"/>
        <n v="1145"/>
        <n v="902"/>
        <n v="1470"/>
        <n v="568"/>
        <n v="487"/>
        <n v="1197"/>
        <n v="994"/>
        <n v="933"/>
        <n v="1168"/>
        <n v="561"/>
        <n v="850"/>
        <n v="1393"/>
        <n v="426"/>
        <n v="1208"/>
        <n v="925"/>
        <n v="1392"/>
        <n v="1425"/>
        <n v="1225"/>
        <n v="403"/>
        <n v="1169"/>
        <n v="1167"/>
        <n v="565"/>
        <n v="354"/>
        <n v="1178"/>
        <n v="1385"/>
        <n v="780"/>
        <n v="1247"/>
        <n v="705"/>
        <n v="1130"/>
        <n v="72"/>
        <n v="564"/>
        <n v="1040"/>
        <n v="1220"/>
        <n v="1141"/>
        <n v="1050"/>
        <n v="1275"/>
        <n v="714"/>
        <n v="1027"/>
        <n v="1486"/>
        <n v="1312"/>
        <n v="1007"/>
        <n v="926"/>
        <n v="1036"/>
        <n v="1161"/>
        <n v="1016"/>
        <n v="1058"/>
        <n v="648"/>
        <n v="1015"/>
        <n v="938"/>
        <n v="597"/>
        <n v="713"/>
        <n v="939"/>
        <n v="1347"/>
        <n v="47"/>
        <n v="762"/>
        <n v="642"/>
        <n v="665"/>
        <n v="963"/>
        <n v="1419"/>
        <n v="656"/>
        <n v="1381"/>
        <n v="1104"/>
        <n v="571"/>
        <n v="1405"/>
        <n v="1473"/>
        <n v="20"/>
        <n v="835"/>
        <n v="651"/>
        <n v="653"/>
        <n v="740"/>
        <n v="1334"/>
        <n v="1205"/>
        <n v="716"/>
        <n v="1250"/>
        <n v="935"/>
        <n v="1185"/>
        <n v="1031"/>
        <n v="646"/>
        <n v="980"/>
        <n v="833"/>
        <n v="166"/>
        <n v="557"/>
        <n v="1045"/>
        <n v="1100"/>
        <n v="1150"/>
        <n v="281"/>
        <n v="1062"/>
        <n v="39"/>
        <n v="1143"/>
        <n v="669"/>
        <n v="1134"/>
        <n v="558"/>
        <n v="1313"/>
        <n v="595"/>
        <n v="360"/>
        <n v="934"/>
        <n v="1383"/>
        <n v="1274"/>
        <n v="193"/>
        <n v="702"/>
        <n v="755"/>
        <n v="990"/>
        <n v="965"/>
        <n v="931"/>
        <n v="361"/>
        <n v="1297"/>
        <n v="130"/>
        <n v="904"/>
        <n v="1433"/>
        <n v="242"/>
        <n v="1181"/>
        <n v="1242"/>
        <n v="236"/>
        <n v="1171"/>
        <n v="864"/>
        <n v="875"/>
        <n v="1172"/>
        <n v="1422"/>
        <n v="1061"/>
        <n v="1199"/>
        <n v="937"/>
        <n v="1369"/>
        <n v="679"/>
        <n v="726"/>
        <n v="1320"/>
        <n v="1113"/>
        <n v="580"/>
        <n v="1257"/>
        <n v="1084"/>
        <n v="872"/>
        <n v="1067"/>
        <n v="1251"/>
        <n v="1314"/>
        <n v="638"/>
        <n v="611"/>
        <n v="1255"/>
        <n v="464"/>
        <n v="1317"/>
        <n v="704"/>
        <n v="1260"/>
        <n v="1382"/>
        <n v="977"/>
        <n v="1048"/>
        <n v="1271"/>
        <n v="863"/>
        <n v="1077"/>
        <n v="1021"/>
        <m/>
      </sharedItems>
    </cacheField>
    <cacheField name="Efficiency " numFmtId="0">
      <sharedItems containsString="0" containsBlank="1" containsNumber="1" minValue="0.11342351716961499" maxValue="1.75"/>
    </cacheField>
    <cacheField name="Months (Payment_Date)" numFmtId="0" databaseField="0">
      <fieldGroup base="12">
        <rangePr groupBy="months" startDate="1899-12-30T00:00:00" endDate="2019-12-13T00:00:00"/>
        <groupItems count="14">
          <s v="&lt;1/0/1900"/>
          <s v="Jan"/>
          <s v="Feb"/>
          <s v="Mar"/>
          <s v="Apr"/>
          <s v="May"/>
          <s v="Jun"/>
          <s v="Jul"/>
          <s v="Aug"/>
          <s v="Sep"/>
          <s v="Oct"/>
          <s v="Nov"/>
          <s v="Dec"/>
          <s v="&gt;12/13/2019"/>
        </groupItems>
      </fieldGroup>
    </cacheField>
    <cacheField name="Quarters (Payment_Date)" numFmtId="0" databaseField="0">
      <fieldGroup base="12">
        <rangePr groupBy="quarters" startDate="1899-12-30T00:00:00" endDate="2019-12-13T00:00:00"/>
        <groupItems count="6">
          <s v="&lt;1/0/1900"/>
          <s v="Qtr1"/>
          <s v="Qtr2"/>
          <s v="Qtr3"/>
          <s v="Qtr4"/>
          <s v="&gt;12/13/2019"/>
        </groupItems>
      </fieldGroup>
    </cacheField>
    <cacheField name="Years (Payment_Date)" numFmtId="0" databaseField="0">
      <fieldGroup base="12">
        <rangePr groupBy="years" startDate="1899-12-30T00:00:00" endDate="2019-12-13T00:00:00"/>
        <groupItems count="122">
          <s v="&lt;1/0/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2/13/2019"/>
        </groupItems>
      </fieldGroup>
    </cacheField>
  </cacheFields>
  <extLst>
    <ext xmlns:x14="http://schemas.microsoft.com/office/spreadsheetml/2009/9/main" uri="{725AE2AE-9491-48be-B2B4-4EB974FC3084}">
      <x14:pivotCacheDefinition pivotCacheId="570428114"/>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9.596529629627" createdVersion="8" refreshedVersion="8" minRefreshableVersion="3" recordCount="101" xr:uid="{90D823AA-F7B1-4931-9C8E-EB7406421CD9}">
  <cacheSource type="worksheet">
    <worksheetSource ref="A1:D1048576" sheet="Task-21(Part1)"/>
  </cacheSource>
  <cacheFields count="4">
    <cacheField name="Payment_mode" numFmtId="0">
      <sharedItems containsBlank="1"/>
    </cacheField>
    <cacheField name="Payment_Date" numFmtId="0">
      <sharedItems containsNonDate="0" containsDate="1" containsString="0" containsBlank="1" minDate="1971-11-01T00:00:00" maxDate="2019-12-13T00:00:00"/>
    </cacheField>
    <cacheField name="Total_payment" numFmtId="0">
      <sharedItems containsString="0" containsBlank="1" containsNumber="1" containsInteger="1" minValue="559" maxValue="99604"/>
    </cacheField>
    <cacheField name="Payment_year" numFmtId="0">
      <sharedItems containsString="0" containsBlank="1" containsNumber="1" containsInteger="1" minValue="1971" maxValue="2019" count="44">
        <n v="1971"/>
        <n v="1972"/>
        <n v="1974"/>
        <n v="1975"/>
        <n v="1976"/>
        <n v="1977"/>
        <n v="1979"/>
        <n v="1980"/>
        <n v="1982"/>
        <n v="1983"/>
        <n v="1985"/>
        <n v="1987"/>
        <n v="1989"/>
        <n v="1990"/>
        <n v="1991"/>
        <n v="1992"/>
        <n v="1993"/>
        <n v="1994"/>
        <n v="1995"/>
        <n v="1996"/>
        <n v="1997"/>
        <n v="1998"/>
        <n v="1999"/>
        <n v="2000"/>
        <n v="2001"/>
        <n v="2002"/>
        <n v="2003"/>
        <n v="2004"/>
        <n v="2005"/>
        <n v="2006"/>
        <n v="2007"/>
        <n v="2008"/>
        <n v="2009"/>
        <n v="2010"/>
        <n v="2011"/>
        <n v="2012"/>
        <n v="2013"/>
        <n v="2014"/>
        <n v="2015"/>
        <n v="2016"/>
        <n v="2017"/>
        <n v="2018"/>
        <n v="2019"/>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nshu Thakur" refreshedDate="45489.599549074075" createdVersion="8" refreshedVersion="8" minRefreshableVersion="3" recordCount="101" xr:uid="{75509E3D-6A1F-44E8-B1AB-0050FB07BF33}">
  <cacheSource type="worksheet">
    <worksheetSource ref="A1:F1048576" sheet="Task-21(Part1)"/>
  </cacheSource>
  <cacheFields count="6">
    <cacheField name="Payment_mode" numFmtId="0">
      <sharedItems containsBlank="1"/>
    </cacheField>
    <cacheField name="Payment_Date" numFmtId="0">
      <sharedItems containsNonDate="0" containsDate="1" containsString="0" containsBlank="1" minDate="1971-11-01T00:00:00" maxDate="2019-12-13T00:00:00"/>
    </cacheField>
    <cacheField name="Total_payment" numFmtId="0">
      <sharedItems containsString="0" containsBlank="1" containsNumber="1" containsInteger="1" minValue="559" maxValue="99604"/>
    </cacheField>
    <cacheField name="Payment_year" numFmtId="0">
      <sharedItems containsString="0" containsBlank="1" containsNumber="1" containsInteger="1" minValue="1971" maxValue="2019"/>
    </cacheField>
    <cacheField name="Forecast_year" numFmtId="0">
      <sharedItems containsString="0" containsBlank="1" containsNumber="1" containsInteger="1" minValue="2020" maxValue="2026" count="8">
        <n v="2020"/>
        <n v="2021"/>
        <n v="2022"/>
        <n v="2023"/>
        <n v="2024"/>
        <n v="2025"/>
        <n v="2026"/>
        <m/>
      </sharedItems>
    </cacheField>
    <cacheField name="Forecast_payment" numFmtId="0">
      <sharedItems containsString="0" containsBlank="1" containsNumber="1" minValue="49519.152910320554" maxValue="51941.06622021825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230"/>
    <s v="Healthcare"/>
    <s v="Domestic"/>
    <x v="0"/>
    <n v="553"/>
    <n v="1210"/>
    <s v="1800 Block of 26TH ST"/>
    <s v="1200 Block of JACKSON ST"/>
  </r>
  <r>
    <n v="933"/>
    <n v="3189"/>
    <s v="Healthcare"/>
    <s v="International"/>
    <x v="1"/>
    <n v="810"/>
    <n v="1114"/>
    <s v="2600 Block of ALEMANY BL"/>
    <s v="700 Block of HAMPSHIRE ST"/>
  </r>
  <r>
    <n v="261"/>
    <n v="2216"/>
    <s v="Luggage"/>
    <s v="Domestic"/>
    <x v="1"/>
    <n v="994"/>
    <n v="1020"/>
    <s v="BARTLETT ST / 23RD ST"/>
    <s v="500 Block of HAIGHT ST"/>
  </r>
  <r>
    <n v="445"/>
    <n v="1904"/>
    <s v="Home Furnishing"/>
    <s v="Domestic"/>
    <x v="1"/>
    <n v="598"/>
    <n v="1351"/>
    <s v="1300 Block of 7TH AV"/>
    <s v="300 Block of 9TH ST"/>
  </r>
  <r>
    <n v="722"/>
    <n v="7342"/>
    <s v="Electronics"/>
    <s v="International"/>
    <x v="1"/>
    <n v="412"/>
    <n v="566"/>
    <s v="0 Block of EUREKA ST"/>
    <s v="1800 Block of VANNESS AV"/>
  </r>
  <r>
    <n v="129"/>
    <n v="7633"/>
    <s v="Food and Beverages"/>
    <s v="Domestic"/>
    <x v="0"/>
    <n v="379"/>
    <n v="590"/>
    <s v="700 Block of VANNESS AV"/>
    <s v="500 Block of LEAVENWORTH ST"/>
  </r>
  <r>
    <n v="489"/>
    <n v="2154"/>
    <s v="Fashion"/>
    <s v="Domestic"/>
    <x v="0"/>
    <n v="892"/>
    <n v="1407"/>
    <s v="200 Block of BERRY ST"/>
    <s v="CARROLL AV / JENNINGS ST"/>
  </r>
  <r>
    <n v="165"/>
    <n v="5543"/>
    <s v="Industrial Equipments"/>
    <s v="Domestic"/>
    <x v="0"/>
    <n v="347"/>
    <n v="786"/>
    <s v="1100 Block of FRANCISCO ST"/>
    <s v="1000 Block of MARKET ST"/>
  </r>
  <r>
    <n v="164"/>
    <n v="2332"/>
    <s v="Hazardous Goods"/>
    <s v="International"/>
    <x v="1"/>
    <n v="457"/>
    <n v="855"/>
    <s v="100 Block of NEWMONTGOMERY ST"/>
    <s v="600 Block of SOUTH VAN NESS AV"/>
  </r>
  <r>
    <n v="364"/>
    <n v="4094"/>
    <s v="Automotive"/>
    <s v="International"/>
    <x v="1"/>
    <n v="957"/>
    <n v="1182"/>
    <s v="200 Block of SCOTT ST"/>
    <s v="2600 Block of MISSION ST"/>
  </r>
  <r>
    <n v="469"/>
    <n v="3042"/>
    <s v="Electronics"/>
    <s v="International"/>
    <x v="0"/>
    <n v="23"/>
    <n v="25"/>
    <s v="BELVEDERE ST / WALLER ST"/>
    <s v="0 Block of CEDAR ST"/>
  </r>
  <r>
    <n v="158"/>
    <n v="2220"/>
    <s v="Healthcare"/>
    <s v="Domestic"/>
    <x v="1"/>
    <n v="479"/>
    <n v="861"/>
    <s v="800 Block of BRYANT ST"/>
    <s v="500 Block of FREDERICK ST"/>
  </r>
  <r>
    <n v="337"/>
    <n v="4988"/>
    <s v="Electronics"/>
    <s v="Domestic"/>
    <x v="1"/>
    <n v="305"/>
    <n v="834"/>
    <s v="1300 Block of CALIFORNIA ST"/>
    <s v="0 Block of RAUSCH ST"/>
  </r>
  <r>
    <n v="634"/>
    <n v="175"/>
    <s v="Healthcare"/>
    <s v="International"/>
    <x v="1"/>
    <n v="939"/>
    <n v="1446"/>
    <s v="300 Block of CHENERY ST"/>
    <s v="BUSH ST / BUCHANAN ST"/>
  </r>
  <r>
    <n v="577"/>
    <n v="4233"/>
    <s v="Fashion"/>
    <s v="Domestic"/>
    <x v="0"/>
    <n v="679"/>
    <n v="1455"/>
    <s v="2600 Block of 18TH ST"/>
    <s v="800 Block of BRYANT ST"/>
  </r>
  <r>
    <n v="907"/>
    <n v="4351"/>
    <s v="Electronics"/>
    <s v="International"/>
    <x v="1"/>
    <n v="803"/>
    <n v="1020"/>
    <s v="800 Block of 30TH AV"/>
    <s v="1100 Block of MARKET ST"/>
  </r>
  <r>
    <n v="870"/>
    <n v="5578"/>
    <s v="Construction"/>
    <s v="Domestic"/>
    <x v="0"/>
    <n v="783"/>
    <n v="1042"/>
    <s v="800 Block of GENEVA AV"/>
    <s v="300 Block of 4TH ST"/>
  </r>
  <r>
    <n v="982"/>
    <n v="4523"/>
    <s v="Industrial Equipments"/>
    <s v="Domestic"/>
    <x v="0"/>
    <n v="432"/>
    <n v="915"/>
    <s v="800 Block of BRYANT ST"/>
    <s v="100 Block of TOWNSEND ST"/>
  </r>
  <r>
    <n v="351"/>
    <n v="2972"/>
    <s v="Industrial Equipments"/>
    <s v="Domestic"/>
    <x v="0"/>
    <n v="776"/>
    <n v="1053"/>
    <s v="15TH ST / SANCHEZ ST"/>
    <s v="1700 Block of FULTON ST"/>
  </r>
  <r>
    <n v="328"/>
    <n v="6153"/>
    <s v="Healthcare"/>
    <s v="Domestic"/>
    <x v="1"/>
    <n v="710"/>
    <n v="1066"/>
    <s v="900 Block of ELLSWORTH ST"/>
    <s v="400 Block of 28TH ST"/>
  </r>
  <r>
    <n v="242"/>
    <n v="4852"/>
    <s v="Construction"/>
    <s v="Domestic"/>
    <x v="0"/>
    <n v="959"/>
    <n v="1253"/>
    <s v="600 Block of FRANCISCO ST"/>
    <s v="FELL ST / MASONIC AV"/>
  </r>
  <r>
    <n v="421"/>
    <n v="8106"/>
    <s v="Automotive"/>
    <s v="International"/>
    <x v="0"/>
    <n v="147"/>
    <n v="535"/>
    <s v="800 Block of BRYANT ST"/>
    <s v="900 Block of RANDOLPH ST"/>
  </r>
  <r>
    <n v="6"/>
    <n v="3917"/>
    <s v="Arts and crafts"/>
    <s v="International"/>
    <x v="1"/>
    <n v="613"/>
    <n v="1256"/>
    <s v="800 Block of BRYANT ST"/>
    <s v="0 Block of 6TH ST"/>
  </r>
  <r>
    <n v="384"/>
    <n v="9377"/>
    <s v="Luggage"/>
    <s v="Domestic"/>
    <x v="0"/>
    <n v="590"/>
    <n v="1033"/>
    <s v="ELLIS ST / LAGUNA ST"/>
    <s v="0 Block of HYDE ST"/>
  </r>
  <r>
    <n v="286"/>
    <n v="5387"/>
    <s v="Electronics"/>
    <s v="Domestic"/>
    <x v="0"/>
    <n v="193"/>
    <n v="817"/>
    <s v="100 Block of STEUART ST"/>
    <s v="900 Block of VALENCIA ST"/>
  </r>
  <r>
    <n v="892"/>
    <n v="6513"/>
    <s v="Luggage"/>
    <s v="Domestic"/>
    <x v="0"/>
    <n v="879"/>
    <n v="1037"/>
    <s v="700 Block of FOLSOM ST"/>
    <s v="300 Block of ARBALLO DR"/>
  </r>
  <r>
    <n v="558"/>
    <n v="3965"/>
    <s v="Industrial Equipments"/>
    <s v="Domestic"/>
    <x v="0"/>
    <n v="275"/>
    <n v="951"/>
    <s v="1600 Block of VANNESS AV"/>
    <s v="100 Block of PHELAN AV"/>
  </r>
  <r>
    <n v="481"/>
    <n v="8893"/>
    <s v="Construction"/>
    <s v="International"/>
    <x v="0"/>
    <n v="319"/>
    <n v="770"/>
    <s v="800 Block of MARKET ST"/>
    <s v="0 Block of GORDON ST"/>
  </r>
  <r>
    <n v="155"/>
    <n v="1897"/>
    <s v="Hazardous Goods"/>
    <s v="Domestic"/>
    <x v="1"/>
    <n v="52"/>
    <n v="293"/>
    <s v="800 Block of BRYANT ST"/>
    <s v="600 Block of VALENCIA ST"/>
  </r>
  <r>
    <n v="771"/>
    <n v="390"/>
    <s v="Electronics"/>
    <s v="Domestic"/>
    <x v="0"/>
    <n v="702"/>
    <n v="1414"/>
    <s v="SHOTWELL ST / 17TH ST"/>
    <s v="EDDY ST / HYDE ST"/>
  </r>
  <r>
    <n v="945"/>
    <n v="3633"/>
    <s v="Healthcare"/>
    <s v="Domestic"/>
    <x v="1"/>
    <n v="299"/>
    <n v="524"/>
    <s v="1500 Block of BAKER ST"/>
    <s v="LIPPARD AV / BOSWORTH ST"/>
  </r>
  <r>
    <n v="719"/>
    <n v="7828"/>
    <s v="Arts and crafts"/>
    <s v="Domestic"/>
    <x v="0"/>
    <n v="930"/>
    <n v="1183"/>
    <s v="100 Block of BERRY ST"/>
    <s v="KERN ST / DIAMOND ST"/>
  </r>
  <r>
    <n v="493"/>
    <n v="2241"/>
    <s v="Home Furnishing"/>
    <s v="Domestic"/>
    <x v="0"/>
    <n v="314"/>
    <n v="566"/>
    <s v="700 Block of HOWARD ST"/>
    <s v="HARRISON ST / 3RD ST"/>
  </r>
  <r>
    <n v="998"/>
    <n v="896"/>
    <s v="Hazardous Goods"/>
    <s v="International"/>
    <x v="1"/>
    <n v="109"/>
    <n v="961"/>
    <s v="0 Block of LEE AV"/>
    <s v="0 Block of FALLON PL"/>
  </r>
  <r>
    <n v="968"/>
    <n v="6361"/>
    <s v="Food and Beverages"/>
    <s v="Domestic"/>
    <x v="0"/>
    <n v="24"/>
    <n v="54"/>
    <s v="STOCKTON ST / BROADWAY ST"/>
    <s v="900 Block of GEARY ST"/>
  </r>
  <r>
    <n v="738"/>
    <n v="6713"/>
    <s v="Electronics"/>
    <s v="Domestic"/>
    <x v="1"/>
    <n v="545"/>
    <n v="1044"/>
    <s v="LAKE MERCED BL / BROTHERHOOD WAY"/>
    <s v="HARRISON ST / THE EMBARCADEROSOUTH ST"/>
  </r>
  <r>
    <n v="912"/>
    <n v="4283"/>
    <s v="Fashion"/>
    <s v="International"/>
    <x v="0"/>
    <n v="505"/>
    <n v="1082"/>
    <s v="GEARY ST / POLK ST"/>
    <s v="1600 Block of LASALLE AV"/>
  </r>
  <r>
    <n v="782"/>
    <n v="9486"/>
    <s v="Electronics"/>
    <s v="International"/>
    <x v="0"/>
    <n v="182"/>
    <n v="871"/>
    <s v="1400 Block of DOUGLASS ST"/>
    <s v="48TH AV / JUDAH ST"/>
  </r>
  <r>
    <n v="140"/>
    <n v="308"/>
    <s v="Luggage"/>
    <s v="International"/>
    <x v="0"/>
    <n v="226"/>
    <n v="970"/>
    <s v="100 Block of FONT BL"/>
    <s v="1000 Block of KEY AV"/>
  </r>
  <r>
    <n v="702"/>
    <n v="8927"/>
    <s v="Home Furnishing"/>
    <s v="International"/>
    <x v="0"/>
    <n v="111"/>
    <n v="617"/>
    <s v="HOLLOWAY AV / BRIGHTON AV"/>
    <s v="TAYLOR ST / GOLDEN GATE AV"/>
  </r>
  <r>
    <n v="284"/>
    <n v="249"/>
    <s v="Hazardous Goods"/>
    <s v="International"/>
    <x v="1"/>
    <n v="145"/>
    <n v="814"/>
    <s v="1800 Block of KIRKHAM ST"/>
    <s v="800 Block of BRYANT ST"/>
  </r>
  <r>
    <n v="199"/>
    <n v="2620"/>
    <s v="Electronics"/>
    <s v="Domestic"/>
    <x v="0"/>
    <n v="829"/>
    <n v="1145"/>
    <s v="500 Block of TUNNEL AV"/>
    <s v="1600 Block of TURK ST"/>
  </r>
  <r>
    <n v="228"/>
    <n v="1164"/>
    <s v="Electronics"/>
    <s v="Domestic"/>
    <x v="0"/>
    <n v="269"/>
    <n v="902"/>
    <s v="800 Block of BRYANT ST"/>
    <s v="100 Block of SPEAR ST"/>
  </r>
  <r>
    <n v="908"/>
    <n v="4711"/>
    <s v="Hazardous Goods"/>
    <s v="International"/>
    <x v="0"/>
    <n v="660"/>
    <n v="1470"/>
    <s v="200 Block of CHENERY ST"/>
    <s v="2900 Block of DIAMOND ST"/>
  </r>
  <r>
    <n v="594"/>
    <n v="4053"/>
    <s v="Home Furnishing"/>
    <s v="Domestic"/>
    <x v="0"/>
    <n v="484"/>
    <n v="568"/>
    <s v="1000 Block of POTRERO AV"/>
    <s v="400 Block of ROLPH ST"/>
  </r>
  <r>
    <n v="542"/>
    <n v="4272"/>
    <s v="Food and Beverages"/>
    <s v="International"/>
    <x v="0"/>
    <n v="100"/>
    <n v="487"/>
    <s v="100 Block of HYDE ST"/>
    <s v="BANCROFT AV / KEITH ST"/>
  </r>
  <r>
    <n v="586"/>
    <n v="7005"/>
    <s v="Construction"/>
    <s v="Domestic"/>
    <x v="1"/>
    <n v="711"/>
    <n v="1197"/>
    <s v="1100 Block of HUDSON AV"/>
    <s v="MYRTLE ST / LARKIN ST"/>
  </r>
  <r>
    <n v="636"/>
    <n v="2308"/>
    <s v="Home Furnishing"/>
    <s v="International"/>
    <x v="0"/>
    <n v="325"/>
    <n v="994"/>
    <s v="STOCKTON ST / POST ST"/>
    <s v="500 Block of MAGELLAN AV"/>
  </r>
  <r>
    <n v="581"/>
    <n v="5150"/>
    <s v="Automotive"/>
    <s v="Domestic"/>
    <x v="0"/>
    <n v="209"/>
    <n v="933"/>
    <s v="LEAVENWORTH ST / TURK ST"/>
    <s v="1600 Block of 38TH AV"/>
  </r>
  <r>
    <n v="336"/>
    <n v="693"/>
    <s v="Construction"/>
    <s v="International"/>
    <x v="1"/>
    <n v="996"/>
    <n v="1168"/>
    <s v="800 Block of BRYANT ST"/>
    <s v="3300 Block of MISSION ST"/>
  </r>
  <r>
    <n v="504"/>
    <n v="9598"/>
    <s v="Luggage"/>
    <s v="International"/>
    <x v="0"/>
    <n v="420"/>
    <n v="561"/>
    <s v="4200 Block of 26TH ST"/>
    <s v="0 Block of TURK ST"/>
  </r>
  <r>
    <n v="346"/>
    <n v="8103"/>
    <s v="Industrial Equipments"/>
    <s v="International"/>
    <x v="1"/>
    <n v="182"/>
    <n v="850"/>
    <s v="BLAKE ST / GEARY BL"/>
    <s v="BROADWAY ST / COLUMBUS AV"/>
  </r>
  <r>
    <n v="135"/>
    <n v="8894"/>
    <s v="Construction"/>
    <s v="Domestic"/>
    <x v="1"/>
    <n v="901"/>
    <n v="1393"/>
    <s v="WASHINGTON ST / DRUMM ST"/>
    <s v="1200 Block of PINE ST"/>
  </r>
  <r>
    <n v="822"/>
    <n v="114"/>
    <s v="Construction"/>
    <s v="International"/>
    <x v="0"/>
    <n v="88"/>
    <n v="426"/>
    <s v="EXECUTIVEPARK BL / ALANA WY"/>
    <s v="900 Block of MISSION ST"/>
  </r>
  <r>
    <n v="95"/>
    <n v="6546"/>
    <s v="Electronics"/>
    <s v="Domestic"/>
    <x v="0"/>
    <n v="660"/>
    <n v="1208"/>
    <s v="0 Block of BROOKDALE AV"/>
    <s v="1300 Block of EGBERT AV"/>
  </r>
  <r>
    <n v="597"/>
    <n v="3571"/>
    <s v="Luggage"/>
    <s v="Domestic"/>
    <x v="0"/>
    <n v="267"/>
    <n v="925"/>
    <s v="3600 Block of 22ND ST"/>
    <s v="200 Block of NAGLEE AV"/>
  </r>
  <r>
    <n v="340"/>
    <n v="7316"/>
    <s v="Fashion"/>
    <s v="International"/>
    <x v="1"/>
    <n v="905"/>
    <n v="1392"/>
    <s v="700 Block of 3RD ST"/>
    <s v="FRANCISCO ST / JONES ST"/>
  </r>
  <r>
    <n v="905"/>
    <n v="2478"/>
    <s v="Luggage"/>
    <s v="Domestic"/>
    <x v="1"/>
    <n v="799"/>
    <n v="1425"/>
    <s v="1700 Block of 25TH ST"/>
    <s v="1300 Block of BROADWAY ST"/>
  </r>
  <r>
    <n v="250"/>
    <n v="1215"/>
    <s v="Construction"/>
    <s v="International"/>
    <x v="1"/>
    <n v="773"/>
    <n v="1225"/>
    <s v="1200 Block of POLK ST"/>
    <s v="1200 Block of MARKET ST"/>
  </r>
  <r>
    <n v="400"/>
    <n v="5402"/>
    <s v="Luggage"/>
    <s v="Domestic"/>
    <x v="1"/>
    <n v="78"/>
    <n v="403"/>
    <s v="EARL ST / LASALLE AV"/>
    <s v="1400 Block of KIRKWOOD CT"/>
  </r>
  <r>
    <n v="877"/>
    <n v="1647"/>
    <s v="Industrial Equipments"/>
    <s v="Domestic"/>
    <x v="1"/>
    <n v="791"/>
    <n v="1169"/>
    <s v="CLARA ST / 4TH ST"/>
    <s v="100 Block of ATOLL CR"/>
  </r>
  <r>
    <n v="97"/>
    <n v="9423"/>
    <s v="Construction"/>
    <s v="Domestic"/>
    <x v="1"/>
    <n v="603"/>
    <n v="1167"/>
    <s v="0 Block of STEINER ST"/>
    <s v="1100 Block of FRANCISCO ST"/>
  </r>
  <r>
    <n v="12"/>
    <n v="6404"/>
    <s v="Construction"/>
    <s v="Domestic"/>
    <x v="0"/>
    <n v="360"/>
    <n v="565"/>
    <s v="1800 Block of 8TH AV"/>
    <s v="JONES ST / GOLDEN GATE AV"/>
  </r>
  <r>
    <n v="353"/>
    <n v="6767"/>
    <s v="Fashion"/>
    <s v="Domestic"/>
    <x v="1"/>
    <n v="84"/>
    <n v="354"/>
    <s v="HARRISON ST / 11TH ST"/>
    <s v="BROADWAY ST / KEARNY ST"/>
  </r>
  <r>
    <n v="856"/>
    <n v="1278"/>
    <s v="Automotive"/>
    <s v="Domestic"/>
    <x v="0"/>
    <n v="880"/>
    <n v="1178"/>
    <s v="500 Block of HYDE ST"/>
    <s v="400 Block of CAPP ST"/>
  </r>
  <r>
    <n v="1"/>
    <n v="1334"/>
    <s v="Arts and crafts"/>
    <s v="International"/>
    <x v="1"/>
    <n v="947"/>
    <n v="1385"/>
    <s v="LARKIN ST / ELLIS ST"/>
    <s v="2700 Block of DIAMOND ST"/>
  </r>
  <r>
    <n v="390"/>
    <n v="8887"/>
    <s v="Automotive"/>
    <s v="Domestic"/>
    <x v="0"/>
    <n v="234"/>
    <n v="780"/>
    <s v="6500 Block of 3RD ST"/>
    <s v="800 Block of 33RD AV"/>
  </r>
  <r>
    <n v="446"/>
    <n v="9858"/>
    <s v="Food and Beverages"/>
    <s v="Domestic"/>
    <x v="1"/>
    <n v="931"/>
    <n v="1247"/>
    <s v="0 Block of WHITFIELD CT"/>
    <s v="1500 Block of POWELL ST"/>
  </r>
  <r>
    <n v="32"/>
    <n v="9636"/>
    <s v="Arts and crafts"/>
    <s v="Domestic"/>
    <x v="1"/>
    <n v="478"/>
    <n v="705"/>
    <s v="1100 Block of OCEAN AV"/>
    <s v="900 Block of DEHARO ST"/>
  </r>
  <r>
    <n v="420"/>
    <n v="9943"/>
    <s v="Industrial Equipments"/>
    <s v="Domestic"/>
    <x v="1"/>
    <n v="638"/>
    <n v="1130"/>
    <s v="BRYANT ST / 4TH ST"/>
    <s v="1300 Block of MISSION ST"/>
  </r>
  <r>
    <n v="708"/>
    <n v="1246"/>
    <s v="Industrial Equipments"/>
    <s v="Domestic"/>
    <x v="1"/>
    <n v="50"/>
    <n v="72"/>
    <s v="900 Block of CONNECTICUT ST"/>
    <s v="LEAVENWORTH ST / EDDY ST"/>
  </r>
  <r>
    <n v="227"/>
    <n v="4527"/>
    <s v="Industrial Equipments"/>
    <s v="International"/>
    <x v="0"/>
    <n v="477"/>
    <n v="564"/>
    <s v="POLK ST / BEACH ST"/>
    <s v="700 Block of LARKIN ST"/>
  </r>
  <r>
    <n v="595"/>
    <n v="3782"/>
    <s v="Fashion"/>
    <s v="International"/>
    <x v="0"/>
    <n v="879"/>
    <n v="1040"/>
    <s v="37TH AV / RIVERA ST"/>
    <s v="1200 Block of 36TH AV"/>
  </r>
  <r>
    <n v="211"/>
    <n v="6225"/>
    <s v="Electronics"/>
    <s v="Domestic"/>
    <x v="1"/>
    <n v="912"/>
    <n v="1220"/>
    <s v="FREMONT ST / HARRISON ST"/>
    <s v="0 Block of CRESTLAKE DR"/>
  </r>
  <r>
    <n v="650"/>
    <n v="2257"/>
    <s v="Food and Beverages"/>
    <s v="International"/>
    <x v="0"/>
    <n v="868"/>
    <n v="1141"/>
    <s v="400 Block of GENEVA AV"/>
    <s v="POWELL ST / OFARRELL ST"/>
  </r>
  <r>
    <n v="45"/>
    <n v="9177"/>
    <s v="Healthcare"/>
    <s v="Domestic"/>
    <x v="1"/>
    <n v="889"/>
    <n v="1050"/>
    <s v="20TH ST / KANSAS ST"/>
    <s v="JEFFERSON ST / TAYLOR ST"/>
  </r>
  <r>
    <n v="201"/>
    <n v="8703"/>
    <s v="Home Furnishing"/>
    <s v="Domestic"/>
    <x v="0"/>
    <n v="482"/>
    <n v="850"/>
    <s v="4000 Block of 18TH ST"/>
    <s v="500 Block of ELLIS ST"/>
  </r>
  <r>
    <n v="564"/>
    <n v="3514"/>
    <s v="Healthcare"/>
    <s v="International"/>
    <x v="1"/>
    <n v="683"/>
    <n v="1275"/>
    <s v="1400 Block of 14TH AV"/>
    <s v="1800 Block of DIVISADERO ST"/>
  </r>
  <r>
    <n v="138"/>
    <n v="3089"/>
    <s v="Home Furnishing"/>
    <s v="Domestic"/>
    <x v="0"/>
    <n v="382"/>
    <n v="714"/>
    <s v="200 Block of 2ND ST"/>
    <s v="0 Block of THRIFT ST"/>
  </r>
  <r>
    <n v="57"/>
    <n v="7253"/>
    <s v="Construction"/>
    <s v="Domestic"/>
    <x v="0"/>
    <n v="753"/>
    <n v="1027"/>
    <s v="2900 Block of TURK ST"/>
    <s v="300 Block of DEMONTFORT AV"/>
  </r>
  <r>
    <n v="128"/>
    <n v="8786"/>
    <s v="Arts and crafts"/>
    <s v="International"/>
    <x v="1"/>
    <n v="718"/>
    <n v="1486"/>
    <s v="0 Block of 7TH ST"/>
    <s v="300 Block of 10TH ST"/>
  </r>
  <r>
    <n v="33"/>
    <n v="1211"/>
    <s v="Industrial Equipments"/>
    <s v="Domestic"/>
    <x v="1"/>
    <n v="577"/>
    <n v="1312"/>
    <s v="0 Block of CUMBERLAND ST"/>
    <s v="200 Block of POPLAR ST"/>
  </r>
  <r>
    <n v="936"/>
    <n v="359"/>
    <s v="Electronics"/>
    <s v="International"/>
    <x v="1"/>
    <n v="607"/>
    <n v="1007"/>
    <s v="1100 Block of POLK ST"/>
    <s v="800 Block of OFARRELL ST"/>
  </r>
  <r>
    <n v="762"/>
    <n v="2066"/>
    <s v="Automotive"/>
    <s v="International"/>
    <x v="0"/>
    <n v="242"/>
    <n v="926"/>
    <s v="16TH ST / UTAH ST"/>
    <s v="400 Block of CASTRO ST"/>
  </r>
  <r>
    <n v="838"/>
    <n v="4322"/>
    <s v="Industrial Equipments"/>
    <s v="International"/>
    <x v="1"/>
    <n v="593"/>
    <n v="1036"/>
    <s v="100 Block of GOLDEN GATE AV"/>
    <s v="800 Block of MISSION ST"/>
  </r>
  <r>
    <n v="215"/>
    <n v="7773"/>
    <s v="Electronics"/>
    <s v="Domestic"/>
    <x v="1"/>
    <n v="812"/>
    <n v="1161"/>
    <s v="1500 Block of POLK ST"/>
    <s v="600 Block of KANSAS ST"/>
  </r>
  <r>
    <n v="818"/>
    <n v="6746"/>
    <s v="Hazardous Goods"/>
    <s v="Domestic"/>
    <x v="1"/>
    <n v="833"/>
    <n v="1016"/>
    <s v="POLK ST / SUTTER ST"/>
    <s v="1200 Block of NOE ST"/>
  </r>
  <r>
    <n v="780"/>
    <n v="6732"/>
    <s v="Healthcare"/>
    <s v="International"/>
    <x v="1"/>
    <n v="872"/>
    <n v="1058"/>
    <s v="100 Block of BREWSTER ST"/>
    <s v="900 Block of MARKET ST"/>
  </r>
  <r>
    <n v="40"/>
    <n v="805"/>
    <s v="Arts and crafts"/>
    <s v="Domestic"/>
    <x v="0"/>
    <n v="483"/>
    <n v="648"/>
    <s v="0 Block of TURK ST"/>
    <s v="900 Block of CAPITOL AV"/>
  </r>
  <r>
    <n v="366"/>
    <n v="7540"/>
    <s v="Fashion"/>
    <s v="International"/>
    <x v="0"/>
    <n v="679"/>
    <n v="1015"/>
    <s v="1700 Block of SUNNYDALE AV"/>
    <s v="400 Block of BAKER ST"/>
  </r>
  <r>
    <n v="678"/>
    <n v="5269"/>
    <s v="Hazardous Goods"/>
    <s v="International"/>
    <x v="1"/>
    <n v="318"/>
    <n v="938"/>
    <s v="SOUTH VAN NESS AV / 13TH ST"/>
    <s v="100 Block of LELAND AV"/>
  </r>
  <r>
    <n v="703"/>
    <n v="8404"/>
    <s v="Home Furnishing"/>
    <s v="Domestic"/>
    <x v="1"/>
    <n v="329"/>
    <n v="597"/>
    <s v="22ND ST / CAROLINA ST"/>
    <s v="2600 Block of FOLSOM ST"/>
  </r>
  <r>
    <n v="180"/>
    <n v="519"/>
    <s v="Luggage"/>
    <s v="Domestic"/>
    <x v="0"/>
    <n v="588"/>
    <n v="1182"/>
    <s v="POWELL ST / GEARY ST"/>
    <s v="3RD ST / PALOU AV"/>
  </r>
  <r>
    <n v="214"/>
    <n v="4060"/>
    <s v="Food and Beverages"/>
    <s v="International"/>
    <x v="0"/>
    <n v="442"/>
    <n v="713"/>
    <s v="2500 Block of MISSION ST"/>
    <s v="2600 Block of 34TH AV"/>
  </r>
  <r>
    <n v="408"/>
    <n v="8860"/>
    <s v="Hazardous Goods"/>
    <s v="Domestic"/>
    <x v="1"/>
    <n v="216"/>
    <n v="939"/>
    <s v="600 Block of VALENCIA ST"/>
    <s v="500 Block of 9TH ST"/>
  </r>
  <r>
    <n v="902"/>
    <n v="7164"/>
    <s v="Construction"/>
    <s v="Domestic"/>
    <x v="1"/>
    <n v="946"/>
    <n v="1082"/>
    <s v="300 Block of OFARRELL ST"/>
    <s v="0 Block of RAE AV"/>
  </r>
  <r>
    <n v="763"/>
    <n v="9792"/>
    <s v="Luggage"/>
    <s v="International"/>
    <x v="1"/>
    <n v="796"/>
    <n v="1347"/>
    <s v="1700 Block of FULTON ST"/>
    <s v="100 Block of GOLDEN GATE AV"/>
  </r>
  <r>
    <n v="168"/>
    <n v="9934"/>
    <s v="Arts and crafts"/>
    <s v="Domestic"/>
    <x v="0"/>
    <n v="26"/>
    <n v="47"/>
    <s v="DIVISADERO ST / JACKSON ST"/>
    <s v="0 Block of DESOTO ST"/>
  </r>
  <r>
    <n v="723"/>
    <n v="1980"/>
    <s v="Automotive"/>
    <s v="Domestic"/>
    <x v="1"/>
    <n v="490"/>
    <n v="762"/>
    <s v="SILLIMAN ST / BOWDOIN ST"/>
    <s v="200 Block of LEAVENWORTH ST"/>
  </r>
  <r>
    <n v="438"/>
    <n v="9251"/>
    <s v="Home Furnishing"/>
    <s v="Domestic"/>
    <x v="0"/>
    <n v="430"/>
    <n v="642"/>
    <s v="2300 Block of CHESTNUT ST"/>
    <s v="LAKE MERCED BL / SUNSET BL"/>
  </r>
  <r>
    <n v="162"/>
    <n v="6717"/>
    <s v="Arts and crafts"/>
    <s v="Domestic"/>
    <x v="1"/>
    <n v="209"/>
    <n v="665"/>
    <s v="500 Block of VALENCIA ST"/>
    <s v="6TH ST / STEVENSON ST"/>
  </r>
  <r>
    <n v="246"/>
    <n v="3622"/>
    <s v="Automotive"/>
    <s v="International"/>
    <x v="1"/>
    <n v="379"/>
    <n v="963"/>
    <s v="800 Block of 47TH AV"/>
    <s v="0 Block of LURLINE ST"/>
  </r>
  <r>
    <n v="105"/>
    <n v="8808"/>
    <s v="Industrial Equipments"/>
    <s v="Domestic"/>
    <x v="0"/>
    <n v="949"/>
    <n v="1419"/>
    <s v="KEITH ST / THOMAS AV"/>
    <s v="100 Block of CAPP ST"/>
  </r>
  <r>
    <n v="308"/>
    <n v="4920"/>
    <s v="Electronics"/>
    <s v="Domestic"/>
    <x v="1"/>
    <n v="438"/>
    <n v="656"/>
    <s v="LYON ST / OFARRELL ST"/>
    <s v="1200 Block of NOE ST"/>
  </r>
  <r>
    <n v="172"/>
    <n v="3140"/>
    <s v="Food and Beverages"/>
    <s v="International"/>
    <x v="1"/>
    <n v="726"/>
    <n v="1381"/>
    <s v="0 Block of HARRISON ST"/>
    <s v="1200 Block of GOLDEN GATE AV"/>
  </r>
  <r>
    <n v="775"/>
    <n v="8104"/>
    <s v="Home Furnishing"/>
    <s v="Domestic"/>
    <x v="1"/>
    <n v="451"/>
    <n v="713"/>
    <s v="0 Block of 6TH ST"/>
    <s v="1400 Block of RANKIN ST"/>
  </r>
  <r>
    <n v="333"/>
    <n v="2208"/>
    <s v="Luggage"/>
    <s v="Domestic"/>
    <x v="0"/>
    <n v="812"/>
    <n v="1104"/>
    <s v="1800 Block of DONNER AV"/>
    <s v="19TH AV / LINCOLN WY"/>
  </r>
  <r>
    <n v="548"/>
    <n v="7043"/>
    <s v="Healthcare"/>
    <s v="International"/>
    <x v="0"/>
    <n v="240"/>
    <n v="571"/>
    <s v="800 Block of INGERSON AV"/>
    <s v="MISSION ST / 2ND ST"/>
  </r>
  <r>
    <n v="665"/>
    <n v="7485"/>
    <s v="Arts and crafts"/>
    <s v="Domestic"/>
    <x v="0"/>
    <n v="982"/>
    <n v="1405"/>
    <s v="1300 Block of REVERE AV"/>
    <s v="0 Block of WILLIAR AV"/>
  </r>
  <r>
    <n v="305"/>
    <n v="1748"/>
    <s v="Automotive"/>
    <s v="Domestic"/>
    <x v="1"/>
    <n v="954"/>
    <n v="1473"/>
    <s v="0 Block of DORE ST"/>
    <s v="100 Block of TURK ST"/>
  </r>
  <r>
    <n v="938"/>
    <n v="9968"/>
    <s v="Hazardous Goods"/>
    <s v="Domestic"/>
    <x v="0"/>
    <n v="35"/>
    <n v="20"/>
    <s v="1200 Block of THE EMBARCADERONORTH ST"/>
    <s v="500 Block of BRANNAN ST"/>
  </r>
  <r>
    <n v="714"/>
    <n v="5330"/>
    <s v="Electronics"/>
    <s v="Domestic"/>
    <x v="1"/>
    <n v="148"/>
    <n v="835"/>
    <s v="PIERCE ST / LOMBARD ST"/>
    <s v="8TH AV / CLEMENT ST"/>
  </r>
  <r>
    <n v="251"/>
    <n v="2183"/>
    <s v="Food and Beverages"/>
    <s v="International"/>
    <x v="0"/>
    <n v="422"/>
    <n v="651"/>
    <s v="1700 Block of NEWCOMB AV"/>
    <s v="1500 Block of LASALLE AV"/>
  </r>
  <r>
    <n v="330"/>
    <n v="2182"/>
    <s v="Home Furnishing"/>
    <s v="Domestic"/>
    <x v="1"/>
    <n v="275"/>
    <n v="653"/>
    <s v="2300 Block of 25TH AV"/>
    <s v="HOLLYPARK CR / MURRAY ST"/>
  </r>
  <r>
    <n v="69"/>
    <n v="1087"/>
    <s v="Healthcare"/>
    <s v="Domestic"/>
    <x v="0"/>
    <n v="367"/>
    <n v="740"/>
    <s v="2000 Block of MISSION ST"/>
    <s v="2400 Block of SAN BRUNO AV"/>
  </r>
  <r>
    <n v="969"/>
    <n v="4296"/>
    <s v="Industrial Equipments"/>
    <s v="International"/>
    <x v="1"/>
    <n v="507"/>
    <n v="1334"/>
    <s v="1100 Block of CONNECTICUT ST"/>
    <s v="1700 Block of 22ND AV"/>
  </r>
  <r>
    <n v="974"/>
    <n v="9784"/>
    <s v="Automotive"/>
    <s v="International"/>
    <x v="0"/>
    <n v="442"/>
    <n v="770"/>
    <s v="1000 Block of POTRERO AV"/>
    <s v="0 Block of LEAVENWORTH ST"/>
  </r>
  <r>
    <n v="526"/>
    <n v="6210"/>
    <s v="Arts and crafts"/>
    <s v="International"/>
    <x v="0"/>
    <n v="510"/>
    <n v="1205"/>
    <s v="500 Block of 41ST AV"/>
    <s v="500 Block of GUERRERO ST"/>
  </r>
  <r>
    <n v="510"/>
    <n v="5781"/>
    <s v="Fashion"/>
    <s v="International"/>
    <x v="0"/>
    <n v="117"/>
    <n v="716"/>
    <s v="700 Block of MARKET ST"/>
    <s v="ELLIS ST / HYDE ST"/>
  </r>
  <r>
    <n v="444"/>
    <n v="8306"/>
    <s v="Construction"/>
    <s v="Domestic"/>
    <x v="1"/>
    <n v="973"/>
    <n v="1250"/>
    <s v="0 Block of CASTLEMANOR AV"/>
    <s v="LANE ST / REVERE AV"/>
  </r>
  <r>
    <n v="503"/>
    <n v="3270"/>
    <s v="Food and Beverages"/>
    <s v="Domestic"/>
    <x v="0"/>
    <n v="243"/>
    <n v="935"/>
    <s v="GEARY ST / HYDE ST"/>
    <s v="1200 Block of MARKET ST"/>
  </r>
  <r>
    <n v="109"/>
    <n v="6787"/>
    <s v="Luggage"/>
    <s v="Domestic"/>
    <x v="1"/>
    <n v="715"/>
    <n v="1185"/>
    <s v="2000 Block of MISSION ST"/>
    <s v="500 Block of 39TH AV"/>
  </r>
  <r>
    <n v="823"/>
    <n v="3733"/>
    <s v="Healthcare"/>
    <s v="Domestic"/>
    <x v="1"/>
    <n v="571"/>
    <n v="1031"/>
    <s v="700 Block of STANYAN ST"/>
    <s v="600 Block of MISSION ST"/>
  </r>
  <r>
    <n v="147"/>
    <n v="207"/>
    <s v="Industrial Equipments"/>
    <s v="Domestic"/>
    <x v="1"/>
    <n v="369"/>
    <n v="646"/>
    <s v="300 Block of ATHENS ST"/>
    <s v="1400 Block of CLAY ST"/>
  </r>
  <r>
    <n v="625"/>
    <n v="3"/>
    <s v="Industrial Equipments"/>
    <s v="International"/>
    <x v="0"/>
    <n v="318"/>
    <n v="980"/>
    <s v="5600 Block of DIAMONDHEIGHTS BL"/>
    <s v="100 Block of ELLIOT ST"/>
  </r>
  <r>
    <n v="695"/>
    <n v="1896"/>
    <s v="Food and Beverages"/>
    <s v="Domestic"/>
    <x v="0"/>
    <n v="266"/>
    <n v="833"/>
    <s v="2000 Block of MISSION ST"/>
    <s v="4600 Block of IRVING ST"/>
  </r>
  <r>
    <n v="983"/>
    <n v="9631"/>
    <s v="Home Furnishing"/>
    <s v="International"/>
    <x v="0"/>
    <n v="60"/>
    <n v="166"/>
    <s v="200 Block of TURK ST"/>
    <s v="0 Block of ANKENY ST"/>
  </r>
  <r>
    <n v="82"/>
    <n v="3132"/>
    <s v="Luggage"/>
    <s v="International"/>
    <x v="1"/>
    <n v="121"/>
    <n v="557"/>
    <s v="NATOMA ST / 2ND ST"/>
    <s v="3500 Block of MISSION ST"/>
  </r>
  <r>
    <n v="397"/>
    <n v="1202"/>
    <s v="Automotive"/>
    <s v="International"/>
    <x v="1"/>
    <n v="876"/>
    <n v="1045"/>
    <s v="1600 Block of DONNER AV"/>
    <s v="800 Block of LARKIN ST"/>
  </r>
  <r>
    <n v="599"/>
    <n v="8834"/>
    <s v="Industrial Equipments"/>
    <s v="Domestic"/>
    <x v="0"/>
    <n v="946"/>
    <n v="1100"/>
    <s v="400 Block of ELLIS ST"/>
    <s v="800 Block of MOSCOW ST"/>
  </r>
  <r>
    <n v="306"/>
    <n v="1201"/>
    <s v="Hazardous Goods"/>
    <s v="Domestic"/>
    <x v="0"/>
    <n v="654"/>
    <n v="1150"/>
    <s v="100 Block of LEAVENWORTH ST"/>
    <s v="100 Block of PERSIA AV"/>
  </r>
  <r>
    <n v="536"/>
    <n v="2573"/>
    <s v="Construction"/>
    <s v="Domestic"/>
    <x v="1"/>
    <n v="74"/>
    <n v="281"/>
    <s v="100 Block of POWELL ST"/>
    <s v="0 Block of TAYLOR ST"/>
  </r>
  <r>
    <n v="20"/>
    <n v="6759"/>
    <s v="Construction"/>
    <s v="Domestic"/>
    <x v="0"/>
    <n v="630"/>
    <n v="1062"/>
    <s v="1600 Block of 39TH AV"/>
    <s v="PARNASSUS AV / CLAYTON ST"/>
  </r>
  <r>
    <n v="515"/>
    <n v="2601"/>
    <s v="Healthcare"/>
    <s v="Domestic"/>
    <x v="1"/>
    <n v="782"/>
    <n v="1425"/>
    <s v="MARKET ST / CHURCH ST"/>
    <s v="LOMBARD ST / LEAVENWORTH ST"/>
  </r>
  <r>
    <n v="332"/>
    <n v="2656"/>
    <s v="Luggage"/>
    <s v="International"/>
    <x v="0"/>
    <n v="45"/>
    <n v="39"/>
    <s v="100 Block of UPPER TR"/>
    <s v="POST ST / HYDE ST"/>
  </r>
  <r>
    <n v="127"/>
    <n v="9645"/>
    <s v="Luggage"/>
    <s v="International"/>
    <x v="1"/>
    <n v="916"/>
    <n v="1143"/>
    <s v="300 Block of SALINAS AV"/>
    <s v="1900 Block of FILLMORE ST"/>
  </r>
  <r>
    <n v="958"/>
    <n v="584"/>
    <s v="Hazardous Goods"/>
    <s v="International"/>
    <x v="1"/>
    <n v="274"/>
    <n v="669"/>
    <s v="0 Block of GOLDEN GATE AV"/>
    <s v="900 Block of MARIPOSA ST"/>
  </r>
  <r>
    <n v="42"/>
    <n v="2121"/>
    <s v="Arts and crafts"/>
    <s v="Domestic"/>
    <x v="0"/>
    <n v="987"/>
    <n v="1134"/>
    <s v="MINNA ST / 5TH ST"/>
    <s v="MARKET ST / 5TH ST"/>
  </r>
  <r>
    <n v="977"/>
    <n v="2142"/>
    <s v="Arts and crafts"/>
    <s v="International"/>
    <x v="0"/>
    <n v="434"/>
    <n v="558"/>
    <s v="200 Block of MISSOURI ST"/>
    <s v="900 Block of ELLSWORTH ST"/>
  </r>
  <r>
    <n v="460"/>
    <n v="2396"/>
    <s v="Electronics"/>
    <s v="International"/>
    <x v="1"/>
    <n v="897"/>
    <n v="1313"/>
    <s v="100 Block of EDDY ST"/>
    <s v="1400 Block of KIRKWOOD CT"/>
  </r>
  <r>
    <n v="659"/>
    <n v="8747"/>
    <s v="Automotive"/>
    <s v="International"/>
    <x v="0"/>
    <n v="442"/>
    <n v="595"/>
    <s v="0 Block of UNITEDNATIONS PZ"/>
    <s v="200 Block of HAHN ST"/>
  </r>
  <r>
    <n v="197"/>
    <n v="4142"/>
    <s v="Food and Beverages"/>
    <s v="Domestic"/>
    <x v="1"/>
    <n v="98"/>
    <n v="360"/>
    <s v="300 Block of BUCHANAN ST"/>
    <s v="2800 Block of BRYANT ST"/>
  </r>
  <r>
    <n v="540"/>
    <n v="9770"/>
    <s v="Luggage"/>
    <s v="International"/>
    <x v="1"/>
    <n v="431"/>
    <n v="934"/>
    <s v="4000 Block of GEARY BL"/>
    <s v="1000 Block of POTRERO AV"/>
  </r>
  <r>
    <n v="178"/>
    <n v="2593"/>
    <s v="Construction"/>
    <s v="International"/>
    <x v="1"/>
    <n v="745"/>
    <n v="1383"/>
    <s v="3100 Block of 23RD ST"/>
    <s v="GEARY ST / POWELL ST"/>
  </r>
  <r>
    <n v="202"/>
    <n v="9807"/>
    <s v="Home Furnishing"/>
    <s v="International"/>
    <x v="1"/>
    <n v="871"/>
    <n v="1274"/>
    <s v="200 Block of HAHN ST"/>
    <s v="600 Block of VALENCIA ST"/>
  </r>
  <r>
    <n v="632"/>
    <n v="2525"/>
    <s v="Industrial Equipments"/>
    <s v="Domestic"/>
    <x v="0"/>
    <n v="67"/>
    <n v="193"/>
    <s v="CAPP ST / 17TH ST"/>
    <s v="ALEMANY BL / ELLSWORTH ST"/>
  </r>
  <r>
    <n v="25"/>
    <n v="1724"/>
    <s v="Home Furnishing"/>
    <s v="Domestic"/>
    <x v="1"/>
    <n v="431"/>
    <n v="702"/>
    <s v="4TH ST / HARRISON ST"/>
    <s v="600 Block of CLAY ST"/>
  </r>
  <r>
    <n v="990"/>
    <n v="7146"/>
    <s v="Construction"/>
    <s v="International"/>
    <x v="0"/>
    <n v="178"/>
    <n v="646"/>
    <s v="700 Block of BATTERY ST"/>
    <s v="0 Block of MARINA BL"/>
  </r>
  <r>
    <n v="913"/>
    <n v="563"/>
    <s v="Home Furnishing"/>
    <s v="Domestic"/>
    <x v="1"/>
    <n v="180"/>
    <n v="755"/>
    <s v="5TH ST / MARKET ST"/>
    <s v="MONTGOMERY ST / VALLEJO ST"/>
  </r>
  <r>
    <n v="371"/>
    <n v="7771"/>
    <s v="Arts and crafts"/>
    <s v="Domestic"/>
    <x v="1"/>
    <n v="280"/>
    <n v="990"/>
    <s v="2400 Block of MISSION ST"/>
    <s v="BEACH ST / TAYLOR ST"/>
  </r>
  <r>
    <n v="514"/>
    <n v="4789"/>
    <s v="Hazardous Goods"/>
    <s v="Domestic"/>
    <x v="1"/>
    <n v="263"/>
    <n v="965"/>
    <s v="TARAVAL ST / 17TH AV"/>
    <s v="EDDY ST / MASON ST"/>
  </r>
  <r>
    <n v="707"/>
    <n v="3221"/>
    <s v="Automotive"/>
    <s v="Domestic"/>
    <x v="0"/>
    <n v="187"/>
    <n v="931"/>
    <s v="19TH ST / SHOTWELL ST"/>
    <s v="7TH ST / STEVENSON ST"/>
  </r>
  <r>
    <n v="473"/>
    <n v="5197"/>
    <s v="Arts and crafts"/>
    <s v="International"/>
    <x v="0"/>
    <n v="94"/>
    <n v="361"/>
    <s v="2300 Block of 14TH AV"/>
    <s v="0 Block of 12TH ST"/>
  </r>
  <r>
    <n v="847"/>
    <n v="8183"/>
    <s v="Fashion"/>
    <s v="International"/>
    <x v="1"/>
    <n v="906"/>
    <n v="1297"/>
    <s v="2100 Block of MISSION ST"/>
    <s v="1100 Block of FOLSOM ST"/>
  </r>
  <r>
    <n v="815"/>
    <n v="1126"/>
    <s v="Healthcare"/>
    <s v="International"/>
    <x v="0"/>
    <n v="71"/>
    <n v="130"/>
    <s v="1400 Block of VANDYKE AV"/>
    <s v="EDDY ST / VANNESS AV"/>
  </r>
  <r>
    <n v="928"/>
    <n v="4899"/>
    <s v="Hazardous Goods"/>
    <s v="International"/>
    <x v="1"/>
    <n v="253"/>
    <n v="904"/>
    <s v="800 Block of MARKET ST"/>
    <s v="800 Block of MARKET ST"/>
  </r>
  <r>
    <n v="210"/>
    <n v="4732"/>
    <s v="Home Furnishing"/>
    <s v="International"/>
    <x v="1"/>
    <n v="591"/>
    <n v="1433"/>
    <s v="300 Block of COLLINGWOOD ST"/>
    <s v="900 Block of MARKET ST"/>
  </r>
  <r>
    <n v="793"/>
    <n v="4103"/>
    <s v="Automotive"/>
    <s v="Domestic"/>
    <x v="0"/>
    <n v="399"/>
    <n v="835"/>
    <s v="400 Block of ELLIS ST"/>
    <s v="17TH ST / SHOTWELL ST"/>
  </r>
  <r>
    <n v="872"/>
    <n v="7861"/>
    <s v="Automotive"/>
    <s v="International"/>
    <x v="1"/>
    <n v="91"/>
    <n v="242"/>
    <s v="21ST ST / POTRERO AV"/>
    <s v="400 Block of GENEVA AV"/>
  </r>
  <r>
    <n v="298"/>
    <n v="7764"/>
    <s v="Hazardous Goods"/>
    <s v="International"/>
    <x v="0"/>
    <n v="717"/>
    <n v="1297"/>
    <s v="200 Block of 11TH AV"/>
    <s v="400 Block of TURK ST"/>
  </r>
  <r>
    <n v="941"/>
    <n v="5345"/>
    <s v="Food and Beverages"/>
    <s v="International"/>
    <x v="0"/>
    <n v="735"/>
    <n v="1181"/>
    <s v="17TH ST / FOLSOM ST"/>
    <s v="400 Block of BRIGHT ST"/>
  </r>
  <r>
    <n v="731"/>
    <n v="6191"/>
    <s v="Hazardous Goods"/>
    <s v="Domestic"/>
    <x v="1"/>
    <n v="970"/>
    <n v="1242"/>
    <s v="KEITH ST / SHAFTER AV"/>
    <s v="0 Block of SPOFFORD LN"/>
  </r>
  <r>
    <n v="500"/>
    <n v="310"/>
    <s v="Arts and crafts"/>
    <s v="Domestic"/>
    <x v="0"/>
    <n v="80"/>
    <n v="236"/>
    <s v="900 Block of LARKIN ST"/>
    <s v="900 Block of STOCKTON ST"/>
  </r>
  <r>
    <n v="142"/>
    <n v="3095"/>
    <s v="Arts and crafts"/>
    <s v="Domestic"/>
    <x v="1"/>
    <n v="550"/>
    <n v="1171"/>
    <s v="400 Block of TURK ST"/>
    <s v="MADRID ST / RUSSIA AV"/>
  </r>
  <r>
    <n v="787"/>
    <n v="2159"/>
    <s v="Arts and crafts"/>
    <s v="International"/>
    <x v="1"/>
    <n v="187"/>
    <n v="864"/>
    <s v="0 Block of OFARRELL ST"/>
    <s v="200 Block of TURK ST"/>
  </r>
  <r>
    <n v="749"/>
    <n v="3569"/>
    <s v="Automotive"/>
    <s v="International"/>
    <x v="1"/>
    <n v="262"/>
    <n v="875"/>
    <s v="0 Block of PAYSON ST"/>
    <s v="0 Block of POWELL ST"/>
  </r>
  <r>
    <n v="304"/>
    <n v="5958"/>
    <s v="Food and Beverages"/>
    <s v="Domestic"/>
    <x v="0"/>
    <n v="540"/>
    <n v="1172"/>
    <s v="500 Block of STEVENSON ST"/>
    <s v="HYDE ST / TURK ST"/>
  </r>
  <r>
    <n v="30"/>
    <n v="1275"/>
    <s v="Fashion"/>
    <s v="Domestic"/>
    <x v="0"/>
    <n v="581"/>
    <n v="1422"/>
    <s v="CALIFORNIA ST / DAVIS ST"/>
    <s v="0 Block of STOCKTON ST"/>
  </r>
  <r>
    <n v="477"/>
    <n v="6357"/>
    <s v="Fashion"/>
    <s v="International"/>
    <x v="0"/>
    <n v="840"/>
    <n v="1061"/>
    <s v="400 Block of LEAVENWORTH ST"/>
    <s v="NEWCOMB AV / 3RD ST"/>
  </r>
  <r>
    <n v="52"/>
    <n v="4551"/>
    <s v="Hazardous Goods"/>
    <s v="Domestic"/>
    <x v="1"/>
    <n v="873"/>
    <n v="1199"/>
    <s v="1000 Block of COLUMBUS AV"/>
    <s v="1400 Block of PHELPS ST"/>
  </r>
  <r>
    <n v="73"/>
    <n v="4252"/>
    <s v="Home Furnishing"/>
    <s v="Domestic"/>
    <x v="1"/>
    <n v="315"/>
    <n v="937"/>
    <s v="800 Block of BRYANT ST"/>
    <s v="3800 Block of 24TH ST"/>
  </r>
  <r>
    <n v="691"/>
    <n v="2096"/>
    <s v="Industrial Equipments"/>
    <s v="Domestic"/>
    <x v="0"/>
    <n v="955"/>
    <n v="1369"/>
    <s v="5TH ST / MISSION ST"/>
    <s v="1500 Block of HAIGHT ST"/>
  </r>
  <r>
    <n v="786"/>
    <n v="5209"/>
    <s v="Healthcare"/>
    <s v="International"/>
    <x v="1"/>
    <n v="372"/>
    <n v="679"/>
    <s v="3600 Block of SACRAMENTO ST"/>
    <s v="SCOTT ST / CHESTNUT ST"/>
  </r>
  <r>
    <n v="68"/>
    <n v="9271"/>
    <s v="Arts and crafts"/>
    <s v="Domestic"/>
    <x v="1"/>
    <n v="182"/>
    <n v="726"/>
    <s v="1700 Block of FULTON ST"/>
    <s v="300 Block of HAIGHT ST"/>
  </r>
  <r>
    <n v="630"/>
    <n v="6772"/>
    <s v="Hazardous Goods"/>
    <s v="Domestic"/>
    <x v="0"/>
    <n v="868"/>
    <n v="1320"/>
    <s v="3300 Block of BALBOA ST"/>
    <s v="300 Block of ELLIS ST"/>
  </r>
  <r>
    <n v="357"/>
    <n v="4628"/>
    <s v="Healthcare"/>
    <s v="International"/>
    <x v="1"/>
    <n v="777"/>
    <n v="1113"/>
    <s v="200 Block of KING ST"/>
    <s v="0 Block of FUENTE AV"/>
  </r>
  <r>
    <n v="455"/>
    <n v="3853"/>
    <s v="Construction"/>
    <s v="International"/>
    <x v="0"/>
    <n v="172"/>
    <n v="580"/>
    <s v="LASALLE AV / PHELPS ST"/>
    <s v="2000 Block of MISSION ST"/>
  </r>
  <r>
    <n v="947"/>
    <n v="515"/>
    <s v="Fashion"/>
    <s v="International"/>
    <x v="1"/>
    <n v="665"/>
    <n v="1257"/>
    <s v="3300 Block of 22ND ST"/>
    <s v="CALIFORNIA ST / POLK ST"/>
  </r>
  <r>
    <n v="589"/>
    <n v="7513"/>
    <s v="Arts and crafts"/>
    <s v="International"/>
    <x v="1"/>
    <n v="516"/>
    <n v="1084"/>
    <s v="16TH ST / MISSOURI ST"/>
    <s v="200 Block of HARKNESS AV"/>
  </r>
  <r>
    <n v="863"/>
    <n v="9030"/>
    <s v="Automotive"/>
    <s v="International"/>
    <x v="0"/>
    <n v="412"/>
    <n v="872"/>
    <s v="WINSTON DR / 19TH AV"/>
    <s v="300 Block of BEALE ST"/>
  </r>
  <r>
    <n v="668"/>
    <n v="2378"/>
    <s v="Luggage"/>
    <s v="Domestic"/>
    <x v="1"/>
    <n v="938"/>
    <n v="1067"/>
    <s v="2100 Block of 16TH AV"/>
    <s v="5TH ST / MARKET ST"/>
  </r>
  <r>
    <n v="206"/>
    <n v="5894"/>
    <s v="Luggage"/>
    <s v="International"/>
    <x v="1"/>
    <n v="854"/>
    <n v="1251"/>
    <s v="1900 Block of WASHINGTON ST"/>
    <s v="CALIFORNIA ST / FILLMORE ST"/>
  </r>
  <r>
    <n v="835"/>
    <n v="7587"/>
    <s v="Luggage"/>
    <s v="International"/>
    <x v="0"/>
    <n v="638"/>
    <n v="1314"/>
    <s v="MARTIN LUTHER KING JR DR / 9TH AV"/>
    <s v="0 Block of TURK ST"/>
  </r>
  <r>
    <n v="315"/>
    <n v="1424"/>
    <s v="Food and Beverages"/>
    <s v="Domestic"/>
    <x v="1"/>
    <n v="230"/>
    <n v="638"/>
    <s v="3RD AV / BALBOA ST"/>
    <s v="400 Block of LAKESHORE DR"/>
  </r>
  <r>
    <n v="553"/>
    <n v="5214"/>
    <s v="Arts and crafts"/>
    <s v="Domestic"/>
    <x v="0"/>
    <n v="245"/>
    <n v="611"/>
    <s v="3800 Block of MISSION ST"/>
    <s v="100 Block of PAGE ST"/>
  </r>
  <r>
    <n v="861"/>
    <n v="8249"/>
    <s v="Luggage"/>
    <s v="International"/>
    <x v="0"/>
    <n v="916"/>
    <n v="1255"/>
    <s v="500 Block of JOHNFKENNEDY DR"/>
    <s v="VALLEJO ST / KEARNY ST"/>
  </r>
  <r>
    <n v="279"/>
    <n v="3172"/>
    <s v="Construction"/>
    <s v="International"/>
    <x v="0"/>
    <n v="84"/>
    <n v="464"/>
    <s v="800 Block of MARKET ST"/>
    <s v="1500 Block of SLOAT BL"/>
  </r>
  <r>
    <n v="75"/>
    <n v="5489"/>
    <s v="Fashion"/>
    <s v="Domestic"/>
    <x v="0"/>
    <n v="869"/>
    <n v="1317"/>
    <s v="100 Block of POWELL ST"/>
    <s v="GOLDEN GATE AV / LEAVENWORTH ST"/>
  </r>
  <r>
    <n v="895"/>
    <n v="2037"/>
    <s v="Arts and crafts"/>
    <s v="International"/>
    <x v="1"/>
    <n v="271"/>
    <n v="704"/>
    <s v="500 Block of HOWARD ST"/>
    <s v="500 Block of JACKSON ST"/>
  </r>
  <r>
    <n v="866"/>
    <n v="2401"/>
    <s v="Luggage"/>
    <s v="International"/>
    <x v="0"/>
    <n v="691"/>
    <n v="1260"/>
    <s v="0 Block of MYRTLE ST"/>
    <s v="2ND ST / TOWNSEND ST"/>
  </r>
  <r>
    <n v="792"/>
    <n v="1303"/>
    <s v="Arts and crafts"/>
    <s v="Domestic"/>
    <x v="0"/>
    <n v="808"/>
    <n v="1257"/>
    <s v="900 Block of THE EMBARCADERO NORTH ST"/>
    <s v="2500 Block of OCTAVIA ST"/>
  </r>
  <r>
    <n v="191"/>
    <n v="6798"/>
    <s v="Home Furnishing"/>
    <s v="International"/>
    <x v="1"/>
    <n v="997"/>
    <n v="1382"/>
    <s v="600 Block of GOETTINGEN ST"/>
    <s v="100 Block of 6TH ST"/>
  </r>
  <r>
    <n v="59"/>
    <n v="9917"/>
    <s v="Construction"/>
    <s v="International"/>
    <x v="0"/>
    <n v="329"/>
    <n v="977"/>
    <s v="1000 Block of SUTTER ST"/>
    <s v="800 Block of 3RD ST"/>
  </r>
  <r>
    <n v="748"/>
    <n v="2969"/>
    <s v="Home Furnishing"/>
    <s v="Domestic"/>
    <x v="0"/>
    <n v="600"/>
    <n v="1048"/>
    <s v="100 Block of MONTGOMERY ST"/>
    <s v="600 Block of PRENTISS ST"/>
  </r>
  <r>
    <n v="693"/>
    <n v="8737"/>
    <s v="Home Furnishing"/>
    <s v="International"/>
    <x v="1"/>
    <n v="715"/>
    <n v="1271"/>
    <s v="0 Block of POWELL ST"/>
    <s v="600 Block of VALENCIA ST"/>
  </r>
  <r>
    <n v="955"/>
    <n v="2104"/>
    <s v="Home Furnishing"/>
    <s v="International"/>
    <x v="1"/>
    <n v="957"/>
    <n v="1007"/>
    <s v="BARTLETT ST / 21ST ST"/>
    <s v="FELL ST / POLK ST"/>
  </r>
  <r>
    <n v="538"/>
    <n v="1702"/>
    <s v="Industrial Equipments"/>
    <s v="International"/>
    <x v="1"/>
    <n v="484"/>
    <n v="863"/>
    <s v="700 Block of MARKET ST"/>
    <s v="700 Block of SWEENY ST"/>
  </r>
  <r>
    <n v="169"/>
    <n v="8933"/>
    <s v="Electronics"/>
    <s v="International"/>
    <x v="1"/>
    <n v="576"/>
    <n v="1077"/>
    <s v="0 Block of CAMERON WY"/>
    <s v="200 Block of DORE ST"/>
  </r>
  <r>
    <n v="924"/>
    <n v="3624"/>
    <s v="Construction"/>
    <s v="International"/>
    <x v="0"/>
    <n v="606"/>
    <n v="1021"/>
    <s v="FILLMORE ST / OFARRELL ST"/>
    <s v="HAWTHORNE ST / HARRISON ST"/>
  </r>
  <r>
    <n v="579"/>
    <n v="4892"/>
    <s v="Home Furnishing"/>
    <s v="Domestic"/>
    <x v="1"/>
    <n v="913"/>
    <n v="1385"/>
    <s v="SUTTER ST / LAGUNA ST"/>
    <s v="SOUTH VAN NESS AV / 22ND ST"/>
  </r>
  <r>
    <m/>
    <m/>
    <m/>
    <m/>
    <x v="2"/>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s v="313cd69e-66f3-11ea-9879-7077813058ce"/>
    <n v="690"/>
    <n v="49302"/>
    <s v="PAID"/>
    <x v="0"/>
    <d v="2014-12-18T00:00:00"/>
  </r>
  <r>
    <n v="3189"/>
    <n v="495"/>
    <s v="Reginald"/>
    <s v="matthew951@yahoo.co.in"/>
    <x v="1"/>
    <s v="300 Block of ELLIS ST"/>
    <n v="3555176867"/>
    <s v="313dc140-66f3-11ea-a952-7077813058ce"/>
    <n v="933"/>
    <n v="78698"/>
    <s v="PAID"/>
    <x v="0"/>
    <d v="1997-07-10T00:00:00"/>
  </r>
  <r>
    <n v="2216"/>
    <n v="795"/>
    <s v="Jaylene"/>
    <s v="geraldine867@ymail.co.in"/>
    <x v="2"/>
    <s v="1000 Block of MISSION ST"/>
    <n v="9835395970"/>
    <s v="313eab1e-66f3-11ea-81af-7077813058ce"/>
    <n v="261"/>
    <n v="69417"/>
    <s v="NOT PAID"/>
    <x v="0"/>
    <m/>
  </r>
  <r>
    <n v="1904"/>
    <n v="33"/>
    <s v="Stacie"/>
    <s v="brenda905@ymail.com"/>
    <x v="0"/>
    <s v="800 Block of BRYANT ST"/>
    <n v="3881250181"/>
    <s v="313f474a-66f3-11ea-a78b-7077813058ce"/>
    <n v="445"/>
    <n v="39655"/>
    <s v="NOT PAID"/>
    <x v="1"/>
    <m/>
  </r>
  <r>
    <n v="7342"/>
    <n v="882"/>
    <s v="Jonathan"/>
    <s v="malie282@gmail.com"/>
    <x v="1"/>
    <s v="0 Block of DRUMM ST"/>
    <n v="1507211823"/>
    <s v="3140589a-66f3-11ea-a057-7077813058ce"/>
    <n v="722"/>
    <n v="87400"/>
    <s v="NOT PAID"/>
    <x v="1"/>
    <m/>
  </r>
  <r>
    <n v="7633"/>
    <n v="657"/>
    <s v="Italia"/>
    <s v="fred847@google.co.in"/>
    <x v="0"/>
    <s v="3RD ST / FOLSOM ST"/>
    <n v="5612381477"/>
    <s v="31411bc8-66f3-11ea-a4b7-7077813058ce"/>
    <n v="129"/>
    <n v="56881"/>
    <s v="PAID"/>
    <x v="0"/>
    <d v="1971-11-01T00:00:00"/>
  </r>
  <r>
    <n v="2154"/>
    <n v="761"/>
    <s v="Catherine"/>
    <s v="clay224@gmail.com"/>
    <x v="1"/>
    <s v="GOLDEN GATE AV / PARKER AV"/>
    <n v="8094222335"/>
    <s v="3141defa-66f3-11ea-b10e-7077813058ce"/>
    <n v="489"/>
    <n v="99239"/>
    <s v="NOT PAID"/>
    <x v="1"/>
    <m/>
  </r>
  <r>
    <n v="5543"/>
    <n v="20"/>
    <s v="Pierre"/>
    <s v="alaysha578@hotmail.com"/>
    <x v="1"/>
    <s v="1400 Block of DEHARO ST"/>
    <n v="4133741447"/>
    <s v="3142c940-66f3-11ea-9f69-7077813058ce"/>
    <n v="165"/>
    <n v="23921"/>
    <s v="NOT PAID"/>
    <x v="1"/>
    <m/>
  </r>
  <r>
    <n v="2332"/>
    <n v="356"/>
    <s v="Sheryl"/>
    <s v="kelli519@gmail.com"/>
    <x v="2"/>
    <s v="FOLSOM ST / 3RD ST"/>
    <n v="4399641006"/>
    <s v="31444fa8-66f3-11ea-912a-7077813058ce"/>
    <n v="164"/>
    <n v="67599"/>
    <s v="NOT PAID"/>
    <x v="0"/>
    <m/>
  </r>
  <r>
    <n v="4094"/>
    <n v="301"/>
    <s v="Rory"/>
    <s v="ryker154@hotmail.com"/>
    <x v="0"/>
    <s v="0 Block of THRIFT ST"/>
    <n v="7077259810"/>
    <s v="314539e6-66f3-11ea-bfa4-7077813058ce"/>
    <n v="364"/>
    <n v="3725"/>
    <s v="NOT PAID"/>
    <x v="1"/>
    <m/>
  </r>
  <r>
    <n v="3042"/>
    <n v="450"/>
    <s v="Cecile"/>
    <s v="johnnie593@hotmail.com"/>
    <x v="1"/>
    <s v="100 Block of GOLDEN GATE AV"/>
    <n v="1634188566"/>
    <s v="3145fd0a-66f3-11ea-958b-7077813058ce"/>
    <n v="469"/>
    <n v="95516"/>
    <s v="PAID"/>
    <x v="1"/>
    <d v="1991-05-15T00:00:00"/>
  </r>
  <r>
    <n v="2220"/>
    <n v="782"/>
    <s v="Monte"/>
    <s v="zykeria36@google.co.in"/>
    <x v="1"/>
    <s v="2400 Block of DIAMOND ST"/>
    <n v="6963794710"/>
    <s v="31469934-66f3-11ea-8572-7077813058ce"/>
    <n v="158"/>
    <n v="62528"/>
    <s v="PAID"/>
    <x v="1"/>
    <d v="1976-06-30T00:00:00"/>
  </r>
  <r>
    <n v="4988"/>
    <n v="820"/>
    <s v="Belle"/>
    <s v="selma775@yahoo.co.in"/>
    <x v="1"/>
    <s v="FOLSOM ST / CESAR CHAVEZ ST"/>
    <n v="2644171337"/>
    <s v="3147355e-66f3-11ea-aae4-7077813058ce"/>
    <n v="337"/>
    <n v="21021"/>
    <s v="NOT PAID"/>
    <x v="0"/>
    <m/>
  </r>
  <r>
    <n v="175"/>
    <n v="316"/>
    <s v="Rayshawn"/>
    <s v="kathryn298@gmail.com"/>
    <x v="1"/>
    <s v="100 Block of LELAND AV"/>
    <n v="3057896481"/>
    <s v="3147f89c-66f3-11ea-8dfd-7077813058ce"/>
    <n v="634"/>
    <n v="99492"/>
    <s v="NOT PAID"/>
    <x v="0"/>
    <m/>
  </r>
  <r>
    <n v="4233"/>
    <n v="945"/>
    <s v="Abby"/>
    <s v="karl167@google.co.in"/>
    <x v="0"/>
    <s v="600 Block of CLEMENT ST"/>
    <n v="3335480444"/>
    <s v="3148bbc8-66f3-11ea-8acf-7077813058ce"/>
    <n v="577"/>
    <n v="60282"/>
    <s v="PAID"/>
    <x v="0"/>
    <d v="1987-08-09T00:00:00"/>
  </r>
  <r>
    <n v="4351"/>
    <n v="174"/>
    <s v="Alonzo"/>
    <s v="freda331@yahoo.co.in"/>
    <x v="0"/>
    <s v="400 Block of LEAVENWORTH ST"/>
    <n v="1772719208"/>
    <s v="31497efa-66f3-11ea-9497-7077813058ce"/>
    <n v="907"/>
    <n v="20357"/>
    <s v="NOT PAID"/>
    <x v="0"/>
    <m/>
  </r>
  <r>
    <n v="5578"/>
    <n v="634"/>
    <s v="Ray"/>
    <s v="david216@ymail.com"/>
    <x v="1"/>
    <s v="4400 Block of ANZA ST"/>
    <n v="3581081156"/>
    <s v="314a1b22-66f3-11ea-9e82-7077813058ce"/>
    <n v="870"/>
    <n v="24053"/>
    <s v="NOT PAID"/>
    <x v="0"/>
    <m/>
  </r>
  <r>
    <n v="4523"/>
    <n v="456"/>
    <s v="Tiffany"/>
    <s v="winnifred436@gmail.com"/>
    <x v="1"/>
    <s v="GEARY ST / TAYLOR ST"/>
    <n v="9811567113"/>
    <s v="314ade58-66f3-11ea-8979-7077813058ce"/>
    <n v="982"/>
    <n v="50958"/>
    <s v="NOT PAID"/>
    <x v="0"/>
    <m/>
  </r>
  <r>
    <n v="2972"/>
    <s v="NA"/>
    <s v="Rosalind"/>
    <s v="bryce535@google.co.in"/>
    <x v="1"/>
    <s v="1500 Block of NEWCOMB AV"/>
    <n v="7176117751"/>
    <s v="314b7a8a-66f3-11ea-97d4-7077813058ce"/>
    <n v="351"/>
    <n v="68227"/>
    <s v="PAID"/>
    <x v="0"/>
    <d v="1977-07-06T00:00:00"/>
  </r>
  <r>
    <n v="6153"/>
    <n v="186"/>
    <s v="Franklin"/>
    <s v="maeve922@gmail.com"/>
    <x v="2"/>
    <s v="ELLIS ST / JONES ST"/>
    <n v="5362454917"/>
    <s v="314c8bcc-66f3-11ea-b526-7077813058ce"/>
    <n v="328"/>
    <n v="77861"/>
    <s v="PAID"/>
    <x v="0"/>
    <d v="1997-09-08T00:00:00"/>
  </r>
  <r>
    <n v="4852"/>
    <n v="596"/>
    <s v="Sophie"/>
    <s v="seth275@ymail.com"/>
    <x v="0"/>
    <s v="24TH ST / MISSION ST"/>
    <n v="9745073612"/>
    <s v="314d761e-66f3-11ea-b155-7077813058ce"/>
    <n v="242"/>
    <n v="48315"/>
    <s v="NOT PAID"/>
    <x v="0"/>
    <m/>
  </r>
  <r>
    <n v="8106"/>
    <n v="245"/>
    <s v="Matthew"/>
    <s v="maria344@yahoo.com"/>
    <x v="2"/>
    <s v="600 Block of JOHNMUIR DR"/>
    <n v="4218762280"/>
    <s v="314eae64-66f3-11ea-b08f-7077813058ce"/>
    <n v="421"/>
    <n v="83002"/>
    <s v="PAID"/>
    <x v="0"/>
    <d v="1999-03-05T00:00:00"/>
  </r>
  <r>
    <n v="3917"/>
    <n v="17"/>
    <s v="Larry"/>
    <s v="taron588@yahoo.co.in"/>
    <x v="0"/>
    <s v="1700 Block of LYON ST"/>
    <n v="2224750233"/>
    <s v="314f4a7a-66f3-11ea-8b83-7077813058ce"/>
    <n v="6"/>
    <n v="47650"/>
    <s v="PAID"/>
    <x v="1"/>
    <d v="1977-11-08T00:00:00"/>
  </r>
  <r>
    <n v="9377"/>
    <n v="48"/>
    <s v="Elena"/>
    <s v="bryce621@google.co.in"/>
    <x v="0"/>
    <s v="3100 Block of 20TH AV"/>
    <n v="8017236646"/>
    <s v="315034c6-66f3-11ea-a2bf-7077813058ce"/>
    <n v="384"/>
    <n v="19386"/>
    <s v="NOT PAID"/>
    <x v="1"/>
    <m/>
  </r>
  <r>
    <n v="5387"/>
    <n v="457"/>
    <s v="Brady"/>
    <s v="ramona218@gmail.com"/>
    <x v="2"/>
    <s v="1300 Block of COLUMBUS AV"/>
    <n v="5712616501"/>
    <s v="31511efa-66f3-11ea-bc4c-7077813058ce"/>
    <n v="286"/>
    <n v="39432"/>
    <s v="PAID"/>
    <x v="1"/>
    <d v="2005-09-15T00:00:00"/>
  </r>
  <r>
    <n v="6513"/>
    <n v="944"/>
    <s v="Sapphire"/>
    <s v="adrienne107@gmail.com"/>
    <x v="2"/>
    <s v="LARKIN ST / POST ST"/>
    <n v="7065731530"/>
    <s v="3151e23a-66f3-11ea-9b38-7077813058ce"/>
    <n v="892"/>
    <n v="1421"/>
    <s v="PAID"/>
    <x v="1"/>
    <d v="2019-12-12T00:00:00"/>
  </r>
  <r>
    <n v="3965"/>
    <n v="516"/>
    <s v="Gene"/>
    <s v="dawn743@yahoo.com"/>
    <x v="2"/>
    <s v="800 Block of AMAZON AV"/>
    <n v="3636499761"/>
    <s v="3152a56c-66f3-11ea-9340-7077813058ce"/>
    <n v="558"/>
    <n v="16113"/>
    <s v="PAID"/>
    <x v="1"/>
    <d v="2013-11-15T00:00:00"/>
  </r>
  <r>
    <n v="8893"/>
    <n v="847"/>
    <s v="Magdalene"/>
    <s v="yessenia134@yahoo.com"/>
    <x v="2"/>
    <s v="400 Block of 39TH AV"/>
    <n v="6491626668"/>
    <s v="31534188-66f3-11ea-8acd-7077813058ce"/>
    <n v="481"/>
    <n v="52318"/>
    <s v="NOT PAID"/>
    <x v="0"/>
    <m/>
  </r>
  <r>
    <n v="1897"/>
    <n v="504"/>
    <s v="Norma"/>
    <s v="ryan368@ymail.com"/>
    <x v="1"/>
    <s v="300 Block of CAPISTRANO AV"/>
    <n v="8023324199"/>
    <s v="3153ddb4-66f3-11ea-a4d6-7077813058ce"/>
    <n v="155"/>
    <n v="7389"/>
    <s v="NOT PAID"/>
    <x v="0"/>
    <m/>
  </r>
  <r>
    <n v="390"/>
    <n v="115"/>
    <s v="Destiny"/>
    <s v="harriette113@ymail.co.in"/>
    <x v="2"/>
    <s v="400 Block of POWELL ST"/>
    <n v="6958292565"/>
    <s v="3154c800-66f3-11ea-8721-7077813058ce"/>
    <n v="771"/>
    <n v="86040"/>
    <s v="PAID"/>
    <x v="1"/>
    <d v="2013-11-15T00:00:00"/>
  </r>
  <r>
    <n v="3633"/>
    <n v="740"/>
    <s v="Glory"/>
    <s v="jana467@gmail.com"/>
    <x v="0"/>
    <s v="HARRIET ST / HOWARD ST"/>
    <n v="3794685776"/>
    <s v="3155d94c-66f3-11ea-b116-7077813058ce"/>
    <n v="945"/>
    <n v="56148"/>
    <s v="PAID"/>
    <x v="1"/>
    <d v="2001-08-10T00:00:00"/>
  </r>
  <r>
    <n v="7828"/>
    <n v="884"/>
    <s v="Latasha"/>
    <s v="frances207@ymail.co.in"/>
    <x v="0"/>
    <s v="1500 Block of TURK ST"/>
    <n v="1973040699"/>
    <s v="31575fac-66f3-11ea-8d99-7077813058ce"/>
    <n v="719"/>
    <n v="894"/>
    <s v="PAID"/>
    <x v="0"/>
    <d v="2006-07-17T00:00:00"/>
  </r>
  <r>
    <n v="2241"/>
    <n v="446"/>
    <s v="Clay"/>
    <s v="tiffani841@google.co.in"/>
    <x v="0"/>
    <s v="200 Block of SILVER AV"/>
    <n v="4120733093"/>
    <s v="315897f8-66f3-11ea-ad46-7077813058ce"/>
    <n v="493"/>
    <n v="35634"/>
    <s v="NOT PAID"/>
    <x v="1"/>
    <m/>
  </r>
  <r>
    <n v="896"/>
    <n v="74"/>
    <s v="Frances"/>
    <s v="cecile32@hotmail.com"/>
    <x v="0"/>
    <s v="800 Block of BRYANT ST"/>
    <n v="5785102250"/>
    <s v="3159d04c-66f3-11ea-95df-7077813058ce"/>
    <n v="998"/>
    <n v="28701"/>
    <s v="PAID"/>
    <x v="0"/>
    <d v="2013-11-15T00:00:00"/>
  </r>
  <r>
    <n v="6361"/>
    <n v="636"/>
    <s v="Dinah"/>
    <s v="bryce393@ymail.com"/>
    <x v="0"/>
    <s v="2100 Block of LOMBARD ST"/>
    <n v="9235867886"/>
    <s v="315aba8a-66f3-11ea-9db6-7077813058ce"/>
    <n v="968"/>
    <n v="90380"/>
    <s v="PAID"/>
    <x v="0"/>
    <d v="1993-08-02T00:00:00"/>
  </r>
  <r>
    <n v="6713"/>
    <n v="37"/>
    <s v="Merna"/>
    <s v="earle203@google.co.in"/>
    <x v="2"/>
    <s v="GOLDEN GATE AV / VANNESS AV"/>
    <n v="7134849334"/>
    <s v="315b7db4-66f3-11ea-ae41-7077813058ce"/>
    <n v="738"/>
    <n v="21813"/>
    <s v="NOT PAID"/>
    <x v="1"/>
    <m/>
  </r>
  <r>
    <n v="4283"/>
    <n v="804"/>
    <s v="Louise"/>
    <s v="danita716@ymail.com"/>
    <x v="1"/>
    <s v="800 Block of BRYANT ST"/>
    <n v="4751700379"/>
    <s v="315c67f4-66f3-11ea-bcd7-7077813058ce"/>
    <n v="912"/>
    <n v="36312"/>
    <s v="NOT PAID"/>
    <x v="0"/>
    <m/>
  </r>
  <r>
    <n v="9486"/>
    <n v="694"/>
    <s v="Kaitlyn"/>
    <s v="raeleigh114@gmail.com"/>
    <x v="1"/>
    <s v="POWELL ST / MARKET ST"/>
    <n v="9430559862"/>
    <s v="315d041c-66f3-11ea-8af9-7077813058ce"/>
    <n v="782"/>
    <n v="24856"/>
    <s v="PAID"/>
    <x v="0"/>
    <d v="2002-10-20T00:00:00"/>
  </r>
  <r>
    <n v="308"/>
    <n v="198"/>
    <s v="Morgan"/>
    <s v="guy394@outlook.com"/>
    <x v="2"/>
    <s v="CAPP ST / 17TH ST"/>
    <n v="4160161977"/>
    <s v="315da042-66f3-11ea-ac04-7077813058ce"/>
    <n v="140"/>
    <n v="39234"/>
    <s v="PAID"/>
    <x v="0"/>
    <d v="2006-07-17T00:00:00"/>
  </r>
  <r>
    <n v="8927"/>
    <n v="576"/>
    <s v="Courtney"/>
    <s v="anastasia108@google.co.in"/>
    <x v="1"/>
    <s v="0 Block of SADOWA ST"/>
    <n v="1660494007"/>
    <s v="315e3c68-66f3-11ea-8d08-7077813058ce"/>
    <n v="702"/>
    <n v="74222"/>
    <s v="PAID"/>
    <x v="1"/>
    <d v="2004-11-20T00:00:00"/>
  </r>
  <r>
    <n v="249"/>
    <n v="754"/>
    <s v="Rayshawn"/>
    <s v="benita963@gmail.com"/>
    <x v="2"/>
    <s v="500 Block of GEARY ST"/>
    <n v="2979310129"/>
    <s v="315f26ac-66f3-11ea-a883-7077813058ce"/>
    <n v="284"/>
    <n v="47260"/>
    <s v="PAID"/>
    <x v="0"/>
    <d v="1982-03-08T00:00:00"/>
  </r>
  <r>
    <n v="2620"/>
    <n v="547"/>
    <s v="Eddie"/>
    <s v="dianne471@ymail.com"/>
    <x v="2"/>
    <s v="0 Block of OFARRELL ST"/>
    <n v="1973879566"/>
    <s v="315fe9e2-66f3-11ea-b80f-7077813058ce"/>
    <n v="199"/>
    <n v="45432"/>
    <s v="NOT PAID"/>
    <x v="1"/>
    <m/>
  </r>
  <r>
    <n v="1164"/>
    <n v="656"/>
    <s v="Maurice"/>
    <s v="andrea833@yahoo.co.in"/>
    <x v="0"/>
    <s v="2700 Block of FILBERT ST"/>
    <n v="7030699598"/>
    <s v="3160ad0c-66f3-11ea-961a-7077813058ce"/>
    <n v="228"/>
    <n v="30192"/>
    <s v="PAID"/>
    <x v="1"/>
    <d v="1994-04-09T00:00:00"/>
  </r>
  <r>
    <n v="4711"/>
    <n v="654"/>
    <s v="Taryn"/>
    <s v="raul112@outlook.com"/>
    <x v="0"/>
    <s v="700 Block of VALLEJO ST"/>
    <n v="2618164744"/>
    <s v="31619754-66f3-11ea-911d-7077813058ce"/>
    <n v="908"/>
    <n v="53868"/>
    <s v="NOT PAID"/>
    <x v="0"/>
    <m/>
  </r>
  <r>
    <n v="4053"/>
    <n v="646"/>
    <s v="Lazaro"/>
    <s v="raven727@yahoo.co.in"/>
    <x v="2"/>
    <s v="300 Block of FILLMORE ST"/>
    <n v="6736421797"/>
    <s v="3162337a-66f3-11ea-bf3c-7077813058ce"/>
    <n v="594"/>
    <n v="9691"/>
    <s v="NOT PAID"/>
    <x v="0"/>
    <m/>
  </r>
  <r>
    <n v="4272"/>
    <n v="250"/>
    <s v="Muriel"/>
    <s v="rebecca74@yahoo.co.in"/>
    <x v="2"/>
    <s v="0 Block of MYRTLE ST"/>
    <n v="5071378297"/>
    <s v="3162cf9c-66f3-11ea-917a-7077813058ce"/>
    <n v="542"/>
    <n v="39001"/>
    <s v="NOT PAID"/>
    <x v="1"/>
    <m/>
  </r>
  <r>
    <n v="7005"/>
    <n v="81"/>
    <s v="Dejon"/>
    <s v="rosalind124@hotmail.com"/>
    <x v="2"/>
    <s v="300 Block of HOLLADAY AV"/>
    <n v="3907479910"/>
    <s v="31636bd2-66f3-11ea-aa21-7077813058ce"/>
    <n v="586"/>
    <n v="70814"/>
    <s v="NOT PAID"/>
    <x v="0"/>
    <m/>
  </r>
  <r>
    <n v="2308"/>
    <n v="898"/>
    <s v="Peter"/>
    <s v="anne714@gmail.com"/>
    <x v="0"/>
    <s v="DORLAND ST / GUERRERO ST"/>
    <n v="8175968796"/>
    <s v="31642f12-66f3-11ea-b553-7077813058ce"/>
    <n v="636"/>
    <n v="13740"/>
    <s v="PAID"/>
    <x v="1"/>
    <d v="2008-08-09T00:00:00"/>
  </r>
  <r>
    <n v="5150"/>
    <n v="461"/>
    <s v="Todd"/>
    <s v="michael518@yahoo.com"/>
    <x v="1"/>
    <s v="23RD ST / DOUGLASS ST"/>
    <n v="2711085992"/>
    <s v="3164f24c-66f3-11ea-bf87-7077813058ce"/>
    <n v="581"/>
    <n v="33435"/>
    <s v="NOT PAID"/>
    <x v="0"/>
    <m/>
  </r>
  <r>
    <n v="693"/>
    <n v="390"/>
    <s v="Stacy"/>
    <s v="danielle957@yahoo.co.in"/>
    <x v="0"/>
    <s v="5000 Block of 3RD ST"/>
    <n v="3457826852"/>
    <s v="3165b562-66f3-11ea-83de-7077813058ce"/>
    <n v="336"/>
    <n v="73589"/>
    <s v="NOT PAID"/>
    <x v="0"/>
    <m/>
  </r>
  <r>
    <n v="9598"/>
    <n v="988"/>
    <s v="Frank"/>
    <s v="heather632@hotmail.com"/>
    <x v="0"/>
    <s v="0 Block of 7TH ST"/>
    <n v="2858707837"/>
    <s v="316678a4-66f3-11ea-b7d3-7077813058ce"/>
    <n v="504"/>
    <n v="18598"/>
    <s v="PAID"/>
    <x v="1"/>
    <d v="1982-10-15T00:00:00"/>
  </r>
  <r>
    <n v="8103"/>
    <n v="597"/>
    <s v="Catherine"/>
    <s v="kaitlyn744@yahoo.com"/>
    <x v="2"/>
    <s v="3500 Block of 26TH ST"/>
    <n v="2065509695"/>
    <s v="31673bc8-66f3-11ea-803a-7077813058ce"/>
    <n v="346"/>
    <n v="23003"/>
    <s v="PAID"/>
    <x v="0"/>
    <d v="2007-07-12T00:00:00"/>
  </r>
  <r>
    <n v="8894"/>
    <n v="916"/>
    <s v="Daren"/>
    <s v="eileen529@google.co.in"/>
    <x v="1"/>
    <s v="0 Block of MAYNARD ST"/>
    <n v="4133664929"/>
    <s v="3167d7ee-66f3-11ea-a273-7077813058ce"/>
    <n v="135"/>
    <n v="80901"/>
    <s v="NOT PAID"/>
    <x v="0"/>
    <m/>
  </r>
  <r>
    <n v="114"/>
    <n v="135"/>
    <s v="Tiffany"/>
    <s v="cheyenne213@outlook.com"/>
    <x v="0"/>
    <s v="MISSION ST / 17TH ST"/>
    <n v="5958159146"/>
    <s v="3168c236-66f3-11ea-ad73-7077813058ce"/>
    <n v="822"/>
    <n v="69113"/>
    <s v="PAID"/>
    <x v="1"/>
    <d v="1991-07-15T00:00:00"/>
  </r>
  <r>
    <n v="6546"/>
    <n v="262"/>
    <s v="Isidro"/>
    <s v="ely630@yahoo.com"/>
    <x v="1"/>
    <s v="300 Block of MARKET ST"/>
    <n v="1022633285"/>
    <s v="3169fa82-66f3-11ea-a4aa-7077813058ce"/>
    <n v="95"/>
    <n v="26060"/>
    <s v="NOT PAID"/>
    <x v="1"/>
    <m/>
  </r>
  <r>
    <n v="3571"/>
    <n v="844"/>
    <s v="Claude"/>
    <s v="irby513@hotmail.com"/>
    <x v="2"/>
    <s v="800 Block of CLEMENT ST"/>
    <n v="4283361474"/>
    <s v="316abe90-66f3-11ea-b19a-7077813058ce"/>
    <n v="597"/>
    <n v="25677"/>
    <s v="NOT PAID"/>
    <x v="0"/>
    <m/>
  </r>
  <r>
    <n v="7316"/>
    <n v="169"/>
    <s v="Gaylon"/>
    <s v="genevieve714@hotmail.com"/>
    <x v="2"/>
    <s v="4100 Block of GEARY BL"/>
    <n v="2950413181"/>
    <s v="316ba7f6-66f3-11ea-913f-7077813058ce"/>
    <n v="340"/>
    <n v="62912"/>
    <s v="NOT PAID"/>
    <x v="1"/>
    <m/>
  </r>
  <r>
    <n v="2478"/>
    <n v="671"/>
    <s v="Adonis"/>
    <s v="elliana123@hotmail.com"/>
    <x v="0"/>
    <s v="3300 Block of CESAR CHAVEZ ST"/>
    <n v="3513023435"/>
    <s v="316c441e-66f3-11ea-89de-7077813058ce"/>
    <n v="905"/>
    <n v="77649"/>
    <s v="PAID"/>
    <x v="0"/>
    <d v="1983-09-30T00:00:00"/>
  </r>
  <r>
    <n v="1215"/>
    <n v="353"/>
    <s v="Stacy"/>
    <s v="katrice318@yahoo.co.in"/>
    <x v="0"/>
    <s v="MONTGOMERY ST / BROADWAY ST"/>
    <n v="6379672748"/>
    <s v="316ce042-66f3-11ea-b223-7077813058ce"/>
    <n v="250"/>
    <n v="73561"/>
    <s v="PAID"/>
    <x v="1"/>
    <d v="2006-10-22T00:00:00"/>
  </r>
  <r>
    <n v="5402"/>
    <n v="776"/>
    <s v="Claude"/>
    <s v="laverne188@google.co.in"/>
    <x v="2"/>
    <s v="17TH ST / SHOTWELL ST"/>
    <n v="2335838084"/>
    <s v="316d7c6e-66f3-11ea-aad7-7077813058ce"/>
    <n v="400"/>
    <n v="50357"/>
    <s v="NOT PAID"/>
    <x v="1"/>
    <m/>
  </r>
  <r>
    <n v="1647"/>
    <n v="205"/>
    <s v="Bambi"/>
    <s v="chasity357@yahoo.co.in"/>
    <x v="0"/>
    <s v="1900 Block of UNION ST"/>
    <n v="2179414351"/>
    <s v="316e8db8-66f3-11ea-88c1-7077813058ce"/>
    <n v="877"/>
    <n v="61325"/>
    <s v="PAID"/>
    <x v="0"/>
    <d v="2000-03-22T00:00:00"/>
  </r>
  <r>
    <n v="9423"/>
    <n v="705"/>
    <s v="Isabela"/>
    <s v="kyle670@gmail.com"/>
    <x v="2"/>
    <s v="600 Block of HEAD ST"/>
    <n v="9984833487"/>
    <s v="316f77f6-66f3-11ea-8aa2-7077813058ce"/>
    <n v="97"/>
    <n v="76658"/>
    <s v="NOT PAID"/>
    <x v="1"/>
    <m/>
  </r>
  <r>
    <n v="6404"/>
    <n v="10"/>
    <s v="Philip"/>
    <s v="gene977@ymail.co.in"/>
    <x v="0"/>
    <s v="0 Block of 7TH ST"/>
    <n v="4771182901"/>
    <s v="3170141c-66f3-11ea-97a3-7077813058ce"/>
    <n v="12"/>
    <n v="35525"/>
    <s v="NOT PAID"/>
    <x v="1"/>
    <m/>
  </r>
  <r>
    <n v="6767"/>
    <n v="195"/>
    <s v="Joe"/>
    <s v="marlene682@outlook.com"/>
    <x v="1"/>
    <s v="4100 Block of 18TH ST"/>
    <n v="6825096485"/>
    <s v="3170d834-66f3-11ea-b48e-7077813058ce"/>
    <n v="353"/>
    <n v="12462"/>
    <s v="PAID"/>
    <x v="1"/>
    <d v="2012-10-04T00:00:00"/>
  </r>
  <r>
    <n v="1278"/>
    <n v="136"/>
    <s v="Alonzo"/>
    <s v="clay181@hotmail.com"/>
    <x v="1"/>
    <s v="2700 Block of FOLSOM ST"/>
    <n v="9801474305"/>
    <s v="31717452-66f3-11ea-9fcf-7077813058ce"/>
    <n v="856"/>
    <n v="27105"/>
    <s v="PAID"/>
    <x v="1"/>
    <d v="1977-11-08T00:00:00"/>
  </r>
  <r>
    <n v="1334"/>
    <n v="500"/>
    <s v="Philip"/>
    <s v="baldemar170@yahoo.co.in"/>
    <x v="0"/>
    <s v="800 Block of HOWARD ST"/>
    <n v="7636788633"/>
    <s v="3172107a-66f3-11ea-ad07-7077813058ce"/>
    <n v="1"/>
    <n v="99604"/>
    <s v="PAID"/>
    <x v="1"/>
    <d v="2010-11-30T00:00:00"/>
  </r>
  <r>
    <n v="8887"/>
    <n v="969"/>
    <s v="Lola"/>
    <s v="claudia529@google.co.in"/>
    <x v="2"/>
    <s v="2300 Block of MARKET ST"/>
    <n v="6328420950"/>
    <s v="3172d2fa-66f3-11ea-bad5-7077813058ce"/>
    <n v="390"/>
    <n v="90449"/>
    <s v="PAID"/>
    <x v="0"/>
    <d v="2009-03-09T00:00:00"/>
  </r>
  <r>
    <n v="9858"/>
    <n v="817"/>
    <s v="Jennie"/>
    <s v="arya715@ymail.co.in"/>
    <x v="1"/>
    <s v="16TH ST / SHOTWELL ST"/>
    <n v="1174341766"/>
    <s v="3173e41e-66f3-11ea-b5f4-7077813058ce"/>
    <n v="446"/>
    <n v="9520"/>
    <s v="NOT PAID"/>
    <x v="1"/>
    <m/>
  </r>
  <r>
    <n v="9636"/>
    <n v="833"/>
    <s v="Brennan"/>
    <s v="rodney10@ymail.com"/>
    <x v="1"/>
    <s v="2000 Block of JERROLD AV"/>
    <n v="9030541371"/>
    <s v="3174f566-66f3-11ea-98c3-7077813058ce"/>
    <n v="32"/>
    <n v="42210"/>
    <s v="NOT PAID"/>
    <x v="0"/>
    <m/>
  </r>
  <r>
    <n v="9943"/>
    <n v="221"/>
    <s v="Juan"/>
    <s v="amelia849@hotmail.com"/>
    <x v="0"/>
    <s v="600 Block of 9TH AV"/>
    <n v="3573904144"/>
    <s v="3175dfa2-66f3-11ea-b9d8-7077813058ce"/>
    <n v="420"/>
    <n v="21639"/>
    <s v="NOT PAID"/>
    <x v="1"/>
    <m/>
  </r>
  <r>
    <n v="1246"/>
    <n v="77"/>
    <s v="Carlotta"/>
    <s v="stephanie808@gmail.com"/>
    <x v="2"/>
    <s v="900 Block of GENEVA AV"/>
    <n v="9998350900"/>
    <s v="31767bca-66f3-11ea-848b-7077813058ce"/>
    <n v="708"/>
    <n v="58736"/>
    <s v="PAID"/>
    <x v="1"/>
    <d v="2019-07-31T00:00:00"/>
  </r>
  <r>
    <n v="4527"/>
    <n v="800"/>
    <s v="Austin"/>
    <s v="dejon859@ymail.com"/>
    <x v="1"/>
    <s v="POLK ST / SUTTER ST"/>
    <n v="3715864347"/>
    <s v="317717f0-66f3-11ea-b57c-7077813058ce"/>
    <n v="227"/>
    <n v="3951"/>
    <s v="PAID"/>
    <x v="0"/>
    <d v="2002-01-05T00:00:00"/>
  </r>
  <r>
    <n v="3782"/>
    <n v="146"/>
    <s v="Naisha"/>
    <s v="lawrence813@gmail.com"/>
    <x v="2"/>
    <s v="MISSION ST / 9TH ST"/>
    <n v="8089653286"/>
    <s v="3177db2e-66f3-11ea-99fe-7077813058ce"/>
    <n v="595"/>
    <n v="69479"/>
    <s v="NOT PAID"/>
    <x v="0"/>
    <m/>
  </r>
  <r>
    <n v="6225"/>
    <n v="531"/>
    <s v="Maurice"/>
    <s v="felicity667@ymail.com"/>
    <x v="0"/>
    <s v="1400 Block of HARRISON ST"/>
    <n v="9827842133"/>
    <s v="3178c56c-66f3-11ea-9547-7077813058ce"/>
    <n v="211"/>
    <n v="10366"/>
    <s v="PAID"/>
    <x v="1"/>
    <d v="2006-12-23T00:00:00"/>
  </r>
  <r>
    <n v="2257"/>
    <n v="503"/>
    <s v="Gabrielle"/>
    <s v="kim205@hotmail.com"/>
    <x v="2"/>
    <s v="FILLMORE ST / CALIFORNIA ST"/>
    <n v="2998991184"/>
    <s v="31796190-66f3-11ea-b0b6-7077813058ce"/>
    <n v="650"/>
    <n v="10001"/>
    <s v="NOT PAID"/>
    <x v="0"/>
    <m/>
  </r>
  <r>
    <n v="9177"/>
    <n v="19"/>
    <s v="Grover"/>
    <s v="morgan937@yahoo.com"/>
    <x v="1"/>
    <s v="EDDY ST / POLK ST"/>
    <n v="7591554939"/>
    <s v="3179fdb8-66f3-11ea-b117-7077813058ce"/>
    <n v="45"/>
    <n v="15307"/>
    <s v="PAID"/>
    <x v="0"/>
    <d v="1996-05-01T00:00:00"/>
  </r>
  <r>
    <n v="8703"/>
    <n v="897"/>
    <s v="Carter"/>
    <s v="hudson500@gmail.com"/>
    <x v="0"/>
    <s v="800 Block of BRYANT ST"/>
    <n v="7320532389"/>
    <s v="317ac112-66f3-11ea-96bf-7077813058ce"/>
    <n v="201"/>
    <n v="68923"/>
    <s v="NOT PAID"/>
    <x v="0"/>
    <m/>
  </r>
  <r>
    <n v="3514"/>
    <n v="703"/>
    <s v="Claude"/>
    <s v="stacy454@hotmail.com"/>
    <x v="1"/>
    <s v="800 Block of OAK ST"/>
    <n v="8552082746"/>
    <s v="317b8422-66f3-11ea-8b90-7077813058ce"/>
    <n v="564"/>
    <n v="59651"/>
    <s v="PAID"/>
    <x v="1"/>
    <d v="2004-09-25T00:00:00"/>
  </r>
  <r>
    <n v="3089"/>
    <n v="249"/>
    <s v="Bianca"/>
    <s v="peter111@ymail.co.in"/>
    <x v="0"/>
    <s v="300 Block of LEAVENWORTH ST"/>
    <n v="8015529354"/>
    <s v="317c204a-66f3-11ea-b627-7077813058ce"/>
    <n v="138"/>
    <n v="78953"/>
    <s v="NOT PAID"/>
    <x v="0"/>
    <m/>
  </r>
  <r>
    <n v="7253"/>
    <n v="360"/>
    <s v="Frank"/>
    <s v="beth644@outlook.com"/>
    <x v="0"/>
    <s v="1500 Block of WEBSTER ST"/>
    <n v="9700239171"/>
    <s v="317ce378-66f3-11ea-b64a-7077813058ce"/>
    <n v="57"/>
    <n v="89420"/>
    <s v="PAID"/>
    <x v="1"/>
    <d v="2004-03-02T00:00:00"/>
  </r>
  <r>
    <n v="8786"/>
    <n v="327"/>
    <s v="Marie"/>
    <s v="devon640@hotmail.com"/>
    <x v="0"/>
    <s v="1600 Block of GEARY BL"/>
    <n v="8588987011"/>
    <s v="317dcdc0-66f3-11ea-a3ce-7077813058ce"/>
    <n v="128"/>
    <n v="50374"/>
    <s v="NOT PAID"/>
    <x v="0"/>
    <m/>
  </r>
  <r>
    <n v="1211"/>
    <n v="121"/>
    <s v="Neri"/>
    <s v="jonathan257@google.co.in"/>
    <x v="0"/>
    <s v="500 Block of CRESTLAKE DR"/>
    <n v="2797657807"/>
    <s v="317e69e2-66f3-11ea-8d1d-7077813058ce"/>
    <n v="33"/>
    <n v="83102"/>
    <s v="NOT PAID"/>
    <x v="1"/>
    <m/>
  </r>
  <r>
    <n v="359"/>
    <n v="614"/>
    <s v="Chelsey"/>
    <s v="benita200@yahoo.co.in"/>
    <x v="0"/>
    <s v="CALIFORNIA ST / FILLMORE ST"/>
    <n v="3420855911"/>
    <s v="317f5426-66f3-11ea-9e99-7077813058ce"/>
    <n v="936"/>
    <n v="62151"/>
    <s v="NOT PAID"/>
    <x v="1"/>
    <m/>
  </r>
  <r>
    <n v="2066"/>
    <n v="80"/>
    <s v="Catherine"/>
    <s v="john780@yahoo.com"/>
    <x v="2"/>
    <s v="1700 Block of STEINER ST"/>
    <n v="5965931339"/>
    <s v="31803e5c-66f3-11ea-9cfa-7077813058ce"/>
    <n v="762"/>
    <n v="84665"/>
    <s v="NOT PAID"/>
    <x v="1"/>
    <m/>
  </r>
  <r>
    <n v="4322"/>
    <n v="401"/>
    <s v="Lucien"/>
    <s v="jan805@ymail.com"/>
    <x v="0"/>
    <s v="700 Block of PERU AV"/>
    <n v="7775860985"/>
    <s v="3180da86-66f3-11ea-a8db-7077813058ce"/>
    <n v="838"/>
    <n v="1760"/>
    <s v="PAID"/>
    <x v="1"/>
    <d v="1995-08-23T00:00:00"/>
  </r>
  <r>
    <n v="7773"/>
    <n v="914"/>
    <s v="Aidan"/>
    <s v="robert988@google.co.in"/>
    <x v="0"/>
    <s v="100 Block of OAK ST"/>
    <n v="2945958018"/>
    <s v="318176ac-66f3-11ea-8841-7077813058ce"/>
    <n v="215"/>
    <n v="30239"/>
    <s v="PAID"/>
    <x v="1"/>
    <d v="1985-01-31T00:00:00"/>
  </r>
  <r>
    <n v="6746"/>
    <n v="713"/>
    <s v="Tomeka"/>
    <s v="kaitlyn60@yahoo.com"/>
    <x v="1"/>
    <s v="HOWARD ST / 3RD ST"/>
    <n v="8157767838"/>
    <s v="318260fe-66f3-11ea-a0f0-7077813058ce"/>
    <n v="818"/>
    <n v="20194"/>
    <s v="PAID"/>
    <x v="1"/>
    <d v="2006-10-20T00:00:00"/>
  </r>
  <r>
    <n v="6732"/>
    <n v="568"/>
    <s v="Theresa"/>
    <s v="stephan274@yahoo.co.in"/>
    <x v="0"/>
    <s v="1300 Block of MISSION ST"/>
    <n v="9712766674"/>
    <s v="31832428-66f3-11ea-9902-7077813058ce"/>
    <n v="780"/>
    <n v="58470"/>
    <s v="PAID"/>
    <x v="1"/>
    <d v="1989-10-17T00:00:00"/>
  </r>
  <r>
    <n v="805"/>
    <n v="752"/>
    <s v="Korie"/>
    <s v="emma964@gmail.com"/>
    <x v="2"/>
    <s v="400 Block of ELLIS ST"/>
    <n v="2366659988"/>
    <s v="31851fae-66f3-11ea-9f4d-7077813058ce"/>
    <n v="40"/>
    <n v="91926"/>
    <s v="NOT PAID"/>
    <x v="1"/>
    <m/>
  </r>
  <r>
    <n v="7540"/>
    <n v="867"/>
    <s v="Misael"/>
    <s v="monica700@gmail.com"/>
    <x v="2"/>
    <s v="4900 Block of MISSION ST"/>
    <n v="2771856986"/>
    <s v="31863106-66f3-11ea-8b2f-7077813058ce"/>
    <n v="366"/>
    <n v="34797"/>
    <s v="PAID"/>
    <x v="1"/>
    <d v="1980-03-16T00:00:00"/>
  </r>
  <r>
    <n v="5269"/>
    <n v="980"/>
    <s v="Steven"/>
    <s v="pamala451@outlook.com"/>
    <x v="2"/>
    <s v="16TH ST / SHOTWELL ST"/>
    <n v="4717095278"/>
    <s v="31876958-66f3-11ea-afcb-7077813058ce"/>
    <n v="678"/>
    <n v="19346"/>
    <s v="NOT PAID"/>
    <x v="1"/>
    <m/>
  </r>
  <r>
    <n v="8404"/>
    <n v="704"/>
    <s v="Tammi"/>
    <s v="matt620@yahoo.com"/>
    <x v="1"/>
    <s v="700 Block of STANYAN ST"/>
    <n v="6852398753"/>
    <s v="31885382-66f3-11ea-b84f-7077813058ce"/>
    <n v="703"/>
    <n v="35185"/>
    <s v="NOT PAID"/>
    <x v="1"/>
    <m/>
  </r>
  <r>
    <n v="519"/>
    <n v="598"/>
    <s v="Rayburn"/>
    <s v="kristie659@hotmail.com"/>
    <x v="2"/>
    <s v="1400 Block of SACRAMENTO ST"/>
    <n v="8198842186"/>
    <s v="318916c0-66f3-11ea-8a7c-7077813058ce"/>
    <n v="180"/>
    <n v="7068"/>
    <s v="NOT PAID"/>
    <x v="0"/>
    <m/>
  </r>
  <r>
    <n v="4060"/>
    <n v="932"/>
    <s v="Gordon"/>
    <s v="lee224@ymail.co.in"/>
    <x v="1"/>
    <s v="HARRISON ST / 6TH ST"/>
    <n v="7396097848"/>
    <s v="318a2800-66f3-11ea-b639-7077813058ce"/>
    <n v="214"/>
    <n v="96496"/>
    <s v="PAID"/>
    <x v="0"/>
    <d v="1987-08-09T00:00:00"/>
  </r>
  <r>
    <n v="8860"/>
    <n v="834"/>
    <s v="Zakariya"/>
    <s v="roger478@ymail.co.in"/>
    <x v="2"/>
    <s v="LAWTON ST / 10TH AV"/>
    <n v="4508931602"/>
    <s v="318b396c-66f3-11ea-9883-7077813058ce"/>
    <n v="408"/>
    <n v="2988"/>
    <s v="PAID"/>
    <x v="0"/>
    <d v="1990-09-11T00:00:00"/>
  </r>
  <r>
    <n v="7164"/>
    <n v="209"/>
    <s v="Otis"/>
    <s v="zoya623@gmail.com"/>
    <x v="2"/>
    <s v="0 Block of URANUS TR"/>
    <n v="8013342363"/>
    <s v="318cbfc6-66f3-11ea-b57f-7077813058ce"/>
    <n v="902"/>
    <n v="83253"/>
    <s v="PAID"/>
    <x v="1"/>
    <d v="1989-09-17T00:00:00"/>
  </r>
  <r>
    <n v="9792"/>
    <n v="330"/>
    <s v="Curtis"/>
    <s v="robert627@yahoo.co.in"/>
    <x v="2"/>
    <s v="300 Block of HYDE ST"/>
    <n v="4775425957"/>
    <s v="318d82e8-66f3-11ea-9cca-7077813058ce"/>
    <n v="763"/>
    <n v="87828"/>
    <s v="PAID"/>
    <x v="1"/>
    <d v="2014-09-09T00:00:00"/>
  </r>
  <r>
    <n v="9934"/>
    <n v="138"/>
    <s v="Gabrielle"/>
    <s v="danny201@yahoo.com"/>
    <x v="2"/>
    <s v="1100 Block of SUTTER ST"/>
    <n v="2535125840"/>
    <s v="318e4628-66f3-11ea-a70e-7077813058ce"/>
    <n v="168"/>
    <n v="17035"/>
    <s v="PAID"/>
    <x v="1"/>
    <d v="1997-06-12T00:00:00"/>
  </r>
  <r>
    <n v="1980"/>
    <n v="981"/>
    <s v="Dani"/>
    <s v="ryker409@gmail.com"/>
    <x v="2"/>
    <s v="1900 Block of PALOU AV"/>
    <n v="5833657416"/>
    <s v="318f305e-66f3-11ea-b203-7077813058ce"/>
    <n v="723"/>
    <n v="426"/>
    <s v="NOT PAID"/>
    <x v="1"/>
    <m/>
  </r>
  <r>
    <n v="9251"/>
    <n v="130"/>
    <s v="Sadie"/>
    <s v="zelda490@yahoo.co.in"/>
    <x v="2"/>
    <s v="17TH ST / CAPP ST"/>
    <n v="5905581451"/>
    <s v="31901a98-66f3-11ea-830a-7077813058ce"/>
    <n v="438"/>
    <n v="20238"/>
    <s v="PAID"/>
    <x v="1"/>
    <d v="1977-03-30T00:00:00"/>
  </r>
  <r>
    <n v="6717"/>
    <n v="685"/>
    <s v="Emma"/>
    <s v="david957@ymail.com"/>
    <x v="0"/>
    <s v="100 Block of LEAVENWORTH ST"/>
    <n v="3742557097"/>
    <s v="3190ddc6-66f3-11ea-8fea-7077813058ce"/>
    <n v="162"/>
    <n v="68331"/>
    <s v="PAID"/>
    <x v="0"/>
    <d v="1982-10-29T00:00:00"/>
  </r>
  <r>
    <n v="3622"/>
    <n v="544"/>
    <s v="Eddie"/>
    <s v="jacquelin945@yahoo.com"/>
    <x v="0"/>
    <s v="MARKET ST / POWELL ST"/>
    <n v="1157949513"/>
    <s v="3191ef06-66f3-11ea-bb69-7077813058ce"/>
    <n v="246"/>
    <n v="86132"/>
    <s v="PAID"/>
    <x v="0"/>
    <d v="2019-03-01T00:00:00"/>
  </r>
  <r>
    <n v="8808"/>
    <n v="384"/>
    <s v="Connie"/>
    <s v="ardis505@ymail.com"/>
    <x v="2"/>
    <s v="SPEAR ST / MARKET ST"/>
    <n v="6061993877"/>
    <s v="31930050-66f3-11ea-8535-7077813058ce"/>
    <n v="105"/>
    <n v="766"/>
    <s v="NOT PAID"/>
    <x v="0"/>
    <m/>
  </r>
  <r>
    <n v="4920"/>
    <n v="467"/>
    <s v="Ricky"/>
    <s v="scott41@hotmail.com"/>
    <x v="2"/>
    <s v="VANNESS AV / CALIFORNIA ST"/>
    <n v="7395125371"/>
    <s v="319438b6-66f3-11ea-9722-7077813058ce"/>
    <n v="308"/>
    <n v="13169"/>
    <s v="NOT PAID"/>
    <x v="1"/>
    <m/>
  </r>
  <r>
    <n v="3140"/>
    <n v="112"/>
    <s v="Patrick"/>
    <s v="alexia131@outlook.com"/>
    <x v="1"/>
    <s v="100 Block of JONES ST"/>
    <n v="7624401610"/>
    <s v="319549e8-66f3-11ea-85a4-7077813058ce"/>
    <n v="172"/>
    <n v="48657"/>
    <s v="PAID"/>
    <x v="1"/>
    <d v="2004-10-26T00:00:00"/>
  </r>
  <r>
    <n v="8104"/>
    <n v="906"/>
    <s v="Annie"/>
    <s v="donnell940@ymail.co.in"/>
    <x v="1"/>
    <s v="0 Block of FREMONT ST"/>
    <n v="8271413320"/>
    <s v="31963430-66f3-11ea-bdc7-7077813058ce"/>
    <n v="775"/>
    <n v="88037"/>
    <s v="NOT PAID"/>
    <x v="0"/>
    <m/>
  </r>
  <r>
    <n v="2208"/>
    <n v="609"/>
    <s v="Elvia"/>
    <s v="trent560@google.co.in"/>
    <x v="2"/>
    <s v="300 Block of 14TH ST"/>
    <n v="6202223720"/>
    <s v="31971e6e-66f3-11ea-86f5-7077813058ce"/>
    <n v="333"/>
    <n v="21972"/>
    <s v="PAID"/>
    <x v="0"/>
    <d v="2013-08-11T00:00:00"/>
  </r>
  <r>
    <n v="7043"/>
    <n v="379"/>
    <s v="Laurette"/>
    <s v="gerald85@google.co.in"/>
    <x v="2"/>
    <s v="HAROLD AV / BRUCE AV"/>
    <n v="8194423563"/>
    <s v="31987dc0-66f3-11ea-a59b-7077813058ce"/>
    <n v="548"/>
    <n v="87886"/>
    <s v="NOT PAID"/>
    <x v="1"/>
    <m/>
  </r>
  <r>
    <n v="7485"/>
    <n v="357"/>
    <s v="Austin"/>
    <s v="zakariya835@yahoo.com"/>
    <x v="2"/>
    <s v="600 Block of TOWNSEND ST"/>
    <n v="8529931415"/>
    <s v="3199b61c-66f3-11ea-ab02-7077813058ce"/>
    <n v="665"/>
    <n v="3244"/>
    <s v="PAID"/>
    <x v="0"/>
    <d v="2010-04-27T00:00:00"/>
  </r>
  <r>
    <n v="1748"/>
    <n v="364"/>
    <s v="Willie"/>
    <s v="artie206@ymail.com"/>
    <x v="0"/>
    <s v="0 Block of POWELL ST"/>
    <n v="4033094166"/>
    <s v="319ac762-66f3-11ea-b75f-7077813058ce"/>
    <n v="305"/>
    <n v="32031"/>
    <s v="PAID"/>
    <x v="1"/>
    <d v="1992-11-01T00:00:00"/>
  </r>
  <r>
    <n v="9968"/>
    <n v="69"/>
    <s v="Diana"/>
    <s v="ryan128@yahoo.com"/>
    <x v="2"/>
    <s v="1200 Block of IRVING ST"/>
    <n v="1840361778"/>
    <s v="319bfff4-66f3-11ea-8fba-7077813058ce"/>
    <n v="938"/>
    <n v="51284"/>
    <s v="NOT PAID"/>
    <x v="0"/>
    <m/>
  </r>
  <r>
    <n v="5330"/>
    <n v="973"/>
    <s v="Amelia"/>
    <s v="albertha398@ymail.com"/>
    <x v="2"/>
    <s v="TARAVAL ST / 48TH AV"/>
    <n v="5888927246"/>
    <s v="319d3826-66f3-11ea-8b8d-7077813058ce"/>
    <n v="714"/>
    <n v="23055"/>
    <s v="PAID"/>
    <x v="0"/>
    <d v="2011-06-08T00:00:00"/>
  </r>
  <r>
    <n v="2183"/>
    <n v="455"/>
    <s v="Dennis"/>
    <s v="carolyn538@yahoo.co.in"/>
    <x v="0"/>
    <s v="7TH ST / MISSION ST"/>
    <n v="1146373455"/>
    <s v="319e9766-66f3-11ea-9392-7077813058ce"/>
    <n v="251"/>
    <n v="94926"/>
    <s v="PAID"/>
    <x v="0"/>
    <d v="2003-12-02T00:00:00"/>
  </r>
  <r>
    <n v="2182"/>
    <n v="247"/>
    <s v="Paige"/>
    <s v="ilana40@ymail.co.in"/>
    <x v="2"/>
    <s v="EDDY ST / DIVISADERO ST"/>
    <n v="4951091066"/>
    <s v="319fa8a8-66f3-11ea-b17c-7077813058ce"/>
    <n v="330"/>
    <n v="312"/>
    <s v="NOT PAID"/>
    <x v="1"/>
    <m/>
  </r>
  <r>
    <n v="1087"/>
    <n v="491"/>
    <s v="Lydia"/>
    <s v="christa254@gmail.com"/>
    <x v="1"/>
    <s v="EDDY ST / JONES ST"/>
    <n v="3384176833"/>
    <s v="31a0e11a-66f3-11ea-999b-7077813058ce"/>
    <n v="69"/>
    <n v="45852"/>
    <s v="PAID"/>
    <x v="1"/>
    <d v="2018-08-30T00:00:00"/>
  </r>
  <r>
    <n v="4296"/>
    <n v="826"/>
    <s v="Kandace"/>
    <s v="bobby84@yahoo.com"/>
    <x v="0"/>
    <s v="2100 Block of POLK ST"/>
    <n v="7174320820"/>
    <s v="31a1cb62-66f3-11ea-81bc-7077813058ce"/>
    <n v="969"/>
    <n v="77063"/>
    <s v="PAID"/>
    <x v="0"/>
    <d v="2013-03-09T00:00:00"/>
  </r>
  <r>
    <n v="9784"/>
    <n v="400"/>
    <s v="Tianna"/>
    <s v="laurence971@yahoo.co.in"/>
    <x v="0"/>
    <s v="SANSOME ST / CHESTNUT ST"/>
    <n v="2668150446"/>
    <s v="31a2b586-66f3-11ea-a9ea-7077813058ce"/>
    <n v="974"/>
    <n v="44299"/>
    <s v="PAID"/>
    <x v="1"/>
    <d v="2013-06-21T00:00:00"/>
  </r>
  <r>
    <n v="6210"/>
    <n v="271"/>
    <s v="Roxanne"/>
    <s v="trevon752@yahoo.co.in"/>
    <x v="2"/>
    <s v="1500 Block of HUDSON AV"/>
    <n v="5992525888"/>
    <s v="31a3c6d8-66f3-11ea-983d-7077813058ce"/>
    <n v="526"/>
    <n v="67123"/>
    <s v="PAID"/>
    <x v="1"/>
    <d v="1991-07-03T00:00:00"/>
  </r>
  <r>
    <n v="5781"/>
    <n v="110"/>
    <s v="Hellen"/>
    <s v="jason341@yahoo.com"/>
    <x v="2"/>
    <s v="1200 Block of MCALLISTER ST"/>
    <n v="5391751398"/>
    <s v="31a489fa-66f3-11ea-9155-7077813058ce"/>
    <n v="510"/>
    <n v="51104"/>
    <s v="NOT PAID"/>
    <x v="1"/>
    <m/>
  </r>
  <r>
    <n v="8306"/>
    <n v="277"/>
    <s v="Zoie"/>
    <s v="ramona899@yahoo.com"/>
    <x v="2"/>
    <s v="16TH ST / MISSION ST"/>
    <n v="4305011101"/>
    <s v="31a5c242-66f3-11ea-960b-7077813058ce"/>
    <n v="444"/>
    <n v="35369"/>
    <s v="NOT PAID"/>
    <x v="0"/>
    <m/>
  </r>
  <r>
    <n v="3270"/>
    <n v="85"/>
    <s v="George"/>
    <s v="harvey871@ymail.co.in"/>
    <x v="2"/>
    <s v="2200 Block of 14TH AV"/>
    <n v="3253132607"/>
    <s v="31a6ac9c-66f3-11ea-926a-7077813058ce"/>
    <n v="503"/>
    <n v="559"/>
    <s v="PAID"/>
    <x v="0"/>
    <d v="1974-05-25T00:00:00"/>
  </r>
  <r>
    <n v="6787"/>
    <n v="863"/>
    <s v="Genesis"/>
    <s v="ericka392@hotmail.com"/>
    <x v="1"/>
    <s v="GOLDEN GATE AV / FILLMORE ST"/>
    <n v="3282200761"/>
    <s v="31a796d0-66f3-11ea-ae4e-7077813058ce"/>
    <n v="109"/>
    <n v="13394"/>
    <s v="NOT PAID"/>
    <x v="0"/>
    <m/>
  </r>
  <r>
    <n v="3733"/>
    <n v="731"/>
    <s v="Reymundo"/>
    <s v="scott810@ymail.co.in"/>
    <x v="0"/>
    <s v="3000 Block of 23RD ST"/>
    <n v="8831717023"/>
    <s v="31a859f0-66f3-11ea-8394-7077813058ce"/>
    <n v="823"/>
    <n v="51472"/>
    <s v="PAID"/>
    <x v="0"/>
    <d v="1975-05-20T00:00:00"/>
  </r>
  <r>
    <n v="207"/>
    <n v="638"/>
    <s v="Boyd"/>
    <s v="shirley751@gmail.com"/>
    <x v="2"/>
    <s v="1500 Block of MCALLISTER ST"/>
    <n v="6274955877"/>
    <s v="31a9925e-66f3-11ea-b9ab-7077813058ce"/>
    <n v="147"/>
    <n v="99367"/>
    <s v="PAID"/>
    <x v="1"/>
    <d v="2005-09-15T00:00:00"/>
  </r>
  <r>
    <n v="3"/>
    <n v="275"/>
    <s v="Janelle"/>
    <s v="nevaeh593@outlook.com"/>
    <x v="0"/>
    <s v="OAK ST / FILLMORE ST"/>
    <n v="9875661422"/>
    <s v="31aa7c8c-66f3-11ea-bbd5-7077813058ce"/>
    <n v="625"/>
    <n v="98982"/>
    <s v="NOT PAID"/>
    <x v="0"/>
    <m/>
  </r>
  <r>
    <n v="1896"/>
    <n v="278"/>
    <s v="Bryn"/>
    <s v="rayburn250@yahoo.co.in"/>
    <x v="2"/>
    <s v="JOHNFKENNEDY DR / TRANSVERSE DR"/>
    <n v="9976580262"/>
    <s v="31ab66b6-66f3-11ea-b954-7077813058ce"/>
    <n v="695"/>
    <n v="47111"/>
    <s v="NOT PAID"/>
    <x v="1"/>
    <m/>
  </r>
  <r>
    <n v="9631"/>
    <n v="948"/>
    <s v="Eriana"/>
    <s v="rayburn258@gmail.com"/>
    <x v="2"/>
    <s v="MISSION ST / 20TH ST"/>
    <n v="7191264003"/>
    <s v="31ac02dc-66f3-11ea-8f7e-7077813058ce"/>
    <n v="983"/>
    <n v="87420"/>
    <s v="NOT PAID"/>
    <x v="1"/>
    <m/>
  </r>
  <r>
    <n v="3132"/>
    <n v="912"/>
    <s v="Bayley"/>
    <s v="sharyn974@ymail.co.in"/>
    <x v="2"/>
    <s v="900 Block of HAYES ST"/>
    <n v="3477191930"/>
    <s v="31aced36-66f3-11ea-b593-7077813058ce"/>
    <n v="82"/>
    <n v="59376"/>
    <s v="NOT PAID"/>
    <x v="1"/>
    <m/>
  </r>
  <r>
    <n v="1202"/>
    <n v="426"/>
    <s v="Chasity"/>
    <s v="leslie740@ymail.co.in"/>
    <x v="0"/>
    <s v="600 Block of PAGE ST"/>
    <n v="4935174932"/>
    <s v="31add76e-66f3-11ea-bc98-7077813058ce"/>
    <n v="397"/>
    <n v="41003"/>
    <s v="NOT PAID"/>
    <x v="0"/>
    <m/>
  </r>
  <r>
    <n v="8834"/>
    <n v="735"/>
    <s v="Dejon"/>
    <s v="ericka359@ymail.com"/>
    <x v="0"/>
    <s v="0 Block of WAVERLY PL"/>
    <n v="6582738747"/>
    <s v="31ae9a98-66f3-11ea-9239-7077813058ce"/>
    <n v="599"/>
    <n v="58511"/>
    <s v="NOT PAID"/>
    <x v="0"/>
    <m/>
  </r>
  <r>
    <n v="1201"/>
    <n v="666"/>
    <s v="Sydney"/>
    <s v="curtis682@hotmail.com"/>
    <x v="0"/>
    <s v="MARKET ST / 3RD ST"/>
    <n v="7050577792"/>
    <s v="31af36c0-66f3-11ea-9653-7077813058ce"/>
    <n v="306"/>
    <n v="52868"/>
    <s v="PAID"/>
    <x v="1"/>
    <d v="1983-07-22T00:00:00"/>
  </r>
  <r>
    <n v="2573"/>
    <n v="888"/>
    <s v="Bernadine"/>
    <s v="alessia799@hotmail.com"/>
    <x v="0"/>
    <s v="1000 Block of CONNECTICUT ST"/>
    <n v="8241842420"/>
    <s v="31affa0a-66f3-11ea-8464-7077813058ce"/>
    <n v="536"/>
    <n v="8206"/>
    <s v="PAID"/>
    <x v="0"/>
    <d v="2016-09-21T00:00:00"/>
  </r>
  <r>
    <n v="6759"/>
    <n v="310"/>
    <s v="Julianna"/>
    <s v="bridgett374@yahoo.com"/>
    <x v="0"/>
    <s v="800 Block of NORTHPOINT ST"/>
    <n v="2604037592"/>
    <s v="31b0e428-66f3-11ea-8884-7077813058ce"/>
    <n v="20"/>
    <n v="48873"/>
    <s v="NOT PAID"/>
    <x v="0"/>
    <m/>
  </r>
  <r>
    <n v="2601"/>
    <n v="43"/>
    <s v="Gwendolyn"/>
    <s v="kelly848@hotmail.com"/>
    <x v="1"/>
    <s v="100 Block of 3RD ST"/>
    <n v="9380507727"/>
    <s v="31b21c7a-66f3-11ea-b007-7077813058ce"/>
    <n v="515"/>
    <n v="22214"/>
    <s v="NOT PAID"/>
    <x v="0"/>
    <m/>
  </r>
  <r>
    <n v="2656"/>
    <n v="722"/>
    <s v="Maurice"/>
    <s v="francis214@hotmail.com"/>
    <x v="1"/>
    <s v="100 Block of TURQUOISE WY"/>
    <n v="4722321429"/>
    <s v="31b2dfd8-66f3-11ea-b094-7077813058ce"/>
    <n v="332"/>
    <n v="806"/>
    <s v="NOT PAID"/>
    <x v="1"/>
    <m/>
  </r>
  <r>
    <n v="9645"/>
    <n v="233"/>
    <s v="Muriel"/>
    <s v="stephania835@gmail.com"/>
    <x v="1"/>
    <s v="1100 Block of SUTTER ST"/>
    <n v="9598036922"/>
    <s v="31b3ca0a-66f3-11ea-bdb1-7077813058ce"/>
    <n v="127"/>
    <n v="27590"/>
    <s v="PAID"/>
    <x v="0"/>
    <d v="2006-01-09T00:00:00"/>
  </r>
  <r>
    <n v="584"/>
    <n v="392"/>
    <s v="Marie"/>
    <s v="zella692@yahoo.co.in"/>
    <x v="1"/>
    <s v="900 Block of GEARY ST"/>
    <n v="2677043411"/>
    <s v="31b4db48-66f3-11ea-8ac6-7077813058ce"/>
    <n v="958"/>
    <n v="5769"/>
    <s v="NOT PAID"/>
    <x v="0"/>
    <m/>
  </r>
  <r>
    <n v="2121"/>
    <n v="527"/>
    <s v="Holli"/>
    <s v="tiffany386@ymail.com"/>
    <x v="1"/>
    <s v="HAIGHT ST / MARKET ST"/>
    <n v="4336869761"/>
    <s v="31b6138a-66f3-11ea-a991-7077813058ce"/>
    <n v="42"/>
    <n v="38290"/>
    <s v="PAID"/>
    <x v="1"/>
    <d v="1979-09-12T00:00:00"/>
  </r>
  <r>
    <n v="2142"/>
    <n v="767"/>
    <s v="Rory"/>
    <s v="bernard448@google.co.in"/>
    <x v="0"/>
    <s v="MISSION ST / RUSSIA AV"/>
    <n v="3463358376"/>
    <s v="31b6fdd4-66f3-11ea-8bc0-7077813058ce"/>
    <n v="977"/>
    <n v="44807"/>
    <s v="PAID"/>
    <x v="0"/>
    <d v="2002-10-20T00:00:00"/>
  </r>
  <r>
    <n v="2396"/>
    <n v="650"/>
    <s v="Miley"/>
    <s v="parth128@gmail.com"/>
    <x v="2"/>
    <s v="19TH ST / YORK ST"/>
    <n v="6083580617"/>
    <s v="31b80f2e-66f3-11ea-9f03-7077813058ce"/>
    <n v="460"/>
    <n v="11223"/>
    <s v="PAID"/>
    <x v="1"/>
    <d v="2005-09-15T00:00:00"/>
  </r>
  <r>
    <n v="8747"/>
    <n v="908"/>
    <s v="Trey"/>
    <s v="arlene95@ymail.co.in"/>
    <x v="2"/>
    <s v="GEARY ST / STOCKTON ST"/>
    <n v="3087180828"/>
    <s v="31b8ab40-66f3-11ea-a1ea-7077813058ce"/>
    <n v="659"/>
    <n v="85889"/>
    <s v="PAID"/>
    <x v="1"/>
    <d v="1998-09-11T00:00:00"/>
  </r>
  <r>
    <n v="4142"/>
    <n v="955"/>
    <s v="Debora"/>
    <s v="ronnie261@ymail.co.in"/>
    <x v="2"/>
    <s v="700 Block of 14TH ST"/>
    <n v="1771412315"/>
    <s v="31b96e70-66f3-11ea-9a67-7077813058ce"/>
    <n v="197"/>
    <n v="57138"/>
    <s v="PAID"/>
    <x v="1"/>
    <d v="1989-08-23T00:00:00"/>
  </r>
  <r>
    <n v="9770"/>
    <n v="106"/>
    <s v="Sonja"/>
    <s v="anne892@hotmail.com"/>
    <x v="1"/>
    <s v="OAKDALE AV / SELBY ST"/>
    <n v="7962531995"/>
    <s v="31ba31b0-66f3-11ea-b455-7077813058ce"/>
    <n v="540"/>
    <n v="987"/>
    <s v="PAID"/>
    <x v="1"/>
    <d v="1977-11-08T00:00:00"/>
  </r>
  <r>
    <n v="2593"/>
    <n v="410"/>
    <s v="Willie"/>
    <s v="kathleen439@outlook.com"/>
    <x v="1"/>
    <s v="100 Block of BROOKDALE AV"/>
    <n v="5212165773"/>
    <s v="31bb1bfa-66f3-11ea-982b-7077813058ce"/>
    <n v="178"/>
    <n v="80179"/>
    <s v="PAID"/>
    <x v="1"/>
    <d v="2009-01-26T00:00:00"/>
  </r>
  <r>
    <n v="9807"/>
    <n v="311"/>
    <s v="Max"/>
    <s v="jalen33@yahoo.com"/>
    <x v="2"/>
    <s v="DUNCAN ST / DOUGLASS ST"/>
    <n v="1106944265"/>
    <s v="31bbdf14-66f3-11ea-8012-7077813058ce"/>
    <n v="202"/>
    <n v="63810"/>
    <s v="PAID"/>
    <x v="0"/>
    <d v="2001-08-03T00:00:00"/>
  </r>
  <r>
    <n v="2525"/>
    <n v="830"/>
    <s v="Danielle"/>
    <s v="jensen191@ymail.co.in"/>
    <x v="0"/>
    <s v="500 Block of JOHNFKENNEDY DR"/>
    <n v="9484650144"/>
    <s v="31bca246-66f3-11ea-abf6-7077813058ce"/>
    <n v="632"/>
    <n v="22261"/>
    <s v="PAID"/>
    <x v="0"/>
    <d v="1992-12-25T00:00:00"/>
  </r>
  <r>
    <n v="1724"/>
    <n v="805"/>
    <s v="Caitlin"/>
    <s v="stanley922@ymail.co.in"/>
    <x v="0"/>
    <s v="2100 Block of 24TH AV"/>
    <n v="5023276687"/>
    <s v="31bd8c92-66f3-11ea-9011-7077813058ce"/>
    <n v="25"/>
    <n v="37286"/>
    <s v="PAID"/>
    <x v="0"/>
    <d v="2004-05-17T00:00:00"/>
  </r>
  <r>
    <n v="7146"/>
    <n v="351"/>
    <s v="Enrique"/>
    <s v="stanley112@outlook.com"/>
    <x v="1"/>
    <s v="900 Block of MARKET ST"/>
    <n v="2048989791"/>
    <s v="31be28b0-66f3-11ea-ac89-7077813058ce"/>
    <n v="990"/>
    <n v="73874"/>
    <s v="PAID"/>
    <x v="0"/>
    <d v="2003-11-28T00:00:00"/>
  </r>
  <r>
    <n v="563"/>
    <n v="529"/>
    <s v="Brenda"/>
    <s v="pamela639@google.co.in"/>
    <x v="2"/>
    <s v="CHESTNUT ST / COLUMBUS AV"/>
    <n v="8133737988"/>
    <s v="31beebdc-66f3-11ea-a06e-7077813058ce"/>
    <n v="913"/>
    <n v="20187"/>
    <s v="NOT PAID"/>
    <x v="1"/>
    <m/>
  </r>
  <r>
    <n v="7771"/>
    <n v="52"/>
    <s v="Andre"/>
    <s v="isabela532@hotmail.com"/>
    <x v="2"/>
    <s v="200 Block of 9TH ST"/>
    <n v="3262621948"/>
    <s v="31bfaf0c-66f3-11ea-8a4e-7077813058ce"/>
    <n v="371"/>
    <n v="51038"/>
    <s v="NOT PAID"/>
    <x v="1"/>
    <m/>
  </r>
  <r>
    <n v="4789"/>
    <n v="30"/>
    <s v="Eunice"/>
    <s v="tiffani333@outlook.com"/>
    <x v="0"/>
    <s v="700 Block of MARKET ST"/>
    <n v="3426943865"/>
    <s v="31c07288-66f3-11ea-a2cf-7077813058ce"/>
    <n v="514"/>
    <n v="89846"/>
    <s v="NOT PAID"/>
    <x v="1"/>
    <m/>
  </r>
  <r>
    <n v="3221"/>
    <n v="421"/>
    <s v="Johnny"/>
    <s v="ora822@outlook.com"/>
    <x v="2"/>
    <s v="300 Block of ATHENS ST"/>
    <n v="7803854441"/>
    <s v="31c1364c-66f3-11ea-82bf-7077813058ce"/>
    <n v="707"/>
    <n v="59967"/>
    <s v="NOT PAID"/>
    <x v="0"/>
    <m/>
  </r>
  <r>
    <n v="5197"/>
    <n v="696"/>
    <s v="Christa"/>
    <s v="crystal579@outlook.com"/>
    <x v="0"/>
    <s v="27TH AV / LAKE ST"/>
    <n v="9770768694"/>
    <s v="31c1f8b4-66f3-11ea-8397-7077813058ce"/>
    <n v="473"/>
    <n v="59474"/>
    <s v="PAID"/>
    <x v="1"/>
    <d v="2012-01-17T00:00:00"/>
  </r>
  <r>
    <n v="8183"/>
    <n v="788"/>
    <s v="Wilbur"/>
    <s v="todd405@ymail.co.in"/>
    <x v="2"/>
    <s v="2400 Block of MARKET ST"/>
    <n v="2496040176"/>
    <s v="31c30a08-66f3-11ea-aba8-7077813058ce"/>
    <n v="847"/>
    <n v="77342"/>
    <s v="NOT PAID"/>
    <x v="1"/>
    <m/>
  </r>
  <r>
    <n v="1126"/>
    <n v="590"/>
    <s v="Steve"/>
    <s v="frederick409@outlook.com"/>
    <x v="1"/>
    <s v="7TH ST / MARKET ST"/>
    <n v="5597753640"/>
    <s v="31c49062-66f3-11ea-ba20-7077813058ce"/>
    <n v="815"/>
    <n v="57460"/>
    <s v="PAID"/>
    <x v="1"/>
    <d v="2010-03-02T00:00:00"/>
  </r>
  <r>
    <n v="4899"/>
    <n v="417"/>
    <s v="Ronnie"/>
    <s v="makala843@ymail.com"/>
    <x v="0"/>
    <s v="1000 Block of BUSH ST"/>
    <n v="6624913103"/>
    <s v="31c616ba-66f3-11ea-afb3-7077813058ce"/>
    <n v="928"/>
    <n v="74930"/>
    <s v="NOT PAID"/>
    <x v="1"/>
    <m/>
  </r>
  <r>
    <n v="4732"/>
    <n v="635"/>
    <s v="Julie"/>
    <s v="wayne473@gmail.com"/>
    <x v="0"/>
    <s v="1300 Block of HAIGHT ST"/>
    <n v="2676477272"/>
    <s v="31c6b2fe-66f3-11ea-9b07-7077813058ce"/>
    <n v="210"/>
    <n v="89389"/>
    <s v="NOT PAID"/>
    <x v="1"/>
    <m/>
  </r>
  <r>
    <n v="4103"/>
    <n v="549"/>
    <s v="Paola"/>
    <s v="bart400@outlook.com"/>
    <x v="0"/>
    <s v="700 Block of POST ST"/>
    <n v="7164606551"/>
    <s v="31c77618-66f3-11ea-bb5b-7077813058ce"/>
    <n v="793"/>
    <n v="86767"/>
    <s v="NOT PAID"/>
    <x v="1"/>
    <m/>
  </r>
  <r>
    <n v="7861"/>
    <n v="877"/>
    <s v="Shemar"/>
    <s v="leighann675@gmail.com"/>
    <x v="1"/>
    <s v="1000 Block of INGERSON AV"/>
    <n v="6448120894"/>
    <s v="31c8394a-66f3-11ea-bf8e-7077813058ce"/>
    <n v="872"/>
    <n v="42257"/>
    <s v="PAID"/>
    <x v="1"/>
    <d v="2008-05-17T00:00:00"/>
  </r>
  <r>
    <n v="7764"/>
    <n v="690"/>
    <s v="Albert"/>
    <s v="christina573@hotmail.com"/>
    <x v="1"/>
    <s v="0 Block of STONEYBROOK AV"/>
    <n v="8065274712"/>
    <s v="31c8fc98-66f3-11ea-b3c3-7077813058ce"/>
    <n v="298"/>
    <n v="28987"/>
    <s v="NOT PAID"/>
    <x v="1"/>
    <m/>
  </r>
  <r>
    <n v="5345"/>
    <n v="164"/>
    <s v="Kyleigh"/>
    <s v="edith189@ymail.co.in"/>
    <x v="1"/>
    <s v="3900 Block of MISSION ST"/>
    <n v="8636405460"/>
    <s v="31c9e6be-66f3-11ea-9f95-7077813058ce"/>
    <n v="941"/>
    <n v="38952"/>
    <s v="PAID"/>
    <x v="1"/>
    <d v="2010-08-28T00:00:00"/>
  </r>
  <r>
    <n v="6191"/>
    <n v="279"/>
    <s v="Julianna"/>
    <s v="milburn442@hotmail.com"/>
    <x v="2"/>
    <s v="300 Block of 6TH AV"/>
    <n v="7478765147"/>
    <s v="31caa9ee-66f3-11ea-bce1-7077813058ce"/>
    <n v="731"/>
    <n v="50635"/>
    <s v="NOT PAID"/>
    <x v="1"/>
    <m/>
  </r>
  <r>
    <n v="310"/>
    <n v="574"/>
    <s v="Michaela"/>
    <s v="loren171@gmail.com"/>
    <x v="0"/>
    <s v="2000 Block of MISSION ST"/>
    <n v="5704304288"/>
    <s v="31cb461a-66f3-11ea-a37c-7077813058ce"/>
    <n v="500"/>
    <n v="32800"/>
    <s v="NOT PAID"/>
    <x v="1"/>
    <m/>
  </r>
  <r>
    <n v="3095"/>
    <n v="222"/>
    <s v="Stefania"/>
    <s v="zoie905@gmail.com"/>
    <x v="2"/>
    <s v="EDDY ST / LARKIN ST"/>
    <n v="7239777917"/>
    <s v="31cc0964-66f3-11ea-b6b3-7077813058ce"/>
    <n v="142"/>
    <n v="67478"/>
    <s v="NOT PAID"/>
    <x v="0"/>
    <m/>
  </r>
  <r>
    <n v="2159"/>
    <n v="640"/>
    <s v="Nigel"/>
    <s v="coleman372@yahoo.co.in"/>
    <x v="2"/>
    <s v="SUTTER ST / FRANKLIN ST"/>
    <n v="2543703845"/>
    <s v="31cccd64-66f3-11ea-a4c2-7077813058ce"/>
    <n v="787"/>
    <n v="24449"/>
    <s v="PAID"/>
    <x v="1"/>
    <d v="2011-06-25T00:00:00"/>
  </r>
  <r>
    <n v="3569"/>
    <n v="896"/>
    <s v="Mavis"/>
    <s v="jennifer84@gmail.com"/>
    <x v="2"/>
    <s v="700 Block of CABRILLO ST"/>
    <n v="6104073082"/>
    <s v="31cd8fca-66f3-11ea-97a4-7077813058ce"/>
    <n v="749"/>
    <n v="3119"/>
    <s v="PAID"/>
    <x v="0"/>
    <d v="2014-07-02T00:00:00"/>
  </r>
  <r>
    <n v="5958"/>
    <n v="318"/>
    <s v="Todd"/>
    <s v="jensen157@gmail.com"/>
    <x v="2"/>
    <s v="COLUMBUS AV / CHESTNUT ST"/>
    <n v="5160860537"/>
    <s v="31ce7a18-66f3-11ea-94eb-7077813058ce"/>
    <n v="304"/>
    <n v="13693"/>
    <s v="PAID"/>
    <x v="1"/>
    <d v="2004-09-25T00:00:00"/>
  </r>
  <r>
    <n v="1275"/>
    <n v="953"/>
    <s v="Marion"/>
    <s v="cristina330@ymail.com"/>
    <x v="2"/>
    <s v="5TH ST / TOWNSEND ST"/>
    <n v="2792956542"/>
    <s v="31cf3d24-66f3-11ea-8054-7077813058ce"/>
    <n v="30"/>
    <n v="80796"/>
    <s v="PAID"/>
    <x v="1"/>
    <d v="2010-03-09T00:00:00"/>
  </r>
  <r>
    <n v="6357"/>
    <n v="681"/>
    <s v="Adrianna"/>
    <s v="annamaria542@ymail.co.in"/>
    <x v="2"/>
    <s v="100 Block of EDDY ST"/>
    <n v="3676237077"/>
    <s v="31d0006c-66f3-11ea-9c10-7077813058ce"/>
    <n v="477"/>
    <n v="19804"/>
    <s v="NOT PAID"/>
    <x v="1"/>
    <m/>
  </r>
  <r>
    <n v="4551"/>
    <n v="972"/>
    <s v="Jaimee"/>
    <s v="jennie676@gmail.com"/>
    <x v="1"/>
    <s v="OAKDALE AV / RANKIN ST"/>
    <n v="2375791511"/>
    <s v="31d16094-66f3-11ea-b511-7077813058ce"/>
    <n v="52"/>
    <n v="75766"/>
    <s v="NOT PAID"/>
    <x v="0"/>
    <m/>
  </r>
  <r>
    <n v="4252"/>
    <n v="407"/>
    <s v="Joe"/>
    <s v="eldon965@gmail.com"/>
    <x v="0"/>
    <s v="SILVER AV / BOYLSTON ST"/>
    <n v="1578883625"/>
    <s v="31d222e8-66f3-11ea-9b54-7077813058ce"/>
    <n v="73"/>
    <n v="74338"/>
    <s v="NOT PAID"/>
    <x v="1"/>
    <m/>
  </r>
  <r>
    <n v="2096"/>
    <n v="226"/>
    <s v="Jennifer"/>
    <s v="tammi464@google.co.in"/>
    <x v="0"/>
    <s v="100 Block of MINNA ST"/>
    <n v="3365326918"/>
    <s v="31d2e636-66f3-11ea-8df2-7077813058ce"/>
    <n v="691"/>
    <n v="73423"/>
    <s v="PAID"/>
    <x v="0"/>
    <d v="2012-08-20T00:00:00"/>
  </r>
  <r>
    <n v="5209"/>
    <n v="762"/>
    <s v="Peyton"/>
    <s v="elise537@google.co.in"/>
    <x v="2"/>
    <s v="500 Block of 2ND ST"/>
    <n v="8798033999"/>
    <s v="31d3f842-66f3-11ea-a75e-7077813058ce"/>
    <n v="786"/>
    <n v="91842"/>
    <s v="PAID"/>
    <x v="1"/>
    <d v="1976-08-31T00:00:00"/>
  </r>
  <r>
    <n v="9271"/>
    <n v="872"/>
    <s v="Joel"/>
    <s v="twanna51@outlook.com"/>
    <x v="2"/>
    <s v="POWELL ST / GEARY ST"/>
    <n v="5734730611"/>
    <s v="31d4bb6c-66f3-11ea-9ff7-7077813058ce"/>
    <n v="68"/>
    <n v="81148"/>
    <s v="NOT PAID"/>
    <x v="1"/>
    <m/>
  </r>
  <r>
    <n v="6772"/>
    <n v="473"/>
    <s v="Chasity"/>
    <s v="dawn379@gmail.com"/>
    <x v="1"/>
    <s v="100 Block of TUCKER AV"/>
    <n v="7600088539"/>
    <s v="31d5a4e4-66f3-11ea-861b-7077813058ce"/>
    <n v="630"/>
    <n v="96963"/>
    <s v="PAID"/>
    <x v="1"/>
    <d v="2009-09-29T00:00:00"/>
  </r>
  <r>
    <n v="4628"/>
    <n v="248"/>
    <s v="Darrel"/>
    <s v="gael721@hotmail.com"/>
    <x v="2"/>
    <s v="2300 Block of BUCHANAN ST"/>
    <n v="5946963380"/>
    <s v="31d68f18-66f3-11ea-b8c4-7077813058ce"/>
    <n v="357"/>
    <n v="88092"/>
    <s v="NOT PAID"/>
    <x v="1"/>
    <m/>
  </r>
  <r>
    <n v="3853"/>
    <n v="416"/>
    <s v="Frank"/>
    <s v="joao478@ymail.co.in"/>
    <x v="2"/>
    <s v="TARAVAL ST / 44TH AV"/>
    <n v="2407798660"/>
    <s v="31d77952-66f3-11ea-b47a-7077813058ce"/>
    <n v="455"/>
    <n v="66397"/>
    <s v="NOT PAID"/>
    <x v="0"/>
    <m/>
  </r>
  <r>
    <n v="515"/>
    <n v="425"/>
    <s v="Christina"/>
    <s v="muriel437@yahoo.com"/>
    <x v="1"/>
    <s v="1ST ST / MISSION ST"/>
    <n v="3644687016"/>
    <s v="31d8638c-66f3-11ea-8b90-7077813058ce"/>
    <n v="947"/>
    <n v="1714"/>
    <s v="PAID"/>
    <x v="0"/>
    <d v="1987-04-30T00:00:00"/>
  </r>
  <r>
    <n v="7513"/>
    <n v="435"/>
    <s v="Bruno"/>
    <s v="valeria27@ymail.com"/>
    <x v="1"/>
    <s v="0 Block of STOCKTON ST"/>
    <n v="1848195986"/>
    <s v="31d927a2-66f3-11ea-bb48-7077813058ce"/>
    <n v="589"/>
    <n v="5059"/>
    <s v="NOT PAID"/>
    <x v="0"/>
    <m/>
  </r>
  <r>
    <n v="9030"/>
    <n v="370"/>
    <s v="Fabiola"/>
    <s v="yasmeen6@outlook.com"/>
    <x v="0"/>
    <s v="100 Block of HYDE ST"/>
    <n v="5755404369"/>
    <s v="31d9eaca-66f3-11ea-b8c8-7077813058ce"/>
    <n v="863"/>
    <n v="66582"/>
    <s v="NOT PAID"/>
    <x v="0"/>
    <m/>
  </r>
  <r>
    <n v="2378"/>
    <n v="406"/>
    <s v="Lucien"/>
    <s v="cecilia196@hotmail.com"/>
    <x v="0"/>
    <s v="MASON ST / TURK ST"/>
    <n v="2705083615"/>
    <s v="31da86f6-66f3-11ea-8b12-7077813058ce"/>
    <n v="668"/>
    <n v="42143"/>
    <s v="PAID"/>
    <x v="0"/>
    <d v="1972-06-16T00:00:00"/>
  </r>
  <r>
    <n v="5894"/>
    <n v="976"/>
    <s v="Laverne"/>
    <s v="brent496@ymail.co.in"/>
    <x v="0"/>
    <s v="4400 Block of 3RD ST"/>
    <n v="2287296780"/>
    <s v="31db9768-66f3-11ea-883c-7077813058ce"/>
    <n v="206"/>
    <n v="27741"/>
    <s v="NOT PAID"/>
    <x v="1"/>
    <m/>
  </r>
  <r>
    <n v="7587"/>
    <n v="349"/>
    <s v="Joseph"/>
    <s v="gray853@yahoo.co.in"/>
    <x v="0"/>
    <s v="100 Block of MARIETTA DR"/>
    <n v="7152577292"/>
    <s v="31dcf6d4-66f3-11ea-a647-7077813058ce"/>
    <n v="835"/>
    <n v="696"/>
    <s v="NOT PAID"/>
    <x v="0"/>
    <m/>
  </r>
  <r>
    <n v="1424"/>
    <n v="595"/>
    <s v="George"/>
    <s v="kenny233@hotmail.com"/>
    <x v="2"/>
    <s v="1000 Block of FOLSOM ST"/>
    <n v="5818539801"/>
    <s v="31de0880-66f3-11ea-ab1e-7077813058ce"/>
    <n v="315"/>
    <n v="37660"/>
    <s v="NOT PAID"/>
    <x v="0"/>
    <m/>
  </r>
  <r>
    <n v="5214"/>
    <n v="366"/>
    <s v="Velma"/>
    <s v="jasmine269@hotmail.com"/>
    <x v="2"/>
    <s v="1300 Block of MARKET ST"/>
    <n v="5684234865"/>
    <s v="31df1974-66f3-11ea-948f-7077813058ce"/>
    <n v="553"/>
    <n v="16299"/>
    <s v="NOT PAID"/>
    <x v="0"/>
    <m/>
  </r>
  <r>
    <n v="8249"/>
    <n v="39"/>
    <s v="Christy"/>
    <s v="kelly404@gmail.com"/>
    <x v="2"/>
    <s v="200 Block of RALSTON ST"/>
    <n v="8687515154"/>
    <s v="31e02ac0-66f3-11ea-85d7-7077813058ce"/>
    <n v="861"/>
    <n v="16690"/>
    <s v="PAID"/>
    <x v="0"/>
    <d v="1996-09-13T00:00:00"/>
  </r>
  <r>
    <n v="3172"/>
    <n v="978"/>
    <s v="Catherine"/>
    <s v="alysha459@ymail.co.in"/>
    <x v="0"/>
    <s v="100 Block of SANBUENAVENTURA WY"/>
    <n v="9719226221"/>
    <s v="31e163c2-66f3-11ea-a771-7077813058ce"/>
    <n v="279"/>
    <n v="21003"/>
    <s v="NOT PAID"/>
    <x v="0"/>
    <m/>
  </r>
  <r>
    <n v="5489"/>
    <n v="623"/>
    <s v="Lita"/>
    <s v="rashawn68@hotmail.com"/>
    <x v="2"/>
    <s v="1400 Block of BROADWAY ST"/>
    <n v="4582180805"/>
    <s v="31e27454-66f3-11ea-985a-7077813058ce"/>
    <n v="75"/>
    <n v="93642"/>
    <s v="PAID"/>
    <x v="1"/>
    <d v="2002-09-08T00:00:00"/>
  </r>
  <r>
    <n v="2037"/>
    <n v="751"/>
    <s v="Stephon"/>
    <s v="rita822@google.co.in"/>
    <x v="1"/>
    <s v="1300 Block of FRANKLIN ST"/>
    <n v="1731496685"/>
    <s v="31e3aca4-66f3-11ea-b4f1-7077813058ce"/>
    <n v="895"/>
    <n v="34832"/>
    <s v="NOT PAID"/>
    <x v="1"/>
    <m/>
  </r>
  <r>
    <n v="2401"/>
    <n v="899"/>
    <s v="Demetrius"/>
    <s v="jaime171@hotmail.com"/>
    <x v="1"/>
    <s v="1000 Block of HYDE ST"/>
    <n v="2656568705"/>
    <s v="31e496d4-66f3-11ea-ae24-7077813058ce"/>
    <n v="866"/>
    <n v="59176"/>
    <s v="PAID"/>
    <x v="1"/>
    <d v="1995-01-01T00:00:00"/>
  </r>
  <r>
    <n v="1303"/>
    <n v="396"/>
    <s v="Evan"/>
    <s v="debora90@gmail.com"/>
    <x v="0"/>
    <s v="2000 Block of MISSION ST"/>
    <n v="2383254556"/>
    <s v="31e5a810-66f3-11ea-b394-7077813058ce"/>
    <n v="792"/>
    <n v="3846"/>
    <s v="NOT PAID"/>
    <x v="1"/>
    <m/>
  </r>
  <r>
    <n v="6798"/>
    <n v="792"/>
    <s v="Rita"/>
    <s v="jan949@yahoo.co.in"/>
    <x v="0"/>
    <s v="800 Block of MOSCOW ST"/>
    <n v="3546706958"/>
    <s v="31e70780-66f3-11ea-a98c-7077813058ce"/>
    <n v="191"/>
    <n v="17651"/>
    <s v="PAID"/>
    <x v="0"/>
    <d v="1989-10-17T00:00:00"/>
  </r>
  <r>
    <n v="9917"/>
    <n v="808"/>
    <s v="Franklin"/>
    <s v="van725@yahoo.com"/>
    <x v="1"/>
    <s v="NORTHPOINT ST / MASON ST"/>
    <n v="4148247171"/>
    <s v="31e7ca9a-66f3-11ea-a42b-7077813058ce"/>
    <n v="59"/>
    <n v="2282"/>
    <s v="NOT PAID"/>
    <x v="0"/>
    <m/>
  </r>
  <r>
    <n v="2969"/>
    <n v="903"/>
    <s v="Dianne"/>
    <s v="jalen271@gmail.com"/>
    <x v="2"/>
    <s v="900 Block of NATOMA ST"/>
    <n v="8158241511"/>
    <s v="31e92a06-66f3-11ea-a2c3-7077813058ce"/>
    <n v="748"/>
    <n v="49908"/>
    <s v="NOT PAID"/>
    <x v="0"/>
    <m/>
  </r>
  <r>
    <n v="8737"/>
    <n v="335"/>
    <s v="Mickey"/>
    <s v="samual419@outlook.com"/>
    <x v="2"/>
    <s v="LINCOLN WY / 45TH AV"/>
    <n v="1345806313"/>
    <s v="31ea3b58-66f3-11ea-bc9e-7077813058ce"/>
    <n v="693"/>
    <n v="68886"/>
    <s v="NOT PAID"/>
    <x v="1"/>
    <m/>
  </r>
  <r>
    <n v="2104"/>
    <n v="784"/>
    <s v="Amy"/>
    <s v="holli358@ymail.com"/>
    <x v="1"/>
    <s v="UNION ST / LAGUNA ST"/>
    <n v="9076432313"/>
    <s v="31eb4c8c-66f3-11ea-b7ad-7077813058ce"/>
    <n v="955"/>
    <n v="41456"/>
    <s v="PAID"/>
    <x v="0"/>
    <d v="1992-12-27T00:00:00"/>
  </r>
  <r>
    <n v="1702"/>
    <n v="683"/>
    <s v="Eileen"/>
    <s v="latasha554@ymail.com"/>
    <x v="1"/>
    <s v="500 Block of HOLLOWAY AV"/>
    <n v="6507962797"/>
    <s v="31ebe8b4-66f3-11ea-b8ca-7077813058ce"/>
    <n v="538"/>
    <n v="39488"/>
    <s v="NOT PAID"/>
    <x v="1"/>
    <m/>
  </r>
  <r>
    <n v="8933"/>
    <n v="536"/>
    <s v="Stanley"/>
    <s v="alexia103@ymail.com"/>
    <x v="2"/>
    <s v="MARKET ST / 4TH ST"/>
    <n v="5130575428"/>
    <s v="31ecabe2-66f3-11ea-9fa2-7077813058ce"/>
    <n v="169"/>
    <n v="75362"/>
    <s v="PAID"/>
    <x v="1"/>
    <d v="2017-08-24T00:00:00"/>
  </r>
  <r>
    <n v="3624"/>
    <n v="142"/>
    <s v="Douglas"/>
    <s v="beth30@yahoo.co.in"/>
    <x v="0"/>
    <s v="1100 Block of MASONIC AV"/>
    <n v="7652369372"/>
    <s v="31ed6f18-66f3-11ea-af57-7077813058ce"/>
    <n v="924"/>
    <n v="73137"/>
    <s v="PAID"/>
    <x v="0"/>
    <d v="2015-03-20T00:00:00"/>
  </r>
  <r>
    <n v="4892"/>
    <n v="617"/>
    <s v="Jill"/>
    <s v="valencia714@yahoo.co.in"/>
    <x v="1"/>
    <s v="14TH ST / VALENCIA ST"/>
    <n v="9062287896"/>
    <s v="31ee3246-66f3-11ea-ae6c-7077813058ce"/>
    <n v="579"/>
    <n v="77570"/>
    <s v="NOT PAID"/>
    <x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82"/>
    <n v="690"/>
    <n v="690"/>
    <n v="553"/>
    <x v="0"/>
    <x v="0"/>
  </r>
  <r>
    <n v="396"/>
    <n v="933"/>
    <n v="933"/>
    <n v="810"/>
    <x v="1"/>
    <x v="1"/>
  </r>
  <r>
    <n v="545"/>
    <n v="261"/>
    <n v="261"/>
    <n v="994"/>
    <x v="2"/>
    <x v="2"/>
  </r>
  <r>
    <n v="770"/>
    <n v="445"/>
    <n v="445"/>
    <n v="598"/>
    <x v="3"/>
    <x v="3"/>
  </r>
  <r>
    <n v="991"/>
    <n v="722"/>
    <n v="722"/>
    <n v="412"/>
    <x v="4"/>
    <x v="4"/>
  </r>
  <r>
    <n v="437"/>
    <n v="129"/>
    <n v="129"/>
    <n v="379"/>
    <x v="5"/>
    <x v="5"/>
  </r>
  <r>
    <n v="805"/>
    <n v="489"/>
    <n v="489"/>
    <n v="892"/>
    <x v="6"/>
    <x v="6"/>
  </r>
  <r>
    <n v="803"/>
    <n v="165"/>
    <n v="165"/>
    <n v="347"/>
    <x v="7"/>
    <x v="3"/>
  </r>
  <r>
    <n v="295"/>
    <n v="164"/>
    <n v="164"/>
    <n v="457"/>
    <x v="8"/>
    <x v="4"/>
  </r>
  <r>
    <n v="804"/>
    <n v="364"/>
    <n v="364"/>
    <n v="957"/>
    <x v="0"/>
    <x v="7"/>
  </r>
  <r>
    <n v="54"/>
    <n v="469"/>
    <n v="469"/>
    <n v="23"/>
    <x v="9"/>
    <x v="8"/>
  </r>
  <r>
    <n v="853"/>
    <n v="158"/>
    <n v="158"/>
    <n v="479"/>
    <x v="10"/>
    <x v="9"/>
  </r>
  <r>
    <n v="902"/>
    <n v="337"/>
    <n v="337"/>
    <n v="305"/>
    <x v="11"/>
    <x v="10"/>
  </r>
  <r>
    <n v="163"/>
    <n v="634"/>
    <n v="634"/>
    <n v="939"/>
    <x v="12"/>
    <x v="11"/>
  </r>
  <r>
    <n v="993"/>
    <n v="577"/>
    <n v="577"/>
    <n v="679"/>
    <x v="4"/>
    <x v="0"/>
  </r>
  <r>
    <n v="891"/>
    <n v="907"/>
    <n v="907"/>
    <n v="803"/>
    <x v="13"/>
    <x v="12"/>
  </r>
  <r>
    <n v="950"/>
    <n v="870"/>
    <n v="870"/>
    <n v="783"/>
    <x v="14"/>
    <x v="4"/>
  </r>
  <r>
    <n v="292"/>
    <n v="982"/>
    <n v="982"/>
    <n v="432"/>
    <x v="9"/>
    <x v="4"/>
  </r>
  <r>
    <n v="90"/>
    <n v="351"/>
    <n v="351"/>
    <n v="776"/>
    <x v="15"/>
    <x v="13"/>
  </r>
  <r>
    <n v="49"/>
    <n v="328"/>
    <n v="328"/>
    <n v="710"/>
    <x v="1"/>
    <x v="1"/>
  </r>
  <r>
    <n v="100"/>
    <n v="242"/>
    <n v="242"/>
    <n v="959"/>
    <x v="7"/>
    <x v="14"/>
  </r>
  <r>
    <n v="405"/>
    <n v="421"/>
    <n v="421"/>
    <n v="147"/>
    <x v="13"/>
    <x v="15"/>
  </r>
  <r>
    <n v="584"/>
    <n v="6"/>
    <n v="6"/>
    <n v="613"/>
    <x v="16"/>
    <x v="16"/>
  </r>
  <r>
    <n v="326"/>
    <n v="384"/>
    <n v="384"/>
    <n v="590"/>
    <x v="17"/>
    <x v="17"/>
  </r>
  <r>
    <n v="95"/>
    <n v="286"/>
    <n v="286"/>
    <n v="193"/>
    <x v="9"/>
    <x v="4"/>
  </r>
  <r>
    <n v="600"/>
    <n v="892"/>
    <n v="892"/>
    <n v="879"/>
    <x v="18"/>
    <x v="18"/>
  </r>
  <r>
    <n v="26"/>
    <n v="558"/>
    <n v="558"/>
    <n v="275"/>
    <x v="8"/>
    <x v="19"/>
  </r>
  <r>
    <n v="515"/>
    <n v="481"/>
    <n v="481"/>
    <n v="319"/>
    <x v="19"/>
    <x v="5"/>
  </r>
  <r>
    <n v="876"/>
    <n v="155"/>
    <n v="155"/>
    <n v="52"/>
    <x v="4"/>
    <x v="17"/>
  </r>
  <r>
    <n v="691"/>
    <n v="771"/>
    <n v="771"/>
    <n v="702"/>
    <x v="8"/>
    <x v="8"/>
  </r>
  <r>
    <n v="605"/>
    <n v="945"/>
    <n v="945"/>
    <n v="299"/>
    <x v="20"/>
    <x v="20"/>
  </r>
  <r>
    <n v="864"/>
    <n v="719"/>
    <n v="719"/>
    <n v="930"/>
    <x v="21"/>
    <x v="7"/>
  </r>
  <r>
    <n v="886"/>
    <n v="493"/>
    <n v="493"/>
    <n v="314"/>
    <x v="1"/>
    <x v="5"/>
  </r>
  <r>
    <n v="365"/>
    <n v="998"/>
    <n v="998"/>
    <n v="109"/>
    <x v="18"/>
    <x v="21"/>
  </r>
  <r>
    <n v="946"/>
    <n v="968"/>
    <n v="968"/>
    <n v="24"/>
    <x v="22"/>
    <x v="12"/>
  </r>
  <r>
    <n v="152"/>
    <n v="738"/>
    <n v="738"/>
    <n v="545"/>
    <x v="19"/>
    <x v="17"/>
  </r>
  <r>
    <n v="789"/>
    <n v="912"/>
    <n v="912"/>
    <n v="505"/>
    <x v="5"/>
    <x v="3"/>
  </r>
  <r>
    <n v="148"/>
    <n v="782"/>
    <n v="782"/>
    <n v="182"/>
    <x v="3"/>
    <x v="15"/>
  </r>
  <r>
    <n v="7"/>
    <n v="140"/>
    <n v="140"/>
    <n v="226"/>
    <x v="2"/>
    <x v="22"/>
  </r>
  <r>
    <n v="982"/>
    <n v="702"/>
    <n v="702"/>
    <n v="111"/>
    <x v="16"/>
    <x v="1"/>
  </r>
  <r>
    <n v="249"/>
    <n v="284"/>
    <n v="284"/>
    <n v="145"/>
    <x v="15"/>
    <x v="0"/>
  </r>
  <r>
    <n v="273"/>
    <n v="199"/>
    <n v="199"/>
    <n v="829"/>
    <x v="4"/>
    <x v="17"/>
  </r>
  <r>
    <n v="172"/>
    <n v="228"/>
    <n v="228"/>
    <n v="269"/>
    <x v="7"/>
    <x v="0"/>
  </r>
  <r>
    <n v="234"/>
    <n v="908"/>
    <n v="908"/>
    <n v="660"/>
    <x v="5"/>
    <x v="13"/>
  </r>
  <r>
    <n v="844"/>
    <n v="594"/>
    <n v="594"/>
    <n v="484"/>
    <x v="21"/>
    <x v="11"/>
  </r>
  <r>
    <n v="368"/>
    <n v="542"/>
    <n v="542"/>
    <n v="100"/>
    <x v="7"/>
    <x v="0"/>
  </r>
  <r>
    <n v="372"/>
    <n v="586"/>
    <n v="586"/>
    <n v="711"/>
    <x v="2"/>
    <x v="1"/>
  </r>
  <r>
    <n v="82"/>
    <n v="636"/>
    <n v="636"/>
    <n v="325"/>
    <x v="17"/>
    <x v="23"/>
  </r>
  <r>
    <n v="528"/>
    <n v="581"/>
    <n v="581"/>
    <n v="209"/>
    <x v="0"/>
    <x v="22"/>
  </r>
  <r>
    <n v="143"/>
    <n v="336"/>
    <n v="336"/>
    <n v="996"/>
    <x v="13"/>
    <x v="2"/>
  </r>
  <r>
    <n v="429"/>
    <n v="504"/>
    <n v="504"/>
    <n v="420"/>
    <x v="3"/>
    <x v="8"/>
  </r>
  <r>
    <n v="47"/>
    <n v="346"/>
    <n v="346"/>
    <n v="182"/>
    <x v="1"/>
    <x v="24"/>
  </r>
  <r>
    <n v="790"/>
    <n v="135"/>
    <n v="135"/>
    <n v="901"/>
    <x v="22"/>
    <x v="1"/>
  </r>
  <r>
    <n v="427"/>
    <n v="822"/>
    <n v="822"/>
    <n v="88"/>
    <x v="4"/>
    <x v="13"/>
  </r>
  <r>
    <n v="906"/>
    <n v="95"/>
    <n v="95"/>
    <n v="660"/>
    <x v="20"/>
    <x v="25"/>
  </r>
  <r>
    <n v="750"/>
    <n v="597"/>
    <n v="597"/>
    <n v="267"/>
    <x v="18"/>
    <x v="26"/>
  </r>
  <r>
    <n v="913"/>
    <n v="340"/>
    <n v="340"/>
    <n v="905"/>
    <x v="23"/>
    <x v="4"/>
  </r>
  <r>
    <n v="31"/>
    <n v="905"/>
    <n v="905"/>
    <n v="799"/>
    <x v="20"/>
    <x v="27"/>
  </r>
  <r>
    <n v="733"/>
    <n v="250"/>
    <n v="250"/>
    <n v="773"/>
    <x v="16"/>
    <x v="28"/>
  </r>
  <r>
    <n v="624"/>
    <n v="400"/>
    <n v="400"/>
    <n v="78"/>
    <x v="21"/>
    <x v="13"/>
  </r>
  <r>
    <n v="199"/>
    <n v="877"/>
    <n v="877"/>
    <n v="791"/>
    <x v="19"/>
    <x v="29"/>
  </r>
  <r>
    <n v="112"/>
    <n v="97"/>
    <n v="97"/>
    <n v="603"/>
    <x v="8"/>
    <x v="2"/>
  </r>
  <r>
    <n v="256"/>
    <n v="12"/>
    <n v="12"/>
    <n v="360"/>
    <x v="18"/>
    <x v="30"/>
  </r>
  <r>
    <n v="848"/>
    <n v="353"/>
    <n v="353"/>
    <n v="84"/>
    <x v="19"/>
    <x v="21"/>
  </r>
  <r>
    <n v="102"/>
    <n v="856"/>
    <n v="856"/>
    <n v="880"/>
    <x v="19"/>
    <x v="11"/>
  </r>
  <r>
    <n v="361"/>
    <n v="1"/>
    <n v="1"/>
    <n v="947"/>
    <x v="0"/>
    <x v="17"/>
  </r>
  <r>
    <n v="962"/>
    <n v="390"/>
    <n v="390"/>
    <n v="234"/>
    <x v="11"/>
    <x v="7"/>
  </r>
  <r>
    <n v="443"/>
    <n v="446"/>
    <n v="446"/>
    <n v="931"/>
    <x v="10"/>
    <x v="10"/>
  </r>
  <r>
    <n v="977"/>
    <n v="32"/>
    <n v="32"/>
    <n v="478"/>
    <x v="24"/>
    <x v="16"/>
  </r>
  <r>
    <n v="936"/>
    <n v="420"/>
    <n v="420"/>
    <n v="638"/>
    <x v="0"/>
    <x v="31"/>
  </r>
  <r>
    <n v="395"/>
    <n v="708"/>
    <n v="708"/>
    <n v="50"/>
    <x v="13"/>
    <x v="0"/>
  </r>
  <r>
    <n v="344"/>
    <n v="227"/>
    <n v="227"/>
    <n v="477"/>
    <x v="25"/>
    <x v="32"/>
  </r>
  <r>
    <n v="48"/>
    <n v="595"/>
    <n v="595"/>
    <n v="879"/>
    <x v="14"/>
    <x v="21"/>
  </r>
  <r>
    <n v="362"/>
    <n v="211"/>
    <n v="211"/>
    <n v="912"/>
    <x v="1"/>
    <x v="5"/>
  </r>
  <r>
    <n v="88"/>
    <n v="650"/>
    <n v="650"/>
    <n v="868"/>
    <x v="20"/>
    <x v="17"/>
  </r>
  <r>
    <n v="289"/>
    <n v="45"/>
    <n v="45"/>
    <n v="889"/>
    <x v="1"/>
    <x v="33"/>
  </r>
  <r>
    <n v="704"/>
    <n v="201"/>
    <n v="201"/>
    <n v="482"/>
    <x v="8"/>
    <x v="21"/>
  </r>
  <r>
    <n v="903"/>
    <n v="564"/>
    <n v="564"/>
    <n v="683"/>
    <x v="21"/>
    <x v="33"/>
  </r>
  <r>
    <n v="315"/>
    <n v="138"/>
    <n v="138"/>
    <n v="382"/>
    <x v="1"/>
    <x v="25"/>
  </r>
  <r>
    <n v="501"/>
    <n v="57"/>
    <n v="57"/>
    <n v="753"/>
    <x v="10"/>
    <x v="17"/>
  </r>
  <r>
    <n v="812"/>
    <n v="128"/>
    <n v="128"/>
    <n v="718"/>
    <x v="0"/>
    <x v="5"/>
  </r>
  <r>
    <n v="953"/>
    <n v="33"/>
    <n v="33"/>
    <n v="577"/>
    <x v="25"/>
    <x v="2"/>
  </r>
  <r>
    <n v="830"/>
    <n v="936"/>
    <n v="936"/>
    <n v="607"/>
    <x v="26"/>
    <x v="1"/>
  </r>
  <r>
    <n v="656"/>
    <n v="762"/>
    <n v="762"/>
    <n v="242"/>
    <x v="17"/>
    <x v="29"/>
  </r>
  <r>
    <n v="935"/>
    <n v="838"/>
    <n v="838"/>
    <n v="593"/>
    <x v="18"/>
    <x v="20"/>
  </r>
  <r>
    <n v="762"/>
    <n v="215"/>
    <n v="215"/>
    <n v="812"/>
    <x v="0"/>
    <x v="9"/>
  </r>
  <r>
    <n v="698"/>
    <n v="818"/>
    <n v="818"/>
    <n v="833"/>
    <x v="7"/>
    <x v="16"/>
  </r>
  <r>
    <n v="294"/>
    <n v="780"/>
    <n v="780"/>
    <n v="872"/>
    <x v="23"/>
    <x v="28"/>
  </r>
  <r>
    <n v="535"/>
    <n v="40"/>
    <n v="40"/>
    <n v="483"/>
    <x v="2"/>
    <x v="13"/>
  </r>
  <r>
    <n v="357"/>
    <n v="366"/>
    <n v="366"/>
    <n v="679"/>
    <x v="25"/>
    <x v="32"/>
  </r>
  <r>
    <n v="468"/>
    <n v="678"/>
    <n v="678"/>
    <n v="318"/>
    <x v="3"/>
    <x v="34"/>
  </r>
  <r>
    <n v="798"/>
    <n v="703"/>
    <n v="703"/>
    <n v="329"/>
    <x v="16"/>
    <x v="29"/>
  </r>
  <r>
    <n v="497"/>
    <n v="180"/>
    <n v="180"/>
    <n v="588"/>
    <x v="19"/>
    <x v="9"/>
  </r>
  <r>
    <n v="841"/>
    <n v="214"/>
    <n v="214"/>
    <n v="442"/>
    <x v="9"/>
    <x v="9"/>
  </r>
  <r>
    <n v="521"/>
    <n v="408"/>
    <n v="408"/>
    <n v="216"/>
    <x v="12"/>
    <x v="6"/>
  </r>
  <r>
    <n v="2"/>
    <n v="902"/>
    <n v="902"/>
    <n v="946"/>
    <x v="2"/>
    <x v="22"/>
  </r>
  <r>
    <n v="637"/>
    <n v="763"/>
    <n v="763"/>
    <n v="796"/>
    <x v="14"/>
    <x v="35"/>
  </r>
  <r>
    <n v="407"/>
    <n v="168"/>
    <n v="168"/>
    <n v="26"/>
    <x v="4"/>
    <x v="24"/>
  </r>
  <r>
    <n v="87"/>
    <n v="723"/>
    <n v="723"/>
    <n v="490"/>
    <x v="4"/>
    <x v="21"/>
  </r>
  <r>
    <n v="894"/>
    <n v="438"/>
    <n v="438"/>
    <n v="430"/>
    <x v="14"/>
    <x v="4"/>
  </r>
  <r>
    <n v="708"/>
    <n v="162"/>
    <n v="162"/>
    <n v="209"/>
    <x v="14"/>
    <x v="9"/>
  </r>
  <r>
    <n v="311"/>
    <n v="246"/>
    <n v="246"/>
    <n v="379"/>
    <x v="9"/>
    <x v="9"/>
  </r>
  <r>
    <n v="888"/>
    <n v="105"/>
    <n v="105"/>
    <n v="949"/>
    <x v="19"/>
    <x v="9"/>
  </r>
  <r>
    <n v="678"/>
    <n v="308"/>
    <n v="308"/>
    <n v="438"/>
    <x v="22"/>
    <x v="16"/>
  </r>
  <r>
    <n v="734"/>
    <n v="172"/>
    <n v="172"/>
    <n v="726"/>
    <x v="15"/>
    <x v="12"/>
  </r>
  <r>
    <n v="640"/>
    <n v="775"/>
    <n v="775"/>
    <n v="451"/>
    <x v="14"/>
    <x v="17"/>
  </r>
  <r>
    <n v="189"/>
    <n v="333"/>
    <n v="333"/>
    <n v="812"/>
    <x v="24"/>
    <x v="20"/>
  </r>
  <r>
    <n v="685"/>
    <n v="548"/>
    <n v="548"/>
    <n v="240"/>
    <x v="7"/>
    <x v="28"/>
  </r>
  <r>
    <n v="617"/>
    <n v="665"/>
    <n v="665"/>
    <n v="982"/>
    <x v="21"/>
    <x v="32"/>
  </r>
  <r>
    <n v="508"/>
    <n v="305"/>
    <n v="305"/>
    <n v="954"/>
    <x v="19"/>
    <x v="36"/>
  </r>
  <r>
    <n v="406"/>
    <n v="938"/>
    <n v="938"/>
    <n v="35"/>
    <x v="17"/>
    <x v="31"/>
  </r>
  <r>
    <n v="132"/>
    <n v="714"/>
    <n v="714"/>
    <n v="148"/>
    <x v="18"/>
    <x v="16"/>
  </r>
  <r>
    <n v="785"/>
    <n v="251"/>
    <n v="251"/>
    <n v="422"/>
    <x v="0"/>
    <x v="17"/>
  </r>
  <r>
    <n v="113"/>
    <n v="330"/>
    <n v="330"/>
    <n v="275"/>
    <x v="20"/>
    <x v="37"/>
  </r>
  <r>
    <n v="951"/>
    <n v="69"/>
    <n v="69"/>
    <n v="367"/>
    <x v="0"/>
    <x v="14"/>
  </r>
  <r>
    <n v="169"/>
    <n v="969"/>
    <n v="969"/>
    <n v="507"/>
    <x v="11"/>
    <x v="25"/>
  </r>
  <r>
    <n v="984"/>
    <n v="974"/>
    <n v="974"/>
    <n v="442"/>
    <x v="11"/>
    <x v="6"/>
  </r>
  <r>
    <n v="881"/>
    <n v="526"/>
    <n v="526"/>
    <n v="510"/>
    <x v="16"/>
    <x v="18"/>
  </r>
  <r>
    <n v="883"/>
    <n v="510"/>
    <n v="510"/>
    <n v="117"/>
    <x v="7"/>
    <x v="38"/>
  </r>
  <r>
    <n v="735"/>
    <n v="444"/>
    <n v="444"/>
    <n v="973"/>
    <x v="5"/>
    <x v="12"/>
  </r>
  <r>
    <n v="120"/>
    <n v="503"/>
    <n v="503"/>
    <n v="243"/>
    <x v="2"/>
    <x v="39"/>
  </r>
  <r>
    <n v="92"/>
    <n v="109"/>
    <n v="109"/>
    <n v="715"/>
    <x v="24"/>
    <x v="0"/>
  </r>
  <r>
    <n v="618"/>
    <n v="823"/>
    <n v="823"/>
    <n v="571"/>
    <x v="16"/>
    <x v="32"/>
  </r>
  <r>
    <n v="768"/>
    <n v="147"/>
    <n v="147"/>
    <n v="369"/>
    <x v="2"/>
    <x v="0"/>
  </r>
  <r>
    <n v="619"/>
    <n v="625"/>
    <n v="625"/>
    <n v="318"/>
    <x v="5"/>
    <x v="21"/>
  </r>
  <r>
    <n v="393"/>
    <n v="695"/>
    <n v="695"/>
    <n v="266"/>
    <x v="16"/>
    <x v="0"/>
  </r>
  <r>
    <n v="127"/>
    <n v="983"/>
    <n v="983"/>
    <n v="60"/>
    <x v="15"/>
    <x v="13"/>
  </r>
  <r>
    <n v="329"/>
    <n v="82"/>
    <n v="82"/>
    <n v="121"/>
    <x v="23"/>
    <x v="13"/>
  </r>
  <r>
    <n v="839"/>
    <n v="397"/>
    <n v="397"/>
    <n v="876"/>
    <x v="15"/>
    <x v="32"/>
  </r>
  <r>
    <n v="787"/>
    <n v="599"/>
    <n v="599"/>
    <n v="946"/>
    <x v="13"/>
    <x v="33"/>
  </r>
  <r>
    <n v="658"/>
    <n v="306"/>
    <n v="306"/>
    <n v="654"/>
    <x v="16"/>
    <x v="32"/>
  </r>
  <r>
    <n v="302"/>
    <n v="536"/>
    <n v="536"/>
    <n v="74"/>
    <x v="23"/>
    <x v="13"/>
  </r>
  <r>
    <n v="959"/>
    <n v="20"/>
    <n v="20"/>
    <n v="630"/>
    <x v="10"/>
    <x v="24"/>
  </r>
  <r>
    <n v="467"/>
    <n v="515"/>
    <n v="515"/>
    <n v="782"/>
    <x v="5"/>
    <x v="32"/>
  </r>
  <r>
    <n v="642"/>
    <n v="332"/>
    <n v="332"/>
    <n v="45"/>
    <x v="5"/>
    <x v="17"/>
  </r>
  <r>
    <n v="472"/>
    <n v="127"/>
    <n v="127"/>
    <n v="916"/>
    <x v="3"/>
    <x v="36"/>
  </r>
  <r>
    <n v="700"/>
    <n v="958"/>
    <n v="958"/>
    <n v="274"/>
    <x v="8"/>
    <x v="28"/>
  </r>
  <r>
    <n v="305"/>
    <n v="42"/>
    <n v="42"/>
    <n v="987"/>
    <x v="18"/>
    <x v="4"/>
  </r>
  <r>
    <n v="676"/>
    <n v="977"/>
    <n v="977"/>
    <n v="434"/>
    <x v="6"/>
    <x v="40"/>
  </r>
  <r>
    <n v="602"/>
    <n v="460"/>
    <n v="460"/>
    <n v="897"/>
    <x v="22"/>
    <x v="27"/>
  </r>
  <r>
    <n v="175"/>
    <n v="659"/>
    <n v="659"/>
    <n v="442"/>
    <x v="10"/>
    <x v="13"/>
  </r>
  <r>
    <n v="679"/>
    <n v="197"/>
    <n v="197"/>
    <n v="98"/>
    <x v="19"/>
    <x v="1"/>
  </r>
  <r>
    <n v="412"/>
    <n v="540"/>
    <n v="540"/>
    <n v="431"/>
    <x v="5"/>
    <x v="2"/>
  </r>
  <r>
    <n v="486"/>
    <n v="178"/>
    <n v="178"/>
    <n v="745"/>
    <x v="19"/>
    <x v="28"/>
  </r>
  <r>
    <n v="899"/>
    <n v="202"/>
    <n v="202"/>
    <n v="871"/>
    <x v="15"/>
    <x v="17"/>
  </r>
  <r>
    <n v="123"/>
    <n v="632"/>
    <n v="632"/>
    <n v="67"/>
    <x v="10"/>
    <x v="4"/>
  </r>
  <r>
    <n v="180"/>
    <n v="25"/>
    <n v="25"/>
    <n v="431"/>
    <x v="10"/>
    <x v="28"/>
  </r>
  <r>
    <n v="433"/>
    <n v="990"/>
    <n v="990"/>
    <n v="178"/>
    <x v="3"/>
    <x v="41"/>
  </r>
  <r>
    <n v="244"/>
    <n v="913"/>
    <n v="913"/>
    <n v="180"/>
    <x v="3"/>
    <x v="32"/>
  </r>
  <r>
    <n v="147"/>
    <n v="371"/>
    <n v="371"/>
    <n v="280"/>
    <x v="14"/>
    <x v="16"/>
  </r>
  <r>
    <n v="634"/>
    <n v="514"/>
    <n v="514"/>
    <n v="263"/>
    <x v="5"/>
    <x v="14"/>
  </r>
  <r>
    <n v="999"/>
    <n v="707"/>
    <n v="707"/>
    <n v="187"/>
    <x v="13"/>
    <x v="37"/>
  </r>
  <r>
    <n v="477"/>
    <n v="473"/>
    <n v="473"/>
    <n v="94"/>
    <x v="13"/>
    <x v="36"/>
  </r>
  <r>
    <n v="746"/>
    <n v="847"/>
    <n v="847"/>
    <n v="906"/>
    <x v="21"/>
    <x v="32"/>
  </r>
  <r>
    <n v="287"/>
    <n v="815"/>
    <n v="815"/>
    <n v="71"/>
    <x v="19"/>
    <x v="42"/>
  </r>
  <r>
    <n v="310"/>
    <n v="928"/>
    <n v="928"/>
    <n v="253"/>
    <x v="25"/>
    <x v="13"/>
  </r>
  <r>
    <n v="889"/>
    <n v="210"/>
    <n v="210"/>
    <n v="591"/>
    <x v="3"/>
    <x v="15"/>
  </r>
  <r>
    <n v="512"/>
    <n v="793"/>
    <n v="793"/>
    <n v="399"/>
    <x v="20"/>
    <x v="5"/>
  </r>
  <r>
    <n v="693"/>
    <n v="872"/>
    <n v="872"/>
    <n v="91"/>
    <x v="4"/>
    <x v="31"/>
  </r>
  <r>
    <n v="670"/>
    <n v="298"/>
    <n v="298"/>
    <n v="717"/>
    <x v="10"/>
    <x v="25"/>
  </r>
  <r>
    <n v="238"/>
    <n v="941"/>
    <n v="941"/>
    <n v="735"/>
    <x v="6"/>
    <x v="5"/>
  </r>
  <r>
    <n v="400"/>
    <n v="731"/>
    <n v="731"/>
    <n v="970"/>
    <x v="6"/>
    <x v="43"/>
  </r>
  <r>
    <n v="398"/>
    <n v="500"/>
    <n v="500"/>
    <n v="80"/>
    <x v="23"/>
    <x v="4"/>
  </r>
  <r>
    <n v="955"/>
    <n v="142"/>
    <n v="142"/>
    <n v="550"/>
    <x v="19"/>
    <x v="32"/>
  </r>
  <r>
    <n v="193"/>
    <n v="787"/>
    <n v="787"/>
    <n v="187"/>
    <x v="3"/>
    <x v="17"/>
  </r>
  <r>
    <n v="33"/>
    <n v="749"/>
    <n v="749"/>
    <n v="262"/>
    <x v="21"/>
    <x v="1"/>
  </r>
  <r>
    <n v="786"/>
    <n v="304"/>
    <n v="304"/>
    <n v="540"/>
    <x v="17"/>
    <x v="2"/>
  </r>
  <r>
    <n v="811"/>
    <n v="30"/>
    <n v="30"/>
    <n v="581"/>
    <x v="2"/>
    <x v="9"/>
  </r>
  <r>
    <n v="615"/>
    <n v="477"/>
    <n v="477"/>
    <n v="840"/>
    <x v="19"/>
    <x v="16"/>
  </r>
  <r>
    <n v="18"/>
    <n v="52"/>
    <n v="52"/>
    <n v="873"/>
    <x v="5"/>
    <x v="29"/>
  </r>
  <r>
    <n v="114"/>
    <n v="73"/>
    <n v="73"/>
    <n v="315"/>
    <x v="3"/>
    <x v="33"/>
  </r>
  <r>
    <n v="340"/>
    <n v="691"/>
    <n v="691"/>
    <n v="955"/>
    <x v="20"/>
    <x v="4"/>
  </r>
  <r>
    <n v="649"/>
    <n v="786"/>
    <n v="786"/>
    <n v="372"/>
    <x v="1"/>
    <x v="30"/>
  </r>
  <r>
    <n v="778"/>
    <n v="68"/>
    <n v="68"/>
    <n v="182"/>
    <x v="0"/>
    <x v="0"/>
  </r>
  <r>
    <n v="885"/>
    <n v="630"/>
    <n v="630"/>
    <n v="868"/>
    <x v="11"/>
    <x v="18"/>
  </r>
  <r>
    <n v="69"/>
    <n v="357"/>
    <n v="357"/>
    <n v="777"/>
    <x v="0"/>
    <x v="10"/>
  </r>
  <r>
    <n v="288"/>
    <n v="455"/>
    <n v="455"/>
    <n v="172"/>
    <x v="12"/>
    <x v="7"/>
  </r>
  <r>
    <n v="898"/>
    <n v="947"/>
    <n v="947"/>
    <n v="665"/>
    <x v="13"/>
    <x v="25"/>
  </r>
  <r>
    <n v="473"/>
    <n v="589"/>
    <n v="589"/>
    <n v="516"/>
    <x v="14"/>
    <x v="25"/>
  </r>
  <r>
    <n v="23"/>
    <n v="863"/>
    <n v="863"/>
    <n v="412"/>
    <x v="9"/>
    <x v="0"/>
  </r>
  <r>
    <n v="505"/>
    <n v="668"/>
    <n v="668"/>
    <n v="938"/>
    <x v="7"/>
    <x v="19"/>
  </r>
  <r>
    <n v="401"/>
    <n v="206"/>
    <n v="206"/>
    <n v="854"/>
    <x v="2"/>
    <x v="14"/>
  </r>
  <r>
    <n v="988"/>
    <n v="835"/>
    <n v="835"/>
    <n v="638"/>
    <x v="8"/>
    <x v="44"/>
  </r>
  <r>
    <n v="493"/>
    <n v="315"/>
    <n v="315"/>
    <n v="230"/>
    <x v="2"/>
    <x v="11"/>
  </r>
  <r>
    <n v="432"/>
    <n v="553"/>
    <n v="553"/>
    <n v="245"/>
    <x v="1"/>
    <x v="6"/>
  </r>
  <r>
    <n v="948"/>
    <n v="861"/>
    <n v="861"/>
    <n v="916"/>
    <x v="1"/>
    <x v="32"/>
  </r>
  <r>
    <n v="821"/>
    <n v="279"/>
    <n v="279"/>
    <n v="84"/>
    <x v="12"/>
    <x v="32"/>
  </r>
  <r>
    <n v="435"/>
    <n v="75"/>
    <n v="75"/>
    <n v="869"/>
    <x v="16"/>
    <x v="2"/>
  </r>
  <r>
    <n v="11"/>
    <n v="895"/>
    <n v="895"/>
    <n v="271"/>
    <x v="15"/>
    <x v="45"/>
  </r>
  <r>
    <n v="204"/>
    <n v="866"/>
    <n v="866"/>
    <n v="691"/>
    <x v="20"/>
    <x v="0"/>
  </r>
  <r>
    <n v="332"/>
    <n v="792"/>
    <n v="792"/>
    <n v="808"/>
    <x v="6"/>
    <x v="18"/>
  </r>
  <r>
    <n v="179"/>
    <n v="191"/>
    <n v="191"/>
    <n v="997"/>
    <x v="11"/>
    <x v="0"/>
  </r>
  <r>
    <n v="503"/>
    <n v="59"/>
    <n v="59"/>
    <n v="329"/>
    <x v="20"/>
    <x v="20"/>
  </r>
  <r>
    <n v="431"/>
    <n v="748"/>
    <n v="748"/>
    <n v="600"/>
    <x v="24"/>
    <x v="1"/>
  </r>
  <r>
    <n v="865"/>
    <n v="693"/>
    <n v="693"/>
    <n v="715"/>
    <x v="20"/>
    <x v="40"/>
  </r>
  <r>
    <n v="874"/>
    <n v="955"/>
    <n v="955"/>
    <n v="957"/>
    <x v="13"/>
    <x v="11"/>
  </r>
  <r>
    <n v="513"/>
    <n v="538"/>
    <n v="538"/>
    <n v="484"/>
    <x v="17"/>
    <x v="17"/>
  </r>
  <r>
    <n v="814"/>
    <n v="169"/>
    <n v="169"/>
    <n v="576"/>
    <x v="26"/>
    <x v="5"/>
  </r>
  <r>
    <n v="236"/>
    <n v="924"/>
    <n v="924"/>
    <n v="606"/>
    <x v="19"/>
    <x v="0"/>
  </r>
  <r>
    <n v="957"/>
    <n v="579"/>
    <n v="579"/>
    <n v="913"/>
    <x v="13"/>
    <x v="1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690"/>
    <n v="230"/>
    <s v="Healthcare"/>
    <x v="0"/>
    <x v="0"/>
    <n v="553"/>
    <n v="1210"/>
    <n v="0.45702479338842977"/>
    <s v="1800 Block of 26TH ST"/>
    <s v="1200 Block of JACKSON ST"/>
  </r>
  <r>
    <n v="933"/>
    <n v="3189"/>
    <s v="Healthcare"/>
    <x v="1"/>
    <x v="1"/>
    <n v="810"/>
    <n v="1114"/>
    <n v="0.72710951526032319"/>
    <s v="2600 Block of ALEMANY BL"/>
    <s v="700 Block of HAMPSHIRE ST"/>
  </r>
  <r>
    <n v="261"/>
    <n v="2216"/>
    <s v="Luggage"/>
    <x v="0"/>
    <x v="1"/>
    <n v="994"/>
    <n v="1020"/>
    <n v="0.97450980392156861"/>
    <s v="BARTLETT ST / 23RD ST"/>
    <s v="500 Block of HAIGHT ST"/>
  </r>
  <r>
    <n v="445"/>
    <n v="1904"/>
    <s v="Home Furnishing"/>
    <x v="0"/>
    <x v="1"/>
    <n v="598"/>
    <n v="1351"/>
    <n v="0.44263508512213173"/>
    <s v="1300 Block of 7TH AV"/>
    <s v="300 Block of 9TH ST"/>
  </r>
  <r>
    <n v="722"/>
    <n v="7342"/>
    <s v="Electronics"/>
    <x v="1"/>
    <x v="1"/>
    <n v="412"/>
    <n v="566"/>
    <n v="0.72791519434628971"/>
    <s v="0 Block of EUREKA ST"/>
    <s v="1800 Block of VANNESS AV"/>
  </r>
  <r>
    <n v="129"/>
    <n v="7633"/>
    <s v="Food and Beverages"/>
    <x v="0"/>
    <x v="0"/>
    <n v="379"/>
    <n v="590"/>
    <n v="0.64237288135593218"/>
    <s v="700 Block of VANNESS AV"/>
    <s v="500 Block of LEAVENWORTH ST"/>
  </r>
  <r>
    <n v="489"/>
    <n v="2154"/>
    <s v="Fashion"/>
    <x v="0"/>
    <x v="0"/>
    <n v="892"/>
    <n v="1407"/>
    <n v="0.63397299218194736"/>
    <s v="200 Block of BERRY ST"/>
    <s v="CARROLL AV / JENNINGS ST"/>
  </r>
  <r>
    <n v="165"/>
    <n v="5543"/>
    <s v="Industrial Equipments"/>
    <x v="0"/>
    <x v="0"/>
    <n v="347"/>
    <n v="786"/>
    <n v="0.44147582697201015"/>
    <s v="1100 Block of FRANCISCO ST"/>
    <s v="1000 Block of MARKET ST"/>
  </r>
  <r>
    <n v="164"/>
    <n v="2332"/>
    <s v="Hazardous Goods"/>
    <x v="1"/>
    <x v="1"/>
    <n v="457"/>
    <n v="855"/>
    <n v="0.53450292397660815"/>
    <s v="100 Block of NEWMONTGOMERY ST"/>
    <s v="600 Block of SOUTH VAN NESS AV"/>
  </r>
  <r>
    <n v="364"/>
    <n v="4094"/>
    <s v="Automotive"/>
    <x v="1"/>
    <x v="1"/>
    <n v="957"/>
    <n v="1182"/>
    <n v="0.80964467005076146"/>
    <s v="200 Block of SCOTT ST"/>
    <s v="2600 Block of MISSION ST"/>
  </r>
  <r>
    <n v="469"/>
    <n v="3042"/>
    <s v="Electronics"/>
    <x v="1"/>
    <x v="0"/>
    <n v="23"/>
    <n v="25"/>
    <n v="0.92"/>
    <s v="BELVEDERE ST / WALLER ST"/>
    <s v="0 Block of CEDAR ST"/>
  </r>
  <r>
    <n v="158"/>
    <n v="2220"/>
    <s v="Healthcare"/>
    <x v="0"/>
    <x v="1"/>
    <n v="479"/>
    <n v="861"/>
    <n v="0.55632984901277582"/>
    <s v="800 Block of BRYANT ST"/>
    <s v="500 Block of FREDERICK ST"/>
  </r>
  <r>
    <n v="337"/>
    <n v="4988"/>
    <s v="Electronics"/>
    <x v="0"/>
    <x v="1"/>
    <n v="305"/>
    <n v="834"/>
    <n v="0.3657074340527578"/>
    <s v="1300 Block of CALIFORNIA ST"/>
    <s v="0 Block of RAUSCH ST"/>
  </r>
  <r>
    <n v="634"/>
    <n v="175"/>
    <s v="Healthcare"/>
    <x v="1"/>
    <x v="1"/>
    <n v="939"/>
    <n v="1446"/>
    <n v="0.64937759336099588"/>
    <s v="300 Block of CHENERY ST"/>
    <s v="BUSH ST / BUCHANAN ST"/>
  </r>
  <r>
    <n v="577"/>
    <n v="4233"/>
    <s v="Fashion"/>
    <x v="0"/>
    <x v="0"/>
    <n v="679"/>
    <n v="1455"/>
    <n v="0.46666666666666667"/>
    <s v="2600 Block of 18TH ST"/>
    <s v="800 Block of BRYANT ST"/>
  </r>
  <r>
    <n v="907"/>
    <n v="4351"/>
    <s v="Electronics"/>
    <x v="1"/>
    <x v="1"/>
    <n v="803"/>
    <n v="1020"/>
    <n v="0.78725490196078429"/>
    <s v="800 Block of 30TH AV"/>
    <s v="1100 Block of MARKET ST"/>
  </r>
  <r>
    <n v="870"/>
    <n v="5578"/>
    <s v="Construction"/>
    <x v="0"/>
    <x v="0"/>
    <n v="783"/>
    <n v="1042"/>
    <n v="0.75143953934740881"/>
    <s v="800 Block of GENEVA AV"/>
    <s v="300 Block of 4TH ST"/>
  </r>
  <r>
    <n v="982"/>
    <n v="4523"/>
    <s v="Industrial Equipments"/>
    <x v="0"/>
    <x v="0"/>
    <n v="432"/>
    <n v="915"/>
    <n v="0.47213114754098362"/>
    <s v="800 Block of BRYANT ST"/>
    <s v="100 Block of TOWNSEND ST"/>
  </r>
  <r>
    <n v="351"/>
    <n v="2972"/>
    <s v="Industrial Equipments"/>
    <x v="0"/>
    <x v="0"/>
    <n v="776"/>
    <n v="1053"/>
    <n v="0.73694207027540359"/>
    <s v="15TH ST / SANCHEZ ST"/>
    <s v="1700 Block of FULTON ST"/>
  </r>
  <r>
    <n v="328"/>
    <n v="6153"/>
    <s v="Healthcare"/>
    <x v="0"/>
    <x v="1"/>
    <n v="710"/>
    <n v="1066"/>
    <n v="0.66604127579737338"/>
    <s v="900 Block of ELLSWORTH ST"/>
    <s v="400 Block of 28TH ST"/>
  </r>
  <r>
    <n v="242"/>
    <n v="4852"/>
    <s v="Construction"/>
    <x v="0"/>
    <x v="0"/>
    <n v="959"/>
    <n v="1253"/>
    <n v="0.76536312849162014"/>
    <s v="600 Block of FRANCISCO ST"/>
    <s v="FELL ST / MASONIC AV"/>
  </r>
  <r>
    <n v="421"/>
    <n v="8106"/>
    <s v="Automotive"/>
    <x v="1"/>
    <x v="0"/>
    <n v="147"/>
    <n v="535"/>
    <n v="0.27476635514018694"/>
    <s v="800 Block of BRYANT ST"/>
    <s v="900 Block of RANDOLPH ST"/>
  </r>
  <r>
    <n v="6"/>
    <n v="3917"/>
    <s v="Arts and crafts"/>
    <x v="1"/>
    <x v="1"/>
    <n v="613"/>
    <n v="1256"/>
    <n v="0.48805732484076431"/>
    <s v="800 Block of BRYANT ST"/>
    <s v="0 Block of 6TH ST"/>
  </r>
  <r>
    <n v="384"/>
    <n v="9377"/>
    <s v="Luggage"/>
    <x v="0"/>
    <x v="0"/>
    <n v="590"/>
    <n v="1033"/>
    <n v="0.57115198451113258"/>
    <s v="ELLIS ST / LAGUNA ST"/>
    <s v="0 Block of HYDE ST"/>
  </r>
  <r>
    <n v="286"/>
    <n v="5387"/>
    <s v="Electronics"/>
    <x v="0"/>
    <x v="0"/>
    <n v="193"/>
    <n v="817"/>
    <n v="0.23623011015911874"/>
    <s v="100 Block of STEUART ST"/>
    <s v="900 Block of VALENCIA ST"/>
  </r>
  <r>
    <n v="892"/>
    <n v="6513"/>
    <s v="Luggage"/>
    <x v="0"/>
    <x v="0"/>
    <n v="879"/>
    <n v="1037"/>
    <n v="0.84763741562198647"/>
    <s v="700 Block of FOLSOM ST"/>
    <s v="300 Block of ARBALLO DR"/>
  </r>
  <r>
    <n v="558"/>
    <n v="3965"/>
    <s v="Industrial Equipments"/>
    <x v="0"/>
    <x v="0"/>
    <n v="275"/>
    <n v="951"/>
    <n v="0.28916929547844372"/>
    <s v="1600 Block of VANNESS AV"/>
    <s v="100 Block of PHELAN AV"/>
  </r>
  <r>
    <n v="481"/>
    <n v="8893"/>
    <s v="Construction"/>
    <x v="1"/>
    <x v="0"/>
    <n v="319"/>
    <n v="770"/>
    <n v="0.41428571428571431"/>
    <s v="800 Block of MARKET ST"/>
    <s v="0 Block of GORDON ST"/>
  </r>
  <r>
    <n v="155"/>
    <n v="1897"/>
    <s v="Hazardous Goods"/>
    <x v="0"/>
    <x v="1"/>
    <n v="52"/>
    <n v="293"/>
    <n v="0.17747440273037543"/>
    <s v="800 Block of BRYANT ST"/>
    <s v="600 Block of VALENCIA ST"/>
  </r>
  <r>
    <n v="771"/>
    <n v="390"/>
    <s v="Electronics"/>
    <x v="0"/>
    <x v="0"/>
    <n v="702"/>
    <n v="1414"/>
    <n v="0.49646393210749645"/>
    <s v="SHOTWELL ST / 17TH ST"/>
    <s v="EDDY ST / HYDE ST"/>
  </r>
  <r>
    <n v="945"/>
    <n v="3633"/>
    <s v="Healthcare"/>
    <x v="0"/>
    <x v="1"/>
    <n v="299"/>
    <n v="524"/>
    <n v="0.57061068702290074"/>
    <s v="1500 Block of BAKER ST"/>
    <s v="LIPPARD AV / BOSWORTH ST"/>
  </r>
  <r>
    <n v="719"/>
    <n v="7828"/>
    <s v="Arts and crafts"/>
    <x v="0"/>
    <x v="0"/>
    <n v="930"/>
    <n v="1183"/>
    <n v="0.78613693998309386"/>
    <s v="100 Block of BERRY ST"/>
    <s v="KERN ST / DIAMOND ST"/>
  </r>
  <r>
    <n v="493"/>
    <n v="2241"/>
    <s v="Home Furnishing"/>
    <x v="0"/>
    <x v="0"/>
    <n v="314"/>
    <n v="566"/>
    <n v="0.55477031802120136"/>
    <s v="700 Block of HOWARD ST"/>
    <s v="HARRISON ST / 3RD ST"/>
  </r>
  <r>
    <n v="998"/>
    <n v="896"/>
    <s v="Hazardous Goods"/>
    <x v="1"/>
    <x v="1"/>
    <n v="109"/>
    <n v="961"/>
    <n v="0.11342351716961499"/>
    <s v="0 Block of LEE AV"/>
    <s v="0 Block of FALLON PL"/>
  </r>
  <r>
    <n v="968"/>
    <n v="6361"/>
    <s v="Food and Beverages"/>
    <x v="0"/>
    <x v="0"/>
    <n v="24"/>
    <n v="54"/>
    <n v="0.44444444444444442"/>
    <s v="STOCKTON ST / BROADWAY ST"/>
    <s v="900 Block of GEARY ST"/>
  </r>
  <r>
    <n v="738"/>
    <n v="6713"/>
    <s v="Electronics"/>
    <x v="0"/>
    <x v="1"/>
    <n v="545"/>
    <n v="1044"/>
    <n v="0.52203065134099613"/>
    <s v="LAKE MERCED BL / BROTHERHOOD WAY"/>
    <s v="HARRISON ST / THE EMBARCADEROSOUTH ST"/>
  </r>
  <r>
    <n v="912"/>
    <n v="4283"/>
    <s v="Fashion"/>
    <x v="1"/>
    <x v="0"/>
    <n v="505"/>
    <n v="1082"/>
    <n v="0.46672828096118302"/>
    <s v="GEARY ST / POLK ST"/>
    <s v="1600 Block of LASALLE AV"/>
  </r>
  <r>
    <n v="782"/>
    <n v="9486"/>
    <s v="Electronics"/>
    <x v="1"/>
    <x v="0"/>
    <n v="182"/>
    <n v="871"/>
    <n v="0.20895522388059701"/>
    <s v="1400 Block of DOUGLASS ST"/>
    <s v="48TH AV / JUDAH ST"/>
  </r>
  <r>
    <n v="140"/>
    <n v="308"/>
    <s v="Luggage"/>
    <x v="1"/>
    <x v="0"/>
    <n v="226"/>
    <n v="970"/>
    <n v="0.23298969072164949"/>
    <s v="100 Block of FONT BL"/>
    <s v="1000 Block of KEY AV"/>
  </r>
  <r>
    <n v="702"/>
    <n v="8927"/>
    <s v="Home Furnishing"/>
    <x v="1"/>
    <x v="0"/>
    <n v="111"/>
    <n v="617"/>
    <n v="0.17990275526742303"/>
    <s v="HOLLOWAY AV / BRIGHTON AV"/>
    <s v="TAYLOR ST / GOLDEN GATE AV"/>
  </r>
  <r>
    <n v="284"/>
    <n v="249"/>
    <s v="Hazardous Goods"/>
    <x v="1"/>
    <x v="1"/>
    <n v="145"/>
    <n v="814"/>
    <n v="0.17813267813267813"/>
    <s v="1800 Block of KIRKHAM ST"/>
    <s v="800 Block of BRYANT ST"/>
  </r>
  <r>
    <n v="199"/>
    <n v="2620"/>
    <s v="Electronics"/>
    <x v="0"/>
    <x v="0"/>
    <n v="829"/>
    <n v="1145"/>
    <n v="0.72401746724890825"/>
    <s v="500 Block of TUNNEL AV"/>
    <s v="1600 Block of TURK ST"/>
  </r>
  <r>
    <n v="228"/>
    <n v="1164"/>
    <s v="Electronics"/>
    <x v="0"/>
    <x v="0"/>
    <n v="269"/>
    <n v="902"/>
    <n v="0.29822616407982261"/>
    <s v="800 Block of BRYANT ST"/>
    <s v="100 Block of SPEAR ST"/>
  </r>
  <r>
    <n v="908"/>
    <n v="4711"/>
    <s v="Hazardous Goods"/>
    <x v="1"/>
    <x v="0"/>
    <n v="660"/>
    <n v="1470"/>
    <n v="0.44897959183673469"/>
    <s v="200 Block of CHENERY ST"/>
    <s v="2900 Block of DIAMOND ST"/>
  </r>
  <r>
    <n v="594"/>
    <n v="4053"/>
    <s v="Home Furnishing"/>
    <x v="0"/>
    <x v="0"/>
    <n v="484"/>
    <n v="568"/>
    <n v="0.852112676056338"/>
    <s v="1000 Block of POTRERO AV"/>
    <s v="400 Block of ROLPH ST"/>
  </r>
  <r>
    <n v="542"/>
    <n v="4272"/>
    <s v="Food and Beverages"/>
    <x v="1"/>
    <x v="0"/>
    <n v="100"/>
    <n v="487"/>
    <n v="0.20533880903490759"/>
    <s v="100 Block of HYDE ST"/>
    <s v="BANCROFT AV / KEITH ST"/>
  </r>
  <r>
    <n v="586"/>
    <n v="7005"/>
    <s v="Construction"/>
    <x v="0"/>
    <x v="1"/>
    <n v="711"/>
    <n v="1197"/>
    <n v="0.59398496240601506"/>
    <s v="1100 Block of HUDSON AV"/>
    <s v="MYRTLE ST / LARKIN ST"/>
  </r>
  <r>
    <n v="636"/>
    <n v="2308"/>
    <s v="Home Furnishing"/>
    <x v="1"/>
    <x v="0"/>
    <n v="325"/>
    <n v="994"/>
    <n v="0.32696177062374243"/>
    <s v="STOCKTON ST / POST ST"/>
    <s v="500 Block of MAGELLAN AV"/>
  </r>
  <r>
    <n v="581"/>
    <n v="5150"/>
    <s v="Automotive"/>
    <x v="0"/>
    <x v="0"/>
    <n v="209"/>
    <n v="933"/>
    <n v="0.22400857449088959"/>
    <s v="LEAVENWORTH ST / TURK ST"/>
    <s v="1600 Block of 38TH AV"/>
  </r>
  <r>
    <n v="336"/>
    <n v="693"/>
    <s v="Construction"/>
    <x v="1"/>
    <x v="1"/>
    <n v="996"/>
    <n v="1168"/>
    <n v="0.85273972602739723"/>
    <s v="800 Block of BRYANT ST"/>
    <s v="3300 Block of MISSION ST"/>
  </r>
  <r>
    <n v="504"/>
    <n v="9598"/>
    <s v="Luggage"/>
    <x v="1"/>
    <x v="0"/>
    <n v="420"/>
    <n v="561"/>
    <n v="0.74866310160427807"/>
    <s v="4200 Block of 26TH ST"/>
    <s v="0 Block of TURK ST"/>
  </r>
  <r>
    <n v="346"/>
    <n v="8103"/>
    <s v="Industrial Equipments"/>
    <x v="1"/>
    <x v="1"/>
    <n v="182"/>
    <n v="850"/>
    <n v="0.21411764705882352"/>
    <s v="BLAKE ST / GEARY BL"/>
    <s v="BROADWAY ST / COLUMBUS AV"/>
  </r>
  <r>
    <n v="135"/>
    <n v="8894"/>
    <s v="Construction"/>
    <x v="0"/>
    <x v="1"/>
    <n v="901"/>
    <n v="1393"/>
    <n v="0.64680545585068194"/>
    <s v="WASHINGTON ST / DRUMM ST"/>
    <s v="1200 Block of PINE ST"/>
  </r>
  <r>
    <n v="822"/>
    <n v="114"/>
    <s v="Construction"/>
    <x v="1"/>
    <x v="0"/>
    <n v="88"/>
    <n v="426"/>
    <n v="0.20657276995305165"/>
    <s v="EXECUTIVEPARK BL / ALANA WY"/>
    <s v="900 Block of MISSION ST"/>
  </r>
  <r>
    <n v="95"/>
    <n v="6546"/>
    <s v="Electronics"/>
    <x v="0"/>
    <x v="0"/>
    <n v="660"/>
    <n v="1208"/>
    <n v="0.54635761589403975"/>
    <s v="0 Block of BROOKDALE AV"/>
    <s v="1300 Block of EGBERT AV"/>
  </r>
  <r>
    <n v="597"/>
    <n v="3571"/>
    <s v="Luggage"/>
    <x v="0"/>
    <x v="0"/>
    <n v="267"/>
    <n v="925"/>
    <n v="0.28864864864864864"/>
    <s v="3600 Block of 22ND ST"/>
    <s v="200 Block of NAGLEE AV"/>
  </r>
  <r>
    <n v="340"/>
    <n v="7316"/>
    <s v="Fashion"/>
    <x v="1"/>
    <x v="1"/>
    <n v="905"/>
    <n v="1392"/>
    <n v="0.65014367816091956"/>
    <s v="700 Block of 3RD ST"/>
    <s v="FRANCISCO ST / JONES ST"/>
  </r>
  <r>
    <n v="905"/>
    <n v="2478"/>
    <s v="Luggage"/>
    <x v="0"/>
    <x v="1"/>
    <n v="799"/>
    <n v="1425"/>
    <n v="0.56070175438596492"/>
    <s v="1700 Block of 25TH ST"/>
    <s v="1300 Block of BROADWAY ST"/>
  </r>
  <r>
    <n v="250"/>
    <n v="1215"/>
    <s v="Construction"/>
    <x v="1"/>
    <x v="1"/>
    <n v="773"/>
    <n v="1225"/>
    <n v="0.63102040816326532"/>
    <s v="1200 Block of POLK ST"/>
    <s v="1200 Block of MARKET ST"/>
  </r>
  <r>
    <n v="400"/>
    <n v="5402"/>
    <s v="Luggage"/>
    <x v="0"/>
    <x v="1"/>
    <n v="78"/>
    <n v="403"/>
    <n v="0.19354838709677419"/>
    <s v="EARL ST / LASALLE AV"/>
    <s v="1400 Block of KIRKWOOD CT"/>
  </r>
  <r>
    <n v="877"/>
    <n v="1647"/>
    <s v="Industrial Equipments"/>
    <x v="0"/>
    <x v="1"/>
    <n v="791"/>
    <n v="1169"/>
    <n v="0.67664670658682635"/>
    <s v="CLARA ST / 4TH ST"/>
    <s v="100 Block of ATOLL CR"/>
  </r>
  <r>
    <n v="97"/>
    <n v="9423"/>
    <s v="Construction"/>
    <x v="0"/>
    <x v="1"/>
    <n v="603"/>
    <n v="1167"/>
    <n v="0.51670951156812339"/>
    <s v="0 Block of STEINER ST"/>
    <s v="1100 Block of FRANCISCO ST"/>
  </r>
  <r>
    <n v="12"/>
    <n v="6404"/>
    <s v="Construction"/>
    <x v="0"/>
    <x v="0"/>
    <n v="360"/>
    <n v="565"/>
    <n v="0.63716814159292035"/>
    <s v="1800 Block of 8TH AV"/>
    <s v="JONES ST / GOLDEN GATE AV"/>
  </r>
  <r>
    <n v="353"/>
    <n v="6767"/>
    <s v="Fashion"/>
    <x v="0"/>
    <x v="1"/>
    <n v="84"/>
    <n v="354"/>
    <n v="0.23728813559322035"/>
    <s v="HARRISON ST / 11TH ST"/>
    <s v="BROADWAY ST / KEARNY ST"/>
  </r>
  <r>
    <n v="856"/>
    <n v="1278"/>
    <s v="Automotive"/>
    <x v="0"/>
    <x v="0"/>
    <n v="880"/>
    <n v="1178"/>
    <n v="0.74702886247877764"/>
    <s v="500 Block of HYDE ST"/>
    <s v="400 Block of CAPP ST"/>
  </r>
  <r>
    <n v="1"/>
    <n v="1334"/>
    <s v="Arts and crafts"/>
    <x v="1"/>
    <x v="1"/>
    <n v="947"/>
    <n v="1385"/>
    <n v="0.68375451263537901"/>
    <s v="LARKIN ST / ELLIS ST"/>
    <s v="2700 Block of DIAMOND ST"/>
  </r>
  <r>
    <n v="390"/>
    <n v="8887"/>
    <s v="Automotive"/>
    <x v="0"/>
    <x v="0"/>
    <n v="234"/>
    <n v="780"/>
    <n v="0.3"/>
    <s v="6500 Block of 3RD ST"/>
    <s v="800 Block of 33RD AV"/>
  </r>
  <r>
    <n v="446"/>
    <n v="9858"/>
    <s v="Food and Beverages"/>
    <x v="0"/>
    <x v="1"/>
    <n v="931"/>
    <n v="1247"/>
    <n v="0.74659182036888527"/>
    <s v="0 Block of WHITFIELD CT"/>
    <s v="1500 Block of POWELL ST"/>
  </r>
  <r>
    <n v="32"/>
    <n v="9636"/>
    <s v="Arts and crafts"/>
    <x v="0"/>
    <x v="1"/>
    <n v="478"/>
    <n v="705"/>
    <n v="0.6780141843971631"/>
    <s v="1100 Block of OCEAN AV"/>
    <s v="900 Block of DEHARO ST"/>
  </r>
  <r>
    <n v="420"/>
    <n v="9943"/>
    <s v="Industrial Equipments"/>
    <x v="0"/>
    <x v="1"/>
    <n v="638"/>
    <n v="1130"/>
    <n v="0.56460176991150446"/>
    <s v="BRYANT ST / 4TH ST"/>
    <s v="1300 Block of MISSION ST"/>
  </r>
  <r>
    <n v="708"/>
    <n v="1246"/>
    <s v="Industrial Equipments"/>
    <x v="0"/>
    <x v="1"/>
    <n v="50"/>
    <n v="72"/>
    <n v="0.69444444444444442"/>
    <s v="900 Block of CONNECTICUT ST"/>
    <s v="LEAVENWORTH ST / EDDY ST"/>
  </r>
  <r>
    <n v="227"/>
    <n v="4527"/>
    <s v="Industrial Equipments"/>
    <x v="1"/>
    <x v="0"/>
    <n v="477"/>
    <n v="564"/>
    <n v="0.8457446808510638"/>
    <s v="POLK ST / BEACH ST"/>
    <s v="700 Block of LARKIN ST"/>
  </r>
  <r>
    <n v="595"/>
    <n v="3782"/>
    <s v="Fashion"/>
    <x v="1"/>
    <x v="0"/>
    <n v="879"/>
    <n v="1040"/>
    <n v="0.84519230769230769"/>
    <s v="37TH AV / RIVERA ST"/>
    <s v="1200 Block of 36TH AV"/>
  </r>
  <r>
    <n v="211"/>
    <n v="6225"/>
    <s v="Electronics"/>
    <x v="0"/>
    <x v="1"/>
    <n v="912"/>
    <n v="1220"/>
    <n v="0.74754098360655741"/>
    <s v="FREMONT ST / HARRISON ST"/>
    <s v="0 Block of CRESTLAKE DR"/>
  </r>
  <r>
    <n v="650"/>
    <n v="2257"/>
    <s v="Food and Beverages"/>
    <x v="1"/>
    <x v="0"/>
    <n v="868"/>
    <n v="1141"/>
    <n v="0.76073619631901845"/>
    <s v="400 Block of GENEVA AV"/>
    <s v="POWELL ST / OFARRELL ST"/>
  </r>
  <r>
    <n v="45"/>
    <n v="9177"/>
    <s v="Healthcare"/>
    <x v="0"/>
    <x v="1"/>
    <n v="889"/>
    <n v="1050"/>
    <n v="0.84666666666666668"/>
    <s v="20TH ST / KANSAS ST"/>
    <s v="JEFFERSON ST / TAYLOR ST"/>
  </r>
  <r>
    <n v="201"/>
    <n v="8703"/>
    <s v="Home Furnishing"/>
    <x v="0"/>
    <x v="0"/>
    <n v="482"/>
    <n v="850"/>
    <n v="0.56705882352941173"/>
    <s v="4000 Block of 18TH ST"/>
    <s v="500 Block of ELLIS ST"/>
  </r>
  <r>
    <n v="564"/>
    <n v="3514"/>
    <s v="Healthcare"/>
    <x v="1"/>
    <x v="1"/>
    <n v="683"/>
    <n v="1275"/>
    <n v="0.53568627450980388"/>
    <s v="1400 Block of 14TH AV"/>
    <s v="1800 Block of DIVISADERO ST"/>
  </r>
  <r>
    <n v="138"/>
    <n v="3089"/>
    <s v="Home Furnishing"/>
    <x v="0"/>
    <x v="0"/>
    <n v="382"/>
    <n v="714"/>
    <n v="0.53501400560224088"/>
    <s v="200 Block of 2ND ST"/>
    <s v="0 Block of THRIFT ST"/>
  </r>
  <r>
    <n v="57"/>
    <n v="7253"/>
    <s v="Construction"/>
    <x v="0"/>
    <x v="0"/>
    <n v="753"/>
    <n v="1027"/>
    <n v="0.73320350535540413"/>
    <s v="2900 Block of TURK ST"/>
    <s v="300 Block of DEMONTFORT AV"/>
  </r>
  <r>
    <n v="128"/>
    <n v="8786"/>
    <s v="Arts and crafts"/>
    <x v="1"/>
    <x v="1"/>
    <n v="718"/>
    <n v="1486"/>
    <n v="0.48317631224764468"/>
    <s v="0 Block of 7TH ST"/>
    <s v="300 Block of 10TH ST"/>
  </r>
  <r>
    <n v="33"/>
    <n v="1211"/>
    <s v="Industrial Equipments"/>
    <x v="0"/>
    <x v="1"/>
    <n v="577"/>
    <n v="1312"/>
    <n v="0.43978658536585363"/>
    <s v="0 Block of CUMBERLAND ST"/>
    <s v="200 Block of POPLAR ST"/>
  </r>
  <r>
    <n v="936"/>
    <n v="359"/>
    <s v="Electronics"/>
    <x v="1"/>
    <x v="1"/>
    <n v="607"/>
    <n v="1007"/>
    <n v="0.60278053624627603"/>
    <s v="1100 Block of POLK ST"/>
    <s v="800 Block of OFARRELL ST"/>
  </r>
  <r>
    <n v="762"/>
    <n v="2066"/>
    <s v="Automotive"/>
    <x v="1"/>
    <x v="0"/>
    <n v="242"/>
    <n v="926"/>
    <n v="0.26133909287257018"/>
    <s v="16TH ST / UTAH ST"/>
    <s v="400 Block of CASTRO ST"/>
  </r>
  <r>
    <n v="838"/>
    <n v="4322"/>
    <s v="Industrial Equipments"/>
    <x v="1"/>
    <x v="1"/>
    <n v="593"/>
    <n v="1036"/>
    <n v="0.57239382239382242"/>
    <s v="100 Block of GOLDEN GATE AV"/>
    <s v="800 Block of MISSION ST"/>
  </r>
  <r>
    <n v="215"/>
    <n v="7773"/>
    <s v="Electronics"/>
    <x v="0"/>
    <x v="1"/>
    <n v="812"/>
    <n v="1161"/>
    <n v="0.69939707149009478"/>
    <s v="1500 Block of POLK ST"/>
    <s v="600 Block of KANSAS ST"/>
  </r>
  <r>
    <n v="818"/>
    <n v="6746"/>
    <s v="Hazardous Goods"/>
    <x v="0"/>
    <x v="1"/>
    <n v="833"/>
    <n v="1016"/>
    <n v="0.81988188976377951"/>
    <s v="POLK ST / SUTTER ST"/>
    <s v="1200 Block of NOE ST"/>
  </r>
  <r>
    <n v="780"/>
    <n v="6732"/>
    <s v="Healthcare"/>
    <x v="1"/>
    <x v="1"/>
    <n v="872"/>
    <n v="1058"/>
    <n v="0.82419659735349715"/>
    <s v="100 Block of BREWSTER ST"/>
    <s v="900 Block of MARKET ST"/>
  </r>
  <r>
    <n v="40"/>
    <n v="805"/>
    <s v="Arts and crafts"/>
    <x v="0"/>
    <x v="0"/>
    <n v="483"/>
    <n v="648"/>
    <n v="0.74537037037037035"/>
    <s v="0 Block of TURK ST"/>
    <s v="900 Block of CAPITOL AV"/>
  </r>
  <r>
    <n v="366"/>
    <n v="7540"/>
    <s v="Fashion"/>
    <x v="1"/>
    <x v="0"/>
    <n v="679"/>
    <n v="1015"/>
    <n v="0.66896551724137931"/>
    <s v="1700 Block of SUNNYDALE AV"/>
    <s v="400 Block of BAKER ST"/>
  </r>
  <r>
    <n v="678"/>
    <n v="5269"/>
    <s v="Hazardous Goods"/>
    <x v="1"/>
    <x v="1"/>
    <n v="318"/>
    <n v="938"/>
    <n v="0.33901918976545842"/>
    <s v="SOUTH VAN NESS AV / 13TH ST"/>
    <s v="100 Block of LELAND AV"/>
  </r>
  <r>
    <n v="703"/>
    <n v="8404"/>
    <s v="Home Furnishing"/>
    <x v="0"/>
    <x v="1"/>
    <n v="329"/>
    <n v="597"/>
    <n v="0.5510887772194305"/>
    <s v="22ND ST / CAROLINA ST"/>
    <s v="2600 Block of FOLSOM ST"/>
  </r>
  <r>
    <n v="180"/>
    <n v="519"/>
    <s v="Luggage"/>
    <x v="0"/>
    <x v="0"/>
    <n v="588"/>
    <n v="1182"/>
    <n v="0.49746192893401014"/>
    <s v="POWELL ST / GEARY ST"/>
    <s v="3RD ST / PALOU AV"/>
  </r>
  <r>
    <n v="214"/>
    <n v="4060"/>
    <s v="Food and Beverages"/>
    <x v="1"/>
    <x v="0"/>
    <n v="442"/>
    <n v="713"/>
    <n v="0.61991584852734927"/>
    <s v="2500 Block of MISSION ST"/>
    <s v="2600 Block of 34TH AV"/>
  </r>
  <r>
    <n v="408"/>
    <n v="8860"/>
    <s v="Hazardous Goods"/>
    <x v="0"/>
    <x v="1"/>
    <n v="216"/>
    <n v="939"/>
    <n v="0.23003194888178913"/>
    <s v="600 Block of VALENCIA ST"/>
    <s v="500 Block of 9TH ST"/>
  </r>
  <r>
    <n v="902"/>
    <n v="7164"/>
    <s v="Construction"/>
    <x v="0"/>
    <x v="1"/>
    <n v="946"/>
    <n v="1082"/>
    <n v="0.87430683918669128"/>
    <s v="300 Block of OFARRELL ST"/>
    <s v="0 Block of RAE AV"/>
  </r>
  <r>
    <n v="763"/>
    <n v="9792"/>
    <s v="Luggage"/>
    <x v="1"/>
    <x v="1"/>
    <n v="796"/>
    <n v="1347"/>
    <n v="0.59094283593170005"/>
    <s v="1700 Block of FULTON ST"/>
    <s v="100 Block of GOLDEN GATE AV"/>
  </r>
  <r>
    <n v="168"/>
    <n v="9934"/>
    <s v="Arts and crafts"/>
    <x v="0"/>
    <x v="0"/>
    <n v="26"/>
    <n v="47"/>
    <n v="0.55319148936170215"/>
    <s v="DIVISADERO ST / JACKSON ST"/>
    <s v="0 Block of DESOTO ST"/>
  </r>
  <r>
    <n v="723"/>
    <n v="1980"/>
    <s v="Automotive"/>
    <x v="0"/>
    <x v="1"/>
    <n v="490"/>
    <n v="762"/>
    <n v="0.64304461942257218"/>
    <s v="SILLIMAN ST / BOWDOIN ST"/>
    <s v="200 Block of LEAVENWORTH ST"/>
  </r>
  <r>
    <n v="438"/>
    <n v="9251"/>
    <s v="Home Furnishing"/>
    <x v="0"/>
    <x v="0"/>
    <n v="430"/>
    <n v="642"/>
    <n v="0.66978193146417442"/>
    <s v="2300 Block of CHESTNUT ST"/>
    <s v="LAKE MERCED BL / SUNSET BL"/>
  </r>
  <r>
    <n v="162"/>
    <n v="6717"/>
    <s v="Arts and crafts"/>
    <x v="0"/>
    <x v="1"/>
    <n v="209"/>
    <n v="665"/>
    <n v="0.31428571428571428"/>
    <s v="500 Block of VALENCIA ST"/>
    <s v="6TH ST / STEVENSON ST"/>
  </r>
  <r>
    <n v="246"/>
    <n v="3622"/>
    <s v="Automotive"/>
    <x v="1"/>
    <x v="1"/>
    <n v="379"/>
    <n v="963"/>
    <n v="0.39356178608515058"/>
    <s v="800 Block of 47TH AV"/>
    <s v="0 Block of LURLINE ST"/>
  </r>
  <r>
    <n v="105"/>
    <n v="8808"/>
    <s v="Industrial Equipments"/>
    <x v="0"/>
    <x v="0"/>
    <n v="949"/>
    <n v="1419"/>
    <n v="0.66878083157152923"/>
    <s v="KEITH ST / THOMAS AV"/>
    <s v="100 Block of CAPP ST"/>
  </r>
  <r>
    <n v="308"/>
    <n v="4920"/>
    <s v="Electronics"/>
    <x v="0"/>
    <x v="1"/>
    <n v="438"/>
    <n v="656"/>
    <n v="0.66768292682926833"/>
    <s v="LYON ST / OFARRELL ST"/>
    <s v="1200 Block of NOE ST"/>
  </r>
  <r>
    <n v="172"/>
    <n v="3140"/>
    <s v="Food and Beverages"/>
    <x v="1"/>
    <x v="1"/>
    <n v="726"/>
    <n v="1381"/>
    <n v="0.52570601013758145"/>
    <s v="0 Block of HARRISON ST"/>
    <s v="1200 Block of GOLDEN GATE AV"/>
  </r>
  <r>
    <n v="775"/>
    <n v="8104"/>
    <s v="Home Furnishing"/>
    <x v="0"/>
    <x v="1"/>
    <n v="451"/>
    <n v="713"/>
    <n v="0.63253856942496489"/>
    <s v="0 Block of 6TH ST"/>
    <s v="1400 Block of RANKIN ST"/>
  </r>
  <r>
    <n v="333"/>
    <n v="2208"/>
    <s v="Luggage"/>
    <x v="0"/>
    <x v="0"/>
    <n v="812"/>
    <n v="1104"/>
    <n v="0.73550724637681164"/>
    <s v="1800 Block of DONNER AV"/>
    <s v="19TH AV / LINCOLN WY"/>
  </r>
  <r>
    <n v="548"/>
    <n v="7043"/>
    <s v="Healthcare"/>
    <x v="1"/>
    <x v="0"/>
    <n v="240"/>
    <n v="571"/>
    <n v="0.42031523642732049"/>
    <s v="800 Block of INGERSON AV"/>
    <s v="MISSION ST / 2ND ST"/>
  </r>
  <r>
    <n v="665"/>
    <n v="7485"/>
    <s v="Arts and crafts"/>
    <x v="0"/>
    <x v="0"/>
    <n v="982"/>
    <n v="1405"/>
    <n v="0.69893238434163696"/>
    <s v="1300 Block of REVERE AV"/>
    <s v="0 Block of WILLIAR AV"/>
  </r>
  <r>
    <n v="305"/>
    <n v="1748"/>
    <s v="Automotive"/>
    <x v="0"/>
    <x v="1"/>
    <n v="954"/>
    <n v="1473"/>
    <n v="0.64765784114052949"/>
    <s v="0 Block of DORE ST"/>
    <s v="100 Block of TURK ST"/>
  </r>
  <r>
    <n v="938"/>
    <n v="9968"/>
    <s v="Hazardous Goods"/>
    <x v="0"/>
    <x v="0"/>
    <n v="35"/>
    <n v="20"/>
    <n v="1.75"/>
    <s v="1200 Block of THE EMBARCADERONORTH ST"/>
    <s v="500 Block of BRANNAN ST"/>
  </r>
  <r>
    <n v="714"/>
    <n v="5330"/>
    <s v="Electronics"/>
    <x v="0"/>
    <x v="1"/>
    <n v="148"/>
    <n v="835"/>
    <n v="0.17724550898203592"/>
    <s v="PIERCE ST / LOMBARD ST"/>
    <s v="8TH AV / CLEMENT ST"/>
  </r>
  <r>
    <n v="251"/>
    <n v="2183"/>
    <s v="Food and Beverages"/>
    <x v="1"/>
    <x v="0"/>
    <n v="422"/>
    <n v="651"/>
    <n v="0.64823348694316441"/>
    <s v="1700 Block of NEWCOMB AV"/>
    <s v="1500 Block of LASALLE AV"/>
  </r>
  <r>
    <n v="330"/>
    <n v="2182"/>
    <s v="Home Furnishing"/>
    <x v="0"/>
    <x v="1"/>
    <n v="275"/>
    <n v="653"/>
    <n v="0.42113323124042878"/>
    <s v="2300 Block of 25TH AV"/>
    <s v="HOLLYPARK CR / MURRAY ST"/>
  </r>
  <r>
    <n v="69"/>
    <n v="1087"/>
    <s v="Healthcare"/>
    <x v="0"/>
    <x v="0"/>
    <n v="367"/>
    <n v="740"/>
    <n v="0.49594594594594593"/>
    <s v="2000 Block of MISSION ST"/>
    <s v="2400 Block of SAN BRUNO AV"/>
  </r>
  <r>
    <n v="969"/>
    <n v="4296"/>
    <s v="Industrial Equipments"/>
    <x v="1"/>
    <x v="1"/>
    <n v="507"/>
    <n v="1334"/>
    <n v="0.38005997001499248"/>
    <s v="1100 Block of CONNECTICUT ST"/>
    <s v="1700 Block of 22ND AV"/>
  </r>
  <r>
    <n v="974"/>
    <n v="9784"/>
    <s v="Automotive"/>
    <x v="1"/>
    <x v="0"/>
    <n v="442"/>
    <n v="770"/>
    <n v="0.574025974025974"/>
    <s v="1000 Block of POTRERO AV"/>
    <s v="0 Block of LEAVENWORTH ST"/>
  </r>
  <r>
    <n v="526"/>
    <n v="6210"/>
    <s v="Arts and crafts"/>
    <x v="1"/>
    <x v="0"/>
    <n v="510"/>
    <n v="1205"/>
    <n v="0.42323651452282157"/>
    <s v="500 Block of 41ST AV"/>
    <s v="500 Block of GUERRERO ST"/>
  </r>
  <r>
    <n v="510"/>
    <n v="5781"/>
    <s v="Fashion"/>
    <x v="1"/>
    <x v="0"/>
    <n v="117"/>
    <n v="716"/>
    <n v="0.16340782122905029"/>
    <s v="700 Block of MARKET ST"/>
    <s v="ELLIS ST / HYDE ST"/>
  </r>
  <r>
    <n v="444"/>
    <n v="8306"/>
    <s v="Construction"/>
    <x v="0"/>
    <x v="1"/>
    <n v="973"/>
    <n v="1250"/>
    <n v="0.77839999999999998"/>
    <s v="0 Block of CASTLEMANOR AV"/>
    <s v="LANE ST / REVERE AV"/>
  </r>
  <r>
    <n v="503"/>
    <n v="3270"/>
    <s v="Food and Beverages"/>
    <x v="0"/>
    <x v="0"/>
    <n v="243"/>
    <n v="935"/>
    <n v="0.25989304812834224"/>
    <s v="GEARY ST / HYDE ST"/>
    <s v="1200 Block of MARKET ST"/>
  </r>
  <r>
    <n v="109"/>
    <n v="6787"/>
    <s v="Luggage"/>
    <x v="0"/>
    <x v="1"/>
    <n v="715"/>
    <n v="1185"/>
    <n v="0.6033755274261603"/>
    <s v="2000 Block of MISSION ST"/>
    <s v="500 Block of 39TH AV"/>
  </r>
  <r>
    <n v="823"/>
    <n v="3733"/>
    <s v="Healthcare"/>
    <x v="0"/>
    <x v="1"/>
    <n v="571"/>
    <n v="1031"/>
    <n v="0.55383123181377303"/>
    <s v="700 Block of STANYAN ST"/>
    <s v="600 Block of MISSION ST"/>
  </r>
  <r>
    <n v="147"/>
    <n v="207"/>
    <s v="Industrial Equipments"/>
    <x v="0"/>
    <x v="1"/>
    <n v="369"/>
    <n v="646"/>
    <n v="0.57120743034055732"/>
    <s v="300 Block of ATHENS ST"/>
    <s v="1400 Block of CLAY ST"/>
  </r>
  <r>
    <n v="625"/>
    <n v="3"/>
    <s v="Industrial Equipments"/>
    <x v="1"/>
    <x v="0"/>
    <n v="318"/>
    <n v="980"/>
    <n v="0.32448979591836735"/>
    <s v="5600 Block of DIAMONDHEIGHTS BL"/>
    <s v="100 Block of ELLIOT ST"/>
  </r>
  <r>
    <n v="695"/>
    <n v="1896"/>
    <s v="Food and Beverages"/>
    <x v="0"/>
    <x v="0"/>
    <n v="266"/>
    <n v="833"/>
    <n v="0.31932773109243695"/>
    <s v="2000 Block of MISSION ST"/>
    <s v="4600 Block of IRVING ST"/>
  </r>
  <r>
    <n v="983"/>
    <n v="9631"/>
    <s v="Home Furnishing"/>
    <x v="1"/>
    <x v="0"/>
    <n v="60"/>
    <n v="166"/>
    <n v="0.36144578313253012"/>
    <s v="200 Block of TURK ST"/>
    <s v="0 Block of ANKENY ST"/>
  </r>
  <r>
    <n v="82"/>
    <n v="3132"/>
    <s v="Luggage"/>
    <x v="1"/>
    <x v="1"/>
    <n v="121"/>
    <n v="557"/>
    <n v="0.21723518850987433"/>
    <s v="NATOMA ST / 2ND ST"/>
    <s v="3500 Block of MISSION ST"/>
  </r>
  <r>
    <n v="397"/>
    <n v="1202"/>
    <s v="Automotive"/>
    <x v="1"/>
    <x v="1"/>
    <n v="876"/>
    <n v="1045"/>
    <n v="0.83827751196172251"/>
    <s v="1600 Block of DONNER AV"/>
    <s v="800 Block of LARKIN ST"/>
  </r>
  <r>
    <n v="599"/>
    <n v="8834"/>
    <s v="Industrial Equipments"/>
    <x v="0"/>
    <x v="0"/>
    <n v="946"/>
    <n v="1100"/>
    <n v="0.86"/>
    <s v="400 Block of ELLIS ST"/>
    <s v="800 Block of MOSCOW ST"/>
  </r>
  <r>
    <n v="306"/>
    <n v="1201"/>
    <s v="Hazardous Goods"/>
    <x v="0"/>
    <x v="0"/>
    <n v="654"/>
    <n v="1150"/>
    <n v="0.56869565217391305"/>
    <s v="100 Block of LEAVENWORTH ST"/>
    <s v="100 Block of PERSIA AV"/>
  </r>
  <r>
    <n v="536"/>
    <n v="2573"/>
    <s v="Construction"/>
    <x v="0"/>
    <x v="1"/>
    <n v="74"/>
    <n v="281"/>
    <n v="0.26334519572953735"/>
    <s v="100 Block of POWELL ST"/>
    <s v="0 Block of TAYLOR ST"/>
  </r>
  <r>
    <n v="20"/>
    <n v="6759"/>
    <s v="Construction"/>
    <x v="0"/>
    <x v="0"/>
    <n v="630"/>
    <n v="1062"/>
    <n v="0.59322033898305082"/>
    <s v="1600 Block of 39TH AV"/>
    <s v="PARNASSUS AV / CLAYTON ST"/>
  </r>
  <r>
    <n v="515"/>
    <n v="2601"/>
    <s v="Healthcare"/>
    <x v="0"/>
    <x v="1"/>
    <n v="782"/>
    <n v="1425"/>
    <n v="0.54877192982456136"/>
    <s v="MARKET ST / CHURCH ST"/>
    <s v="LOMBARD ST / LEAVENWORTH ST"/>
  </r>
  <r>
    <n v="332"/>
    <n v="2656"/>
    <s v="Luggage"/>
    <x v="1"/>
    <x v="0"/>
    <n v="45"/>
    <n v="39"/>
    <n v="1.1538461538461537"/>
    <s v="100 Block of UPPER TR"/>
    <s v="POST ST / HYDE ST"/>
  </r>
  <r>
    <n v="127"/>
    <n v="9645"/>
    <s v="Luggage"/>
    <x v="1"/>
    <x v="1"/>
    <n v="916"/>
    <n v="1143"/>
    <n v="0.80139982502187224"/>
    <s v="300 Block of SALINAS AV"/>
    <s v="1900 Block of FILLMORE ST"/>
  </r>
  <r>
    <n v="958"/>
    <n v="584"/>
    <s v="Hazardous Goods"/>
    <x v="1"/>
    <x v="1"/>
    <n v="274"/>
    <n v="669"/>
    <n v="0.40956651718983555"/>
    <s v="0 Block of GOLDEN GATE AV"/>
    <s v="900 Block of MARIPOSA ST"/>
  </r>
  <r>
    <n v="42"/>
    <n v="2121"/>
    <s v="Arts and crafts"/>
    <x v="0"/>
    <x v="0"/>
    <n v="987"/>
    <n v="1134"/>
    <n v="0.87037037037037035"/>
    <s v="MINNA ST / 5TH ST"/>
    <s v="MARKET ST / 5TH ST"/>
  </r>
  <r>
    <n v="977"/>
    <n v="2142"/>
    <s v="Arts and crafts"/>
    <x v="1"/>
    <x v="0"/>
    <n v="434"/>
    <n v="558"/>
    <n v="0.77777777777777779"/>
    <s v="200 Block of MISSOURI ST"/>
    <s v="900 Block of ELLSWORTH ST"/>
  </r>
  <r>
    <n v="460"/>
    <n v="2396"/>
    <s v="Electronics"/>
    <x v="1"/>
    <x v="1"/>
    <n v="897"/>
    <n v="1313"/>
    <n v="0.68316831683168322"/>
    <s v="100 Block of EDDY ST"/>
    <s v="1400 Block of KIRKWOOD CT"/>
  </r>
  <r>
    <n v="659"/>
    <n v="8747"/>
    <s v="Automotive"/>
    <x v="1"/>
    <x v="0"/>
    <n v="442"/>
    <n v="595"/>
    <n v="0.74285714285714288"/>
    <s v="0 Block of UNITEDNATIONS PZ"/>
    <s v="200 Block of HAHN ST"/>
  </r>
  <r>
    <n v="197"/>
    <n v="4142"/>
    <s v="Food and Beverages"/>
    <x v="0"/>
    <x v="1"/>
    <n v="98"/>
    <n v="360"/>
    <n v="0.2722222222222222"/>
    <s v="300 Block of BUCHANAN ST"/>
    <s v="2800 Block of BRYANT ST"/>
  </r>
  <r>
    <n v="540"/>
    <n v="9770"/>
    <s v="Luggage"/>
    <x v="1"/>
    <x v="1"/>
    <n v="431"/>
    <n v="934"/>
    <n v="0.4614561027837259"/>
    <s v="4000 Block of GEARY BL"/>
    <s v="1000 Block of POTRERO AV"/>
  </r>
  <r>
    <n v="178"/>
    <n v="2593"/>
    <s v="Construction"/>
    <x v="1"/>
    <x v="1"/>
    <n v="745"/>
    <n v="1383"/>
    <n v="0.53868402024584239"/>
    <s v="3100 Block of 23RD ST"/>
    <s v="GEARY ST / POWELL ST"/>
  </r>
  <r>
    <n v="202"/>
    <n v="9807"/>
    <s v="Home Furnishing"/>
    <x v="1"/>
    <x v="1"/>
    <n v="871"/>
    <n v="1274"/>
    <n v="0.68367346938775508"/>
    <s v="200 Block of HAHN ST"/>
    <s v="600 Block of VALENCIA ST"/>
  </r>
  <r>
    <n v="632"/>
    <n v="2525"/>
    <s v="Industrial Equipments"/>
    <x v="0"/>
    <x v="0"/>
    <n v="67"/>
    <n v="193"/>
    <n v="0.34715025906735753"/>
    <s v="CAPP ST / 17TH ST"/>
    <s v="ALEMANY BL / ELLSWORTH ST"/>
  </r>
  <r>
    <n v="25"/>
    <n v="1724"/>
    <s v="Home Furnishing"/>
    <x v="0"/>
    <x v="1"/>
    <n v="431"/>
    <n v="702"/>
    <n v="0.61396011396011396"/>
    <s v="4TH ST / HARRISON ST"/>
    <s v="600 Block of CLAY ST"/>
  </r>
  <r>
    <n v="990"/>
    <n v="7146"/>
    <s v="Construction"/>
    <x v="1"/>
    <x v="0"/>
    <n v="178"/>
    <n v="646"/>
    <n v="0.27554179566563469"/>
    <s v="700 Block of BATTERY ST"/>
    <s v="0 Block of MARINA BL"/>
  </r>
  <r>
    <n v="913"/>
    <n v="563"/>
    <s v="Home Furnishing"/>
    <x v="0"/>
    <x v="1"/>
    <n v="180"/>
    <n v="755"/>
    <n v="0.23841059602649006"/>
    <s v="5TH ST / MARKET ST"/>
    <s v="MONTGOMERY ST / VALLEJO ST"/>
  </r>
  <r>
    <n v="371"/>
    <n v="7771"/>
    <s v="Arts and crafts"/>
    <x v="0"/>
    <x v="1"/>
    <n v="280"/>
    <n v="990"/>
    <n v="0.28282828282828282"/>
    <s v="2400 Block of MISSION ST"/>
    <s v="BEACH ST / TAYLOR ST"/>
  </r>
  <r>
    <n v="514"/>
    <n v="4789"/>
    <s v="Hazardous Goods"/>
    <x v="0"/>
    <x v="1"/>
    <n v="263"/>
    <n v="965"/>
    <n v="0.27253886010362693"/>
    <s v="TARAVAL ST / 17TH AV"/>
    <s v="EDDY ST / MASON ST"/>
  </r>
  <r>
    <n v="707"/>
    <n v="3221"/>
    <s v="Automotive"/>
    <x v="0"/>
    <x v="0"/>
    <n v="187"/>
    <n v="931"/>
    <n v="0.20085929108485501"/>
    <s v="19TH ST / SHOTWELL ST"/>
    <s v="7TH ST / STEVENSON ST"/>
  </r>
  <r>
    <n v="473"/>
    <n v="5197"/>
    <s v="Arts and crafts"/>
    <x v="1"/>
    <x v="0"/>
    <n v="94"/>
    <n v="361"/>
    <n v="0.26038781163434904"/>
    <s v="2300 Block of 14TH AV"/>
    <s v="0 Block of 12TH ST"/>
  </r>
  <r>
    <n v="847"/>
    <n v="8183"/>
    <s v="Fashion"/>
    <x v="1"/>
    <x v="1"/>
    <n v="906"/>
    <n v="1297"/>
    <n v="0.69853508095605243"/>
    <s v="2100 Block of MISSION ST"/>
    <s v="1100 Block of FOLSOM ST"/>
  </r>
  <r>
    <n v="815"/>
    <n v="1126"/>
    <s v="Healthcare"/>
    <x v="1"/>
    <x v="0"/>
    <n v="71"/>
    <n v="130"/>
    <n v="0.5461538461538461"/>
    <s v="1400 Block of VANDYKE AV"/>
    <s v="EDDY ST / VANNESS AV"/>
  </r>
  <r>
    <n v="928"/>
    <n v="4899"/>
    <s v="Hazardous Goods"/>
    <x v="1"/>
    <x v="1"/>
    <n v="253"/>
    <n v="904"/>
    <n v="0.27986725663716816"/>
    <s v="800 Block of MARKET ST"/>
    <s v="800 Block of MARKET ST"/>
  </r>
  <r>
    <n v="210"/>
    <n v="4732"/>
    <s v="Home Furnishing"/>
    <x v="1"/>
    <x v="1"/>
    <n v="591"/>
    <n v="1433"/>
    <n v="0.41242149337055128"/>
    <s v="300 Block of COLLINGWOOD ST"/>
    <s v="900 Block of MARKET ST"/>
  </r>
  <r>
    <n v="793"/>
    <n v="4103"/>
    <s v="Automotive"/>
    <x v="0"/>
    <x v="0"/>
    <n v="399"/>
    <n v="835"/>
    <n v="0.47784431137724553"/>
    <s v="400 Block of ELLIS ST"/>
    <s v="17TH ST / SHOTWELL ST"/>
  </r>
  <r>
    <n v="872"/>
    <n v="7861"/>
    <s v="Automotive"/>
    <x v="1"/>
    <x v="1"/>
    <n v="91"/>
    <n v="242"/>
    <n v="0.37603305785123969"/>
    <s v="21ST ST / POTRERO AV"/>
    <s v="400 Block of GENEVA AV"/>
  </r>
  <r>
    <n v="298"/>
    <n v="7764"/>
    <s v="Hazardous Goods"/>
    <x v="1"/>
    <x v="0"/>
    <n v="717"/>
    <n v="1297"/>
    <n v="0.5528141865844256"/>
    <s v="200 Block of 11TH AV"/>
    <s v="400 Block of TURK ST"/>
  </r>
  <r>
    <n v="941"/>
    <n v="5345"/>
    <s v="Food and Beverages"/>
    <x v="1"/>
    <x v="0"/>
    <n v="735"/>
    <n v="1181"/>
    <n v="0.62235393734123623"/>
    <s v="17TH ST / FOLSOM ST"/>
    <s v="400 Block of BRIGHT ST"/>
  </r>
  <r>
    <n v="731"/>
    <n v="6191"/>
    <s v="Hazardous Goods"/>
    <x v="0"/>
    <x v="1"/>
    <n v="970"/>
    <n v="1242"/>
    <n v="0.78099838969404189"/>
    <s v="KEITH ST / SHAFTER AV"/>
    <s v="0 Block of SPOFFORD LN"/>
  </r>
  <r>
    <n v="500"/>
    <n v="310"/>
    <s v="Arts and crafts"/>
    <x v="0"/>
    <x v="0"/>
    <n v="80"/>
    <n v="236"/>
    <n v="0.33898305084745761"/>
    <s v="900 Block of LARKIN ST"/>
    <s v="900 Block of STOCKTON ST"/>
  </r>
  <r>
    <n v="142"/>
    <n v="3095"/>
    <s v="Arts and crafts"/>
    <x v="0"/>
    <x v="1"/>
    <n v="550"/>
    <n v="1171"/>
    <n v="0.46968403074295473"/>
    <s v="400 Block of TURK ST"/>
    <s v="MADRID ST / RUSSIA AV"/>
  </r>
  <r>
    <n v="787"/>
    <n v="2159"/>
    <s v="Arts and crafts"/>
    <x v="1"/>
    <x v="1"/>
    <n v="187"/>
    <n v="864"/>
    <n v="0.21643518518518517"/>
    <s v="0 Block of OFARRELL ST"/>
    <s v="200 Block of TURK ST"/>
  </r>
  <r>
    <n v="749"/>
    <n v="3569"/>
    <s v="Automotive"/>
    <x v="1"/>
    <x v="1"/>
    <n v="262"/>
    <n v="875"/>
    <n v="0.29942857142857143"/>
    <s v="0 Block of PAYSON ST"/>
    <s v="0 Block of POWELL ST"/>
  </r>
  <r>
    <n v="304"/>
    <n v="5958"/>
    <s v="Food and Beverages"/>
    <x v="0"/>
    <x v="0"/>
    <n v="540"/>
    <n v="1172"/>
    <n v="0.46075085324232085"/>
    <s v="500 Block of STEVENSON ST"/>
    <s v="HYDE ST / TURK ST"/>
  </r>
  <r>
    <n v="30"/>
    <n v="1275"/>
    <s v="Fashion"/>
    <x v="0"/>
    <x v="0"/>
    <n v="581"/>
    <n v="1422"/>
    <n v="0.40857946554149088"/>
    <s v="CALIFORNIA ST / DAVIS ST"/>
    <s v="0 Block of STOCKTON ST"/>
  </r>
  <r>
    <n v="477"/>
    <n v="6357"/>
    <s v="Fashion"/>
    <x v="1"/>
    <x v="0"/>
    <n v="840"/>
    <n v="1061"/>
    <n v="0.79170593779453347"/>
    <s v="400 Block of LEAVENWORTH ST"/>
    <s v="NEWCOMB AV / 3RD ST"/>
  </r>
  <r>
    <n v="52"/>
    <n v="4551"/>
    <s v="Hazardous Goods"/>
    <x v="0"/>
    <x v="1"/>
    <n v="873"/>
    <n v="1199"/>
    <n v="0.7281067556296914"/>
    <s v="1000 Block of COLUMBUS AV"/>
    <s v="1400 Block of PHELPS ST"/>
  </r>
  <r>
    <n v="73"/>
    <n v="4252"/>
    <s v="Home Furnishing"/>
    <x v="0"/>
    <x v="1"/>
    <n v="315"/>
    <n v="937"/>
    <n v="0.33617929562433296"/>
    <s v="800 Block of BRYANT ST"/>
    <s v="3800 Block of 24TH ST"/>
  </r>
  <r>
    <n v="691"/>
    <n v="2096"/>
    <s v="Industrial Equipments"/>
    <x v="0"/>
    <x v="0"/>
    <n v="955"/>
    <n v="1369"/>
    <n v="0.69758948137326515"/>
    <s v="5TH ST / MISSION ST"/>
    <s v="1500 Block of HAIGHT ST"/>
  </r>
  <r>
    <n v="786"/>
    <n v="5209"/>
    <s v="Healthcare"/>
    <x v="1"/>
    <x v="1"/>
    <n v="372"/>
    <n v="679"/>
    <n v="0.54786450662739328"/>
    <s v="3600 Block of SACRAMENTO ST"/>
    <s v="SCOTT ST / CHESTNUT ST"/>
  </r>
  <r>
    <n v="68"/>
    <n v="9271"/>
    <s v="Arts and crafts"/>
    <x v="0"/>
    <x v="1"/>
    <n v="182"/>
    <n v="726"/>
    <n v="0.25068870523415976"/>
    <s v="1700 Block of FULTON ST"/>
    <s v="300 Block of HAIGHT ST"/>
  </r>
  <r>
    <n v="630"/>
    <n v="6772"/>
    <s v="Hazardous Goods"/>
    <x v="0"/>
    <x v="0"/>
    <n v="868"/>
    <n v="1320"/>
    <n v="0.65757575757575759"/>
    <s v="3300 Block of BALBOA ST"/>
    <s v="300 Block of ELLIS ST"/>
  </r>
  <r>
    <n v="357"/>
    <n v="4628"/>
    <s v="Healthcare"/>
    <x v="1"/>
    <x v="1"/>
    <n v="777"/>
    <n v="1113"/>
    <n v="0.69811320754716977"/>
    <s v="200 Block of KING ST"/>
    <s v="0 Block of FUENTE AV"/>
  </r>
  <r>
    <n v="455"/>
    <n v="3853"/>
    <s v="Construction"/>
    <x v="1"/>
    <x v="0"/>
    <n v="172"/>
    <n v="580"/>
    <n v="0.29655172413793102"/>
    <s v="LASALLE AV / PHELPS ST"/>
    <s v="2000 Block of MISSION ST"/>
  </r>
  <r>
    <n v="947"/>
    <n v="515"/>
    <s v="Fashion"/>
    <x v="1"/>
    <x v="1"/>
    <n v="665"/>
    <n v="1257"/>
    <n v="0.5290373906125696"/>
    <s v="3300 Block of 22ND ST"/>
    <s v="CALIFORNIA ST / POLK ST"/>
  </r>
  <r>
    <n v="589"/>
    <n v="7513"/>
    <s v="Arts and crafts"/>
    <x v="1"/>
    <x v="1"/>
    <n v="516"/>
    <n v="1084"/>
    <n v="0.47601476014760147"/>
    <s v="16TH ST / MISSOURI ST"/>
    <s v="200 Block of HARKNESS AV"/>
  </r>
  <r>
    <n v="863"/>
    <n v="9030"/>
    <s v="Automotive"/>
    <x v="1"/>
    <x v="0"/>
    <n v="412"/>
    <n v="872"/>
    <n v="0.47247706422018348"/>
    <s v="WINSTON DR / 19TH AV"/>
    <s v="300 Block of BEALE ST"/>
  </r>
  <r>
    <n v="668"/>
    <n v="2378"/>
    <s v="Luggage"/>
    <x v="0"/>
    <x v="1"/>
    <n v="938"/>
    <n v="1067"/>
    <n v="0.87910028116213679"/>
    <s v="2100 Block of 16TH AV"/>
    <s v="5TH ST / MARKET ST"/>
  </r>
  <r>
    <n v="206"/>
    <n v="5894"/>
    <s v="Luggage"/>
    <x v="1"/>
    <x v="1"/>
    <n v="854"/>
    <n v="1251"/>
    <n v="0.68265387689848123"/>
    <s v="1900 Block of WASHINGTON ST"/>
    <s v="CALIFORNIA ST / FILLMORE ST"/>
  </r>
  <r>
    <n v="835"/>
    <n v="7587"/>
    <s v="Luggage"/>
    <x v="1"/>
    <x v="0"/>
    <n v="638"/>
    <n v="1314"/>
    <n v="0.48554033485540332"/>
    <s v="MARTIN LUTHER KING JR DR / 9TH AV"/>
    <s v="0 Block of TURK ST"/>
  </r>
  <r>
    <n v="315"/>
    <n v="1424"/>
    <s v="Food and Beverages"/>
    <x v="0"/>
    <x v="1"/>
    <n v="230"/>
    <n v="638"/>
    <n v="0.36050156739811912"/>
    <s v="3RD AV / BALBOA ST"/>
    <s v="400 Block of LAKESHORE DR"/>
  </r>
  <r>
    <n v="553"/>
    <n v="5214"/>
    <s v="Arts and crafts"/>
    <x v="0"/>
    <x v="0"/>
    <n v="245"/>
    <n v="611"/>
    <n v="0.40098199672667756"/>
    <s v="3800 Block of MISSION ST"/>
    <s v="100 Block of PAGE ST"/>
  </r>
  <r>
    <n v="861"/>
    <n v="8249"/>
    <s v="Luggage"/>
    <x v="1"/>
    <x v="0"/>
    <n v="916"/>
    <n v="1255"/>
    <n v="0.72988047808764944"/>
    <s v="500 Block of JOHNFKENNEDY DR"/>
    <s v="VALLEJO ST / KEARNY ST"/>
  </r>
  <r>
    <n v="279"/>
    <n v="3172"/>
    <s v="Construction"/>
    <x v="1"/>
    <x v="0"/>
    <n v="84"/>
    <n v="464"/>
    <n v="0.18103448275862069"/>
    <s v="800 Block of MARKET ST"/>
    <s v="1500 Block of SLOAT BL"/>
  </r>
  <r>
    <n v="75"/>
    <n v="5489"/>
    <s v="Fashion"/>
    <x v="0"/>
    <x v="0"/>
    <n v="869"/>
    <n v="1317"/>
    <n v="0.65983295368261197"/>
    <s v="100 Block of POWELL ST"/>
    <s v="GOLDEN GATE AV / LEAVENWORTH ST"/>
  </r>
  <r>
    <n v="895"/>
    <n v="2037"/>
    <s v="Arts and crafts"/>
    <x v="1"/>
    <x v="1"/>
    <n v="271"/>
    <n v="704"/>
    <n v="0.38494318181818182"/>
    <s v="500 Block of HOWARD ST"/>
    <s v="500 Block of JACKSON ST"/>
  </r>
  <r>
    <n v="866"/>
    <n v="2401"/>
    <s v="Luggage"/>
    <x v="1"/>
    <x v="0"/>
    <n v="691"/>
    <n v="1260"/>
    <n v="0.54841269841269846"/>
    <s v="0 Block of MYRTLE ST"/>
    <s v="2ND ST / TOWNSEND ST"/>
  </r>
  <r>
    <n v="792"/>
    <n v="1303"/>
    <s v="Arts and crafts"/>
    <x v="0"/>
    <x v="0"/>
    <n v="808"/>
    <n v="1257"/>
    <n v="0.64280031821797934"/>
    <s v="900 Block of THE EMBARCADERO NORTH ST"/>
    <s v="2500 Block of OCTAVIA ST"/>
  </r>
  <r>
    <n v="191"/>
    <n v="6798"/>
    <s v="Home Furnishing"/>
    <x v="1"/>
    <x v="1"/>
    <n v="997"/>
    <n v="1382"/>
    <n v="0.72141823444283648"/>
    <s v="600 Block of GOETTINGEN ST"/>
    <s v="100 Block of 6TH ST"/>
  </r>
  <r>
    <n v="59"/>
    <n v="9917"/>
    <s v="Construction"/>
    <x v="1"/>
    <x v="0"/>
    <n v="329"/>
    <n v="977"/>
    <n v="0.3367451381780962"/>
    <s v="1000 Block of SUTTER ST"/>
    <s v="800 Block of 3RD ST"/>
  </r>
  <r>
    <n v="748"/>
    <n v="2969"/>
    <s v="Home Furnishing"/>
    <x v="0"/>
    <x v="0"/>
    <n v="600"/>
    <n v="1048"/>
    <n v="0.5725190839694656"/>
    <s v="100 Block of MONTGOMERY ST"/>
    <s v="600 Block of PRENTISS ST"/>
  </r>
  <r>
    <n v="693"/>
    <n v="8737"/>
    <s v="Home Furnishing"/>
    <x v="1"/>
    <x v="1"/>
    <n v="715"/>
    <n v="1271"/>
    <n v="0.56254917387883552"/>
    <s v="0 Block of POWELL ST"/>
    <s v="600 Block of VALENCIA ST"/>
  </r>
  <r>
    <n v="955"/>
    <n v="2104"/>
    <s v="Home Furnishing"/>
    <x v="1"/>
    <x v="1"/>
    <n v="957"/>
    <n v="1007"/>
    <n v="0.95034756703078449"/>
    <s v="BARTLETT ST / 21ST ST"/>
    <s v="FELL ST / POLK ST"/>
  </r>
  <r>
    <n v="538"/>
    <n v="1702"/>
    <s v="Industrial Equipments"/>
    <x v="1"/>
    <x v="1"/>
    <n v="484"/>
    <n v="863"/>
    <n v="0.56083429895712633"/>
    <s v="700 Block of MARKET ST"/>
    <s v="700 Block of SWEENY ST"/>
  </r>
  <r>
    <n v="169"/>
    <n v="8933"/>
    <s v="Electronics"/>
    <x v="1"/>
    <x v="1"/>
    <n v="576"/>
    <n v="1077"/>
    <n v="0.5348189415041783"/>
    <s v="0 Block of CAMERON WY"/>
    <s v="200 Block of DORE ST"/>
  </r>
  <r>
    <n v="924"/>
    <n v="3624"/>
    <s v="Construction"/>
    <x v="1"/>
    <x v="0"/>
    <n v="606"/>
    <n v="1021"/>
    <n v="0.59353574926542607"/>
    <s v="FILLMORE ST / OFARRELL ST"/>
    <s v="HAWTHORNE ST / HARRISON ST"/>
  </r>
  <r>
    <n v="579"/>
    <n v="4892"/>
    <s v="Home Furnishing"/>
    <x v="0"/>
    <x v="1"/>
    <n v="913"/>
    <n v="1385"/>
    <n v="0.65920577617328524"/>
    <s v="SUTTER ST / LAGUNA ST"/>
    <s v="SOUTH VAN NESS AV / 22ND ST"/>
  </r>
  <r>
    <m/>
    <m/>
    <m/>
    <x v="2"/>
    <x v="2"/>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n v="49302"/>
    <n v="7"/>
    <x v="0"/>
  </r>
  <r>
    <n v="78698"/>
    <n v="228"/>
    <x v="1"/>
  </r>
  <r>
    <n v="69417"/>
    <n v="26"/>
    <x v="2"/>
  </r>
  <r>
    <n v="39655"/>
    <n v="219"/>
    <x v="3"/>
  </r>
  <r>
    <n v="87400"/>
    <n v="42"/>
    <x v="2"/>
  </r>
  <r>
    <n v="56881"/>
    <n v="187"/>
    <x v="1"/>
  </r>
  <r>
    <n v="99239"/>
    <n v="31"/>
    <x v="2"/>
  </r>
  <r>
    <n v="23921"/>
    <n v="233"/>
    <x v="3"/>
  </r>
  <r>
    <n v="67599"/>
    <n v="234"/>
    <x v="1"/>
  </r>
  <r>
    <n v="3725"/>
    <n v="78"/>
    <x v="4"/>
  </r>
  <r>
    <n v="95516"/>
    <n v="215"/>
    <x v="1"/>
  </r>
  <r>
    <n v="62528"/>
    <n v="194"/>
    <x v="1"/>
  </r>
  <r>
    <n v="21021"/>
    <n v="120"/>
    <x v="0"/>
  </r>
  <r>
    <n v="99492"/>
    <n v="10"/>
    <x v="2"/>
  </r>
  <r>
    <n v="60282"/>
    <n v="11"/>
    <x v="2"/>
  </r>
  <r>
    <n v="20357"/>
    <n v="8"/>
    <x v="0"/>
  </r>
  <r>
    <n v="24053"/>
    <n v="177"/>
    <x v="0"/>
  </r>
  <r>
    <n v="50958"/>
    <n v="113"/>
    <x v="2"/>
  </r>
  <r>
    <n v="68227"/>
    <n v="35"/>
    <x v="2"/>
  </r>
  <r>
    <n v="77861"/>
    <n v="38"/>
    <x v="2"/>
  </r>
  <r>
    <n v="48315"/>
    <n v="222"/>
    <x v="3"/>
  </r>
  <r>
    <n v="83002"/>
    <n v="71"/>
    <x v="2"/>
  </r>
  <r>
    <n v="47650"/>
    <n v="155"/>
    <x v="0"/>
  </r>
  <r>
    <n v="19386"/>
    <n v="169"/>
    <x v="0"/>
  </r>
  <r>
    <n v="39432"/>
    <n v="130"/>
    <x v="0"/>
  </r>
  <r>
    <n v="1421"/>
    <n v="28"/>
    <x v="4"/>
  </r>
  <r>
    <n v="16113"/>
    <n v="194"/>
    <x v="3"/>
  </r>
  <r>
    <n v="52318"/>
    <n v="164"/>
    <x v="2"/>
  </r>
  <r>
    <n v="7389"/>
    <n v="190"/>
    <x v="5"/>
  </r>
  <r>
    <n v="86040"/>
    <n v="117"/>
    <x v="2"/>
  </r>
  <r>
    <n v="56148"/>
    <n v="93"/>
    <x v="2"/>
  </r>
  <r>
    <n v="894"/>
    <n v="229"/>
    <x v="5"/>
  </r>
  <r>
    <n v="35634"/>
    <n v="145"/>
    <x v="0"/>
  </r>
  <r>
    <n v="28701"/>
    <n v="129"/>
    <x v="0"/>
  </r>
  <r>
    <n v="90380"/>
    <n v="188"/>
    <x v="1"/>
  </r>
  <r>
    <n v="21813"/>
    <n v="216"/>
    <x v="3"/>
  </r>
  <r>
    <n v="36312"/>
    <n v="44"/>
    <x v="0"/>
  </r>
  <r>
    <n v="24856"/>
    <n v="116"/>
    <x v="0"/>
  </r>
  <r>
    <n v="39234"/>
    <n v="242"/>
    <x v="3"/>
  </r>
  <r>
    <n v="74222"/>
    <n v="147"/>
    <x v="2"/>
  </r>
  <r>
    <n v="47260"/>
    <n v="128"/>
    <x v="0"/>
  </r>
  <r>
    <n v="45432"/>
    <n v="19"/>
    <x v="0"/>
  </r>
  <r>
    <n v="30192"/>
    <n v="128"/>
    <x v="0"/>
  </r>
  <r>
    <n v="53868"/>
    <n v="101"/>
    <x v="2"/>
  </r>
  <r>
    <n v="9691"/>
    <n v="95"/>
    <x v="4"/>
  </r>
  <r>
    <n v="39001"/>
    <n v="32"/>
    <x v="0"/>
  </r>
  <r>
    <n v="70814"/>
    <n v="106"/>
    <x v="2"/>
  </r>
  <r>
    <n v="13740"/>
    <n v="130"/>
    <x v="0"/>
  </r>
  <r>
    <n v="33435"/>
    <n v="207"/>
    <x v="3"/>
  </r>
  <r>
    <n v="73589"/>
    <n v="165"/>
    <x v="2"/>
  </r>
  <r>
    <n v="18598"/>
    <n v="140"/>
    <x v="0"/>
  </r>
  <r>
    <n v="23003"/>
    <n v="160"/>
    <x v="0"/>
  </r>
  <r>
    <n v="80901"/>
    <n v="130"/>
    <x v="2"/>
  </r>
  <r>
    <n v="69113"/>
    <n v="169"/>
    <x v="2"/>
  </r>
  <r>
    <n v="26060"/>
    <n v="232"/>
    <x v="3"/>
  </r>
  <r>
    <n v="25677"/>
    <n v="104"/>
    <x v="0"/>
  </r>
  <r>
    <n v="62912"/>
    <n v="86"/>
    <x v="2"/>
  </r>
  <r>
    <n v="77649"/>
    <n v="241"/>
    <x v="1"/>
  </r>
  <r>
    <n v="73561"/>
    <n v="96"/>
    <x v="2"/>
  </r>
  <r>
    <n v="50357"/>
    <n v="71"/>
    <x v="2"/>
  </r>
  <r>
    <n v="61325"/>
    <n v="78"/>
    <x v="2"/>
  </r>
  <r>
    <n v="76658"/>
    <n v="117"/>
    <x v="2"/>
  </r>
  <r>
    <n v="35525"/>
    <n v="111"/>
    <x v="0"/>
  </r>
  <r>
    <n v="12462"/>
    <n v="68"/>
    <x v="0"/>
  </r>
  <r>
    <n v="27105"/>
    <n v="18"/>
    <x v="0"/>
  </r>
  <r>
    <n v="99604"/>
    <n v="206"/>
    <x v="1"/>
  </r>
  <r>
    <n v="90449"/>
    <n v="171"/>
    <x v="2"/>
  </r>
  <r>
    <n v="9520"/>
    <n v="232"/>
    <x v="5"/>
  </r>
  <r>
    <n v="42210"/>
    <n v="22"/>
    <x v="0"/>
  </r>
  <r>
    <n v="21639"/>
    <n v="118"/>
    <x v="0"/>
  </r>
  <r>
    <n v="58736"/>
    <n v="153"/>
    <x v="2"/>
  </r>
  <r>
    <n v="3951"/>
    <n v="180"/>
    <x v="5"/>
  </r>
  <r>
    <n v="69479"/>
    <n v="198"/>
    <x v="1"/>
  </r>
  <r>
    <n v="10366"/>
    <n v="24"/>
    <x v="0"/>
  </r>
  <r>
    <n v="10001"/>
    <n v="94"/>
    <x v="0"/>
  </r>
  <r>
    <n v="15307"/>
    <n v="37"/>
    <x v="0"/>
  </r>
  <r>
    <n v="68923"/>
    <n v="77"/>
    <x v="2"/>
  </r>
  <r>
    <n v="59651"/>
    <n v="222"/>
    <x v="1"/>
  </r>
  <r>
    <n v="78953"/>
    <n v="177"/>
    <x v="2"/>
  </r>
  <r>
    <n v="89420"/>
    <n v="76"/>
    <x v="2"/>
  </r>
  <r>
    <n v="50374"/>
    <n v="232"/>
    <x v="1"/>
  </r>
  <r>
    <n v="83102"/>
    <n v="173"/>
    <x v="2"/>
  </r>
  <r>
    <n v="62151"/>
    <n v="196"/>
    <x v="1"/>
  </r>
  <r>
    <n v="84665"/>
    <n v="46"/>
    <x v="2"/>
  </r>
  <r>
    <n v="1760"/>
    <n v="156"/>
    <x v="4"/>
  </r>
  <r>
    <n v="30239"/>
    <n v="90"/>
    <x v="0"/>
  </r>
  <r>
    <n v="20194"/>
    <n v="241"/>
    <x v="3"/>
  </r>
  <r>
    <n v="58470"/>
    <n v="150"/>
    <x v="2"/>
  </r>
  <r>
    <n v="91926"/>
    <n v="138"/>
    <x v="2"/>
  </r>
  <r>
    <n v="34797"/>
    <n v="54"/>
    <x v="0"/>
  </r>
  <r>
    <n v="19346"/>
    <n v="27"/>
    <x v="0"/>
  </r>
  <r>
    <n v="35185"/>
    <n v="100"/>
    <x v="0"/>
  </r>
  <r>
    <n v="7068"/>
    <n v="161"/>
    <x v="4"/>
  </r>
  <r>
    <n v="96496"/>
    <n v="89"/>
    <x v="2"/>
  </r>
  <r>
    <n v="2988"/>
    <n v="205"/>
    <x v="5"/>
  </r>
  <r>
    <n v="83253"/>
    <n v="171"/>
    <x v="2"/>
  </r>
  <r>
    <n v="87828"/>
    <n v="52"/>
    <x v="2"/>
  </r>
  <r>
    <n v="17035"/>
    <n v="127"/>
    <x v="0"/>
  </r>
  <r>
    <n v="426"/>
    <n v="89"/>
    <x v="4"/>
  </r>
  <r>
    <n v="20238"/>
    <n v="186"/>
    <x v="3"/>
  </r>
  <r>
    <n v="68331"/>
    <n v="212"/>
    <x v="1"/>
  </r>
  <r>
    <n v="86132"/>
    <n v="130"/>
    <x v="2"/>
  </r>
  <r>
    <n v="766"/>
    <n v="56"/>
    <x v="4"/>
  </r>
  <r>
    <n v="13169"/>
    <n v="157"/>
    <x v="0"/>
  </r>
  <r>
    <n v="48657"/>
    <n v="190"/>
    <x v="3"/>
  </r>
  <r>
    <n v="88037"/>
    <n v="132"/>
    <x v="2"/>
  </r>
  <r>
    <n v="21972"/>
    <n v="171"/>
    <x v="0"/>
  </r>
  <r>
    <n v="87886"/>
    <n v="216"/>
    <x v="1"/>
  </r>
  <r>
    <n v="3244"/>
    <n v="105"/>
    <x v="4"/>
  </r>
  <r>
    <n v="32031"/>
    <n v="70"/>
    <x v="0"/>
  </r>
  <r>
    <n v="51284"/>
    <n v="177"/>
    <x v="2"/>
  </r>
  <r>
    <n v="23055"/>
    <n v="218"/>
    <x v="3"/>
  </r>
  <r>
    <n v="94926"/>
    <n v="118"/>
    <x v="2"/>
  </r>
  <r>
    <n v="312"/>
    <n v="171"/>
    <x v="4"/>
  </r>
  <r>
    <n v="45852"/>
    <n v="30"/>
    <x v="0"/>
  </r>
  <r>
    <n v="77063"/>
    <n v="168"/>
    <x v="2"/>
  </r>
  <r>
    <n v="44299"/>
    <n v="214"/>
    <x v="3"/>
  </r>
  <r>
    <n v="67123"/>
    <n v="225"/>
    <x v="1"/>
  </r>
  <r>
    <n v="51104"/>
    <n v="9"/>
    <x v="2"/>
  </r>
  <r>
    <n v="35369"/>
    <n v="66"/>
    <x v="0"/>
  </r>
  <r>
    <n v="559"/>
    <n v="189"/>
    <x v="5"/>
  </r>
  <r>
    <n v="13394"/>
    <n v="47"/>
    <x v="0"/>
  </r>
  <r>
    <n v="51472"/>
    <n v="168"/>
    <x v="2"/>
  </r>
  <r>
    <n v="99367"/>
    <n v="21"/>
    <x v="2"/>
  </r>
  <r>
    <n v="98982"/>
    <n v="101"/>
    <x v="2"/>
  </r>
  <r>
    <n v="47111"/>
    <n v="68"/>
    <x v="0"/>
  </r>
  <r>
    <n v="87420"/>
    <n v="124"/>
    <x v="2"/>
  </r>
  <r>
    <n v="59376"/>
    <n v="174"/>
    <x v="2"/>
  </r>
  <r>
    <n v="41003"/>
    <n v="151"/>
    <x v="0"/>
  </r>
  <r>
    <n v="58511"/>
    <n v="235"/>
    <x v="1"/>
  </r>
  <r>
    <n v="52868"/>
    <n v="41"/>
    <x v="2"/>
  </r>
  <r>
    <n v="8206"/>
    <n v="140"/>
    <x v="4"/>
  </r>
  <r>
    <n v="48873"/>
    <n v="167"/>
    <x v="0"/>
  </r>
  <r>
    <n v="22214"/>
    <n v="196"/>
    <x v="3"/>
  </r>
  <r>
    <n v="806"/>
    <n v="62"/>
    <x v="4"/>
  </r>
  <r>
    <n v="27590"/>
    <n v="64"/>
    <x v="0"/>
  </r>
  <r>
    <n v="5769"/>
    <n v="39"/>
    <x v="4"/>
  </r>
  <r>
    <n v="38290"/>
    <n v="0"/>
    <x v="0"/>
  </r>
  <r>
    <n v="44807"/>
    <n v="0"/>
    <x v="0"/>
  </r>
  <r>
    <n v="11223"/>
    <n v="0"/>
    <x v="0"/>
  </r>
  <r>
    <n v="85889"/>
    <n v="0"/>
    <x v="2"/>
  </r>
  <r>
    <n v="57138"/>
    <n v="0"/>
    <x v="2"/>
  </r>
  <r>
    <n v="987"/>
    <n v="0"/>
    <x v="4"/>
  </r>
  <r>
    <n v="80179"/>
    <n v="0"/>
    <x v="2"/>
  </r>
  <r>
    <n v="63810"/>
    <n v="0"/>
    <x v="2"/>
  </r>
  <r>
    <n v="22261"/>
    <n v="0"/>
    <x v="0"/>
  </r>
  <r>
    <n v="37286"/>
    <n v="0"/>
    <x v="0"/>
  </r>
  <r>
    <n v="73874"/>
    <n v="0"/>
    <x v="2"/>
  </r>
  <r>
    <n v="20187"/>
    <n v="0"/>
    <x v="0"/>
  </r>
  <r>
    <n v="51038"/>
    <n v="0"/>
    <x v="2"/>
  </r>
  <r>
    <n v="89846"/>
    <n v="0"/>
    <x v="2"/>
  </r>
  <r>
    <n v="59967"/>
    <n v="0"/>
    <x v="2"/>
  </r>
  <r>
    <n v="59474"/>
    <n v="0"/>
    <x v="2"/>
  </r>
  <r>
    <n v="77342"/>
    <n v="0"/>
    <x v="2"/>
  </r>
  <r>
    <n v="57460"/>
    <n v="0"/>
    <x v="2"/>
  </r>
  <r>
    <n v="74930"/>
    <n v="0"/>
    <x v="2"/>
  </r>
  <r>
    <n v="89389"/>
    <n v="0"/>
    <x v="2"/>
  </r>
  <r>
    <n v="86767"/>
    <n v="0"/>
    <x v="2"/>
  </r>
  <r>
    <n v="42257"/>
    <n v="0"/>
    <x v="0"/>
  </r>
  <r>
    <n v="28987"/>
    <n v="0"/>
    <x v="0"/>
  </r>
  <r>
    <n v="38952"/>
    <n v="0"/>
    <x v="0"/>
  </r>
  <r>
    <n v="50635"/>
    <n v="0"/>
    <x v="2"/>
  </r>
  <r>
    <n v="32800"/>
    <n v="0"/>
    <x v="0"/>
  </r>
  <r>
    <n v="67478"/>
    <n v="0"/>
    <x v="2"/>
  </r>
  <r>
    <n v="24449"/>
    <n v="0"/>
    <x v="0"/>
  </r>
  <r>
    <n v="3119"/>
    <n v="0"/>
    <x v="4"/>
  </r>
  <r>
    <n v="13693"/>
    <n v="0"/>
    <x v="0"/>
  </r>
  <r>
    <n v="80796"/>
    <n v="0"/>
    <x v="2"/>
  </r>
  <r>
    <n v="19804"/>
    <n v="0"/>
    <x v="0"/>
  </r>
  <r>
    <n v="75766"/>
    <n v="0"/>
    <x v="2"/>
  </r>
  <r>
    <n v="74338"/>
    <n v="0"/>
    <x v="2"/>
  </r>
  <r>
    <n v="73423"/>
    <n v="0"/>
    <x v="2"/>
  </r>
  <r>
    <n v="91842"/>
    <n v="0"/>
    <x v="2"/>
  </r>
  <r>
    <n v="81148"/>
    <n v="0"/>
    <x v="2"/>
  </r>
  <r>
    <n v="96963"/>
    <n v="0"/>
    <x v="2"/>
  </r>
  <r>
    <n v="88092"/>
    <n v="0"/>
    <x v="2"/>
  </r>
  <r>
    <n v="66397"/>
    <n v="0"/>
    <x v="2"/>
  </r>
  <r>
    <n v="1714"/>
    <n v="0"/>
    <x v="4"/>
  </r>
  <r>
    <n v="5059"/>
    <n v="0"/>
    <x v="4"/>
  </r>
  <r>
    <n v="66582"/>
    <n v="0"/>
    <x v="2"/>
  </r>
  <r>
    <n v="42143"/>
    <n v="0"/>
    <x v="0"/>
  </r>
  <r>
    <n v="27741"/>
    <n v="0"/>
    <x v="0"/>
  </r>
  <r>
    <n v="696"/>
    <n v="0"/>
    <x v="4"/>
  </r>
  <r>
    <n v="37660"/>
    <n v="0"/>
    <x v="0"/>
  </r>
  <r>
    <n v="16299"/>
    <n v="0"/>
    <x v="0"/>
  </r>
  <r>
    <n v="16690"/>
    <n v="0"/>
    <x v="0"/>
  </r>
  <r>
    <n v="21003"/>
    <n v="0"/>
    <x v="0"/>
  </r>
  <r>
    <n v="93642"/>
    <n v="0"/>
    <x v="2"/>
  </r>
  <r>
    <n v="34832"/>
    <n v="0"/>
    <x v="0"/>
  </r>
  <r>
    <n v="59176"/>
    <n v="0"/>
    <x v="2"/>
  </r>
  <r>
    <n v="3846"/>
    <n v="0"/>
    <x v="4"/>
  </r>
  <r>
    <n v="17651"/>
    <n v="0"/>
    <x v="0"/>
  </r>
  <r>
    <n v="2282"/>
    <n v="0"/>
    <x v="4"/>
  </r>
  <r>
    <n v="49908"/>
    <n v="0"/>
    <x v="0"/>
  </r>
  <r>
    <n v="68886"/>
    <n v="0"/>
    <x v="2"/>
  </r>
  <r>
    <n v="41456"/>
    <n v="0"/>
    <x v="0"/>
  </r>
  <r>
    <n v="39488"/>
    <n v="0"/>
    <x v="0"/>
  </r>
  <r>
    <n v="75362"/>
    <n v="0"/>
    <x v="2"/>
  </r>
  <r>
    <n v="73137"/>
    <n v="0"/>
    <x v="2"/>
  </r>
  <r>
    <n v="77570"/>
    <n v="0"/>
    <x v="2"/>
  </r>
  <r>
    <m/>
    <m/>
    <x v="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n v="31"/>
    <s v="Mitchell"/>
    <s v="harriette42@ymail.com"/>
    <x v="0"/>
    <s v="2100 Block of 27TH AV"/>
    <n v="9961255787"/>
    <n v="49302"/>
    <x v="0"/>
    <x v="0"/>
    <x v="0"/>
    <x v="0"/>
    <x v="0"/>
    <s v="Healthcare"/>
    <x v="0"/>
    <x v="0"/>
    <x v="0"/>
    <x v="0"/>
    <n v="0.45702479338842977"/>
  </r>
  <r>
    <x v="1"/>
    <n v="495"/>
    <s v="Reginald"/>
    <s v="matthew951@yahoo.co.in"/>
    <x v="1"/>
    <s v="300 Block of ELLIS ST"/>
    <n v="3555176867"/>
    <n v="78698"/>
    <x v="1"/>
    <x v="1"/>
    <x v="0"/>
    <x v="0"/>
    <x v="1"/>
    <s v="Healthcare"/>
    <x v="1"/>
    <x v="1"/>
    <x v="1"/>
    <x v="1"/>
    <n v="0.72710951526032319"/>
  </r>
  <r>
    <x v="2"/>
    <n v="795"/>
    <s v="Jaylene"/>
    <s v="geraldine867@ymail.co.in"/>
    <x v="2"/>
    <s v="1000 Block of MISSION ST"/>
    <n v="9835395970"/>
    <n v="69417"/>
    <x v="2"/>
    <x v="2"/>
    <x v="1"/>
    <x v="0"/>
    <x v="2"/>
    <s v="Luggage"/>
    <x v="0"/>
    <x v="1"/>
    <x v="2"/>
    <x v="2"/>
    <n v="0.97450980392156861"/>
  </r>
  <r>
    <x v="3"/>
    <n v="33"/>
    <s v="Stacie"/>
    <s v="brenda905@ymail.com"/>
    <x v="0"/>
    <s v="800 Block of BRYANT ST"/>
    <n v="3881250181"/>
    <n v="39655"/>
    <x v="3"/>
    <x v="3"/>
    <x v="1"/>
    <x v="1"/>
    <x v="2"/>
    <s v="Home Furnishing"/>
    <x v="0"/>
    <x v="1"/>
    <x v="3"/>
    <x v="3"/>
    <n v="0.44263508512213173"/>
  </r>
  <r>
    <x v="4"/>
    <n v="882"/>
    <s v="Jonathan"/>
    <s v="malie282@gmail.com"/>
    <x v="1"/>
    <s v="0 Block of DRUMM ST"/>
    <n v="1507211823"/>
    <n v="87400"/>
    <x v="4"/>
    <x v="2"/>
    <x v="1"/>
    <x v="1"/>
    <x v="2"/>
    <s v="Electronics"/>
    <x v="1"/>
    <x v="1"/>
    <x v="4"/>
    <x v="4"/>
    <n v="0.72791519434628971"/>
  </r>
  <r>
    <x v="5"/>
    <n v="657"/>
    <s v="Italia"/>
    <s v="fred847@google.co.in"/>
    <x v="0"/>
    <s v="3RD ST / FOLSOM ST"/>
    <n v="5612381477"/>
    <n v="56881"/>
    <x v="5"/>
    <x v="1"/>
    <x v="0"/>
    <x v="0"/>
    <x v="3"/>
    <s v="Food and Beverages"/>
    <x v="0"/>
    <x v="0"/>
    <x v="5"/>
    <x v="5"/>
    <n v="0.64237288135593218"/>
  </r>
  <r>
    <x v="6"/>
    <n v="761"/>
    <s v="Catherine"/>
    <s v="clay224@gmail.com"/>
    <x v="1"/>
    <s v="GOLDEN GATE AV / PARKER AV"/>
    <n v="8094222335"/>
    <n v="99239"/>
    <x v="6"/>
    <x v="2"/>
    <x v="1"/>
    <x v="1"/>
    <x v="2"/>
    <s v="Fashion"/>
    <x v="0"/>
    <x v="0"/>
    <x v="6"/>
    <x v="6"/>
    <n v="0.63397299218194736"/>
  </r>
  <r>
    <x v="7"/>
    <n v="20"/>
    <s v="Pierre"/>
    <s v="alaysha578@hotmail.com"/>
    <x v="1"/>
    <s v="1400 Block of DEHARO ST"/>
    <n v="4133741447"/>
    <n v="23921"/>
    <x v="7"/>
    <x v="3"/>
    <x v="1"/>
    <x v="1"/>
    <x v="2"/>
    <s v="Industrial Equipments"/>
    <x v="0"/>
    <x v="0"/>
    <x v="7"/>
    <x v="7"/>
    <n v="0.44147582697201015"/>
  </r>
  <r>
    <x v="8"/>
    <n v="356"/>
    <s v="Sheryl"/>
    <s v="kelli519@gmail.com"/>
    <x v="2"/>
    <s v="FOLSOM ST / 3RD ST"/>
    <n v="4399641006"/>
    <n v="67599"/>
    <x v="8"/>
    <x v="1"/>
    <x v="1"/>
    <x v="0"/>
    <x v="2"/>
    <s v="Hazardous Goods"/>
    <x v="1"/>
    <x v="1"/>
    <x v="8"/>
    <x v="8"/>
    <n v="0.53450292397660815"/>
  </r>
  <r>
    <x v="9"/>
    <n v="301"/>
    <s v="Rory"/>
    <s v="ryker154@hotmail.com"/>
    <x v="0"/>
    <s v="0 Block of THRIFT ST"/>
    <n v="7077259810"/>
    <n v="3725"/>
    <x v="9"/>
    <x v="4"/>
    <x v="1"/>
    <x v="1"/>
    <x v="2"/>
    <s v="Automotive"/>
    <x v="1"/>
    <x v="1"/>
    <x v="9"/>
    <x v="9"/>
    <n v="0.80964467005076146"/>
  </r>
  <r>
    <x v="10"/>
    <n v="450"/>
    <s v="Cecile"/>
    <s v="johnnie593@hotmail.com"/>
    <x v="1"/>
    <s v="100 Block of GOLDEN GATE AV"/>
    <n v="1634188566"/>
    <n v="95516"/>
    <x v="10"/>
    <x v="1"/>
    <x v="0"/>
    <x v="1"/>
    <x v="4"/>
    <s v="Electronics"/>
    <x v="1"/>
    <x v="0"/>
    <x v="10"/>
    <x v="10"/>
    <n v="0.92"/>
  </r>
  <r>
    <x v="11"/>
    <n v="782"/>
    <s v="Monte"/>
    <s v="zykeria36@google.co.in"/>
    <x v="1"/>
    <s v="2400 Block of DIAMOND ST"/>
    <n v="6963794710"/>
    <n v="62528"/>
    <x v="11"/>
    <x v="1"/>
    <x v="0"/>
    <x v="1"/>
    <x v="5"/>
    <s v="Healthcare"/>
    <x v="0"/>
    <x v="1"/>
    <x v="11"/>
    <x v="11"/>
    <n v="0.55632984901277582"/>
  </r>
  <r>
    <x v="12"/>
    <n v="820"/>
    <s v="Belle"/>
    <s v="selma775@yahoo.co.in"/>
    <x v="1"/>
    <s v="FOLSOM ST / CESAR CHAVEZ ST"/>
    <n v="2644171337"/>
    <n v="21021"/>
    <x v="12"/>
    <x v="0"/>
    <x v="1"/>
    <x v="0"/>
    <x v="2"/>
    <s v="Electronics"/>
    <x v="0"/>
    <x v="1"/>
    <x v="12"/>
    <x v="12"/>
    <n v="0.3657074340527578"/>
  </r>
  <r>
    <x v="13"/>
    <n v="316"/>
    <s v="Rayshawn"/>
    <s v="kathryn298@gmail.com"/>
    <x v="1"/>
    <s v="100 Block of LELAND AV"/>
    <n v="3057896481"/>
    <n v="99492"/>
    <x v="13"/>
    <x v="2"/>
    <x v="1"/>
    <x v="0"/>
    <x v="2"/>
    <s v="Healthcare"/>
    <x v="1"/>
    <x v="1"/>
    <x v="13"/>
    <x v="13"/>
    <n v="0.64937759336099588"/>
  </r>
  <r>
    <x v="14"/>
    <n v="945"/>
    <s v="Abby"/>
    <s v="karl167@google.co.in"/>
    <x v="0"/>
    <s v="600 Block of CLEMENT ST"/>
    <n v="3335480444"/>
    <n v="60282"/>
    <x v="14"/>
    <x v="2"/>
    <x v="0"/>
    <x v="0"/>
    <x v="6"/>
    <s v="Fashion"/>
    <x v="0"/>
    <x v="0"/>
    <x v="14"/>
    <x v="14"/>
    <n v="0.46666666666666667"/>
  </r>
  <r>
    <x v="15"/>
    <n v="174"/>
    <s v="Alonzo"/>
    <s v="freda331@yahoo.co.in"/>
    <x v="0"/>
    <s v="400 Block of LEAVENWORTH ST"/>
    <n v="1772719208"/>
    <n v="20357"/>
    <x v="15"/>
    <x v="0"/>
    <x v="1"/>
    <x v="0"/>
    <x v="2"/>
    <s v="Electronics"/>
    <x v="1"/>
    <x v="1"/>
    <x v="15"/>
    <x v="2"/>
    <n v="0.78725490196078429"/>
  </r>
  <r>
    <x v="16"/>
    <n v="634"/>
    <s v="Ray"/>
    <s v="david216@ymail.com"/>
    <x v="1"/>
    <s v="4400 Block of ANZA ST"/>
    <n v="3581081156"/>
    <n v="24053"/>
    <x v="16"/>
    <x v="0"/>
    <x v="1"/>
    <x v="0"/>
    <x v="2"/>
    <s v="Construction"/>
    <x v="0"/>
    <x v="0"/>
    <x v="16"/>
    <x v="15"/>
    <n v="0.75143953934740881"/>
  </r>
  <r>
    <x v="17"/>
    <n v="456"/>
    <s v="Tiffany"/>
    <s v="winnifred436@gmail.com"/>
    <x v="1"/>
    <s v="GEARY ST / TAYLOR ST"/>
    <n v="9811567113"/>
    <n v="50958"/>
    <x v="17"/>
    <x v="2"/>
    <x v="1"/>
    <x v="0"/>
    <x v="2"/>
    <s v="Industrial Equipments"/>
    <x v="0"/>
    <x v="0"/>
    <x v="17"/>
    <x v="16"/>
    <n v="0.47213114754098362"/>
  </r>
  <r>
    <x v="18"/>
    <s v="NA"/>
    <s v="Rosalind"/>
    <s v="bryce535@google.co.in"/>
    <x v="1"/>
    <s v="1500 Block of NEWCOMB AV"/>
    <n v="7176117751"/>
    <n v="68227"/>
    <x v="18"/>
    <x v="2"/>
    <x v="0"/>
    <x v="0"/>
    <x v="7"/>
    <s v="Industrial Equipments"/>
    <x v="0"/>
    <x v="0"/>
    <x v="18"/>
    <x v="17"/>
    <n v="0.73694207027540359"/>
  </r>
  <r>
    <x v="19"/>
    <n v="186"/>
    <s v="Franklin"/>
    <s v="maeve922@gmail.com"/>
    <x v="2"/>
    <s v="ELLIS ST / JONES ST"/>
    <n v="5362454917"/>
    <n v="77861"/>
    <x v="19"/>
    <x v="2"/>
    <x v="0"/>
    <x v="0"/>
    <x v="8"/>
    <s v="Healthcare"/>
    <x v="0"/>
    <x v="1"/>
    <x v="19"/>
    <x v="18"/>
    <n v="0.66604127579737338"/>
  </r>
  <r>
    <x v="20"/>
    <n v="596"/>
    <s v="Sophie"/>
    <s v="seth275@ymail.com"/>
    <x v="0"/>
    <s v="24TH ST / MISSION ST"/>
    <n v="9745073612"/>
    <n v="48315"/>
    <x v="20"/>
    <x v="3"/>
    <x v="1"/>
    <x v="0"/>
    <x v="2"/>
    <s v="Construction"/>
    <x v="0"/>
    <x v="0"/>
    <x v="20"/>
    <x v="19"/>
    <n v="0.76536312849162014"/>
  </r>
  <r>
    <x v="21"/>
    <n v="245"/>
    <s v="Matthew"/>
    <s v="maria344@yahoo.com"/>
    <x v="2"/>
    <s v="600 Block of JOHNMUIR DR"/>
    <n v="4218762280"/>
    <n v="83002"/>
    <x v="21"/>
    <x v="2"/>
    <x v="0"/>
    <x v="0"/>
    <x v="9"/>
    <s v="Automotive"/>
    <x v="1"/>
    <x v="0"/>
    <x v="21"/>
    <x v="20"/>
    <n v="0.27476635514018694"/>
  </r>
  <r>
    <x v="22"/>
    <n v="17"/>
    <s v="Larry"/>
    <s v="taron588@yahoo.co.in"/>
    <x v="0"/>
    <s v="1700 Block of LYON ST"/>
    <n v="2224750233"/>
    <n v="47650"/>
    <x v="22"/>
    <x v="0"/>
    <x v="0"/>
    <x v="1"/>
    <x v="10"/>
    <s v="Arts and crafts"/>
    <x v="1"/>
    <x v="1"/>
    <x v="22"/>
    <x v="21"/>
    <n v="0.48805732484076431"/>
  </r>
  <r>
    <x v="23"/>
    <n v="48"/>
    <s v="Elena"/>
    <s v="bryce621@google.co.in"/>
    <x v="0"/>
    <s v="3100 Block of 20TH AV"/>
    <n v="8017236646"/>
    <n v="19386"/>
    <x v="23"/>
    <x v="0"/>
    <x v="1"/>
    <x v="1"/>
    <x v="2"/>
    <s v="Luggage"/>
    <x v="0"/>
    <x v="0"/>
    <x v="23"/>
    <x v="22"/>
    <n v="0.57115198451113258"/>
  </r>
  <r>
    <x v="24"/>
    <n v="457"/>
    <s v="Brady"/>
    <s v="ramona218@gmail.com"/>
    <x v="2"/>
    <s v="1300 Block of COLUMBUS AV"/>
    <n v="5712616501"/>
    <n v="39432"/>
    <x v="24"/>
    <x v="0"/>
    <x v="0"/>
    <x v="1"/>
    <x v="11"/>
    <s v="Electronics"/>
    <x v="0"/>
    <x v="0"/>
    <x v="24"/>
    <x v="23"/>
    <n v="0.23623011015911874"/>
  </r>
  <r>
    <x v="25"/>
    <n v="944"/>
    <s v="Sapphire"/>
    <s v="adrienne107@gmail.com"/>
    <x v="2"/>
    <s v="LARKIN ST / POST ST"/>
    <n v="7065731530"/>
    <n v="1421"/>
    <x v="25"/>
    <x v="4"/>
    <x v="0"/>
    <x v="1"/>
    <x v="12"/>
    <s v="Luggage"/>
    <x v="0"/>
    <x v="0"/>
    <x v="25"/>
    <x v="24"/>
    <n v="0.84763741562198647"/>
  </r>
  <r>
    <x v="26"/>
    <n v="516"/>
    <s v="Gene"/>
    <s v="dawn743@yahoo.com"/>
    <x v="2"/>
    <s v="800 Block of AMAZON AV"/>
    <n v="3636499761"/>
    <n v="16113"/>
    <x v="11"/>
    <x v="3"/>
    <x v="0"/>
    <x v="1"/>
    <x v="13"/>
    <s v="Industrial Equipments"/>
    <x v="0"/>
    <x v="0"/>
    <x v="26"/>
    <x v="25"/>
    <n v="0.28916929547844372"/>
  </r>
  <r>
    <x v="27"/>
    <n v="847"/>
    <s v="Magdalene"/>
    <s v="yessenia134@yahoo.com"/>
    <x v="2"/>
    <s v="400 Block of 39TH AV"/>
    <n v="6491626668"/>
    <n v="52318"/>
    <x v="26"/>
    <x v="2"/>
    <x v="1"/>
    <x v="0"/>
    <x v="2"/>
    <s v="Construction"/>
    <x v="1"/>
    <x v="0"/>
    <x v="27"/>
    <x v="26"/>
    <n v="0.41428571428571431"/>
  </r>
  <r>
    <x v="28"/>
    <n v="504"/>
    <s v="Norma"/>
    <s v="ryan368@ymail.com"/>
    <x v="1"/>
    <s v="300 Block of CAPISTRANO AV"/>
    <n v="8023324199"/>
    <n v="7389"/>
    <x v="27"/>
    <x v="5"/>
    <x v="1"/>
    <x v="0"/>
    <x v="2"/>
    <s v="Hazardous Goods"/>
    <x v="0"/>
    <x v="1"/>
    <x v="28"/>
    <x v="27"/>
    <n v="0.17747440273037543"/>
  </r>
  <r>
    <x v="29"/>
    <n v="115"/>
    <s v="Destiny"/>
    <s v="harriette113@ymail.co.in"/>
    <x v="2"/>
    <s v="400 Block of POWELL ST"/>
    <n v="6958292565"/>
    <n v="86040"/>
    <x v="28"/>
    <x v="2"/>
    <x v="0"/>
    <x v="1"/>
    <x v="13"/>
    <s v="Electronics"/>
    <x v="0"/>
    <x v="0"/>
    <x v="29"/>
    <x v="28"/>
    <n v="0.49646393210749645"/>
  </r>
  <r>
    <x v="30"/>
    <n v="740"/>
    <s v="Glory"/>
    <s v="jana467@gmail.com"/>
    <x v="0"/>
    <s v="HARRIET ST / HOWARD ST"/>
    <n v="3794685776"/>
    <n v="56148"/>
    <x v="29"/>
    <x v="2"/>
    <x v="0"/>
    <x v="1"/>
    <x v="14"/>
    <s v="Healthcare"/>
    <x v="0"/>
    <x v="1"/>
    <x v="30"/>
    <x v="29"/>
    <n v="0.57061068702290074"/>
  </r>
  <r>
    <x v="31"/>
    <n v="884"/>
    <s v="Latasha"/>
    <s v="frances207@ymail.co.in"/>
    <x v="0"/>
    <s v="1500 Block of TURK ST"/>
    <n v="1973040699"/>
    <n v="894"/>
    <x v="30"/>
    <x v="5"/>
    <x v="0"/>
    <x v="0"/>
    <x v="15"/>
    <s v="Arts and crafts"/>
    <x v="0"/>
    <x v="0"/>
    <x v="31"/>
    <x v="30"/>
    <n v="0.78613693998309386"/>
  </r>
  <r>
    <x v="32"/>
    <n v="446"/>
    <s v="Clay"/>
    <s v="tiffani841@google.co.in"/>
    <x v="0"/>
    <s v="200 Block of SILVER AV"/>
    <n v="4120733093"/>
    <n v="35634"/>
    <x v="31"/>
    <x v="0"/>
    <x v="1"/>
    <x v="1"/>
    <x v="2"/>
    <s v="Home Furnishing"/>
    <x v="0"/>
    <x v="0"/>
    <x v="32"/>
    <x v="4"/>
    <n v="0.55477031802120136"/>
  </r>
  <r>
    <x v="33"/>
    <n v="74"/>
    <s v="Frances"/>
    <s v="cecile32@hotmail.com"/>
    <x v="0"/>
    <s v="800 Block of BRYANT ST"/>
    <n v="5785102250"/>
    <n v="28701"/>
    <x v="32"/>
    <x v="0"/>
    <x v="0"/>
    <x v="0"/>
    <x v="13"/>
    <s v="Hazardous Goods"/>
    <x v="1"/>
    <x v="1"/>
    <x v="33"/>
    <x v="31"/>
    <n v="0.11342351716961499"/>
  </r>
  <r>
    <x v="34"/>
    <n v="636"/>
    <s v="Dinah"/>
    <s v="bryce393@ymail.com"/>
    <x v="0"/>
    <s v="2100 Block of LOMBARD ST"/>
    <n v="9235867886"/>
    <n v="90380"/>
    <x v="33"/>
    <x v="1"/>
    <x v="0"/>
    <x v="0"/>
    <x v="16"/>
    <s v="Food and Beverages"/>
    <x v="0"/>
    <x v="0"/>
    <x v="34"/>
    <x v="32"/>
    <n v="0.44444444444444442"/>
  </r>
  <r>
    <x v="35"/>
    <n v="37"/>
    <s v="Merna"/>
    <s v="earle203@google.co.in"/>
    <x v="2"/>
    <s v="GOLDEN GATE AV / VANNESS AV"/>
    <n v="7134849334"/>
    <n v="21813"/>
    <x v="34"/>
    <x v="3"/>
    <x v="1"/>
    <x v="1"/>
    <x v="2"/>
    <s v="Electronics"/>
    <x v="0"/>
    <x v="1"/>
    <x v="35"/>
    <x v="33"/>
    <n v="0.52203065134099613"/>
  </r>
  <r>
    <x v="36"/>
    <n v="804"/>
    <s v="Louise"/>
    <s v="danita716@ymail.com"/>
    <x v="1"/>
    <s v="800 Block of BRYANT ST"/>
    <n v="4751700379"/>
    <n v="36312"/>
    <x v="35"/>
    <x v="0"/>
    <x v="1"/>
    <x v="0"/>
    <x v="2"/>
    <s v="Fashion"/>
    <x v="1"/>
    <x v="0"/>
    <x v="36"/>
    <x v="34"/>
    <n v="0.46672828096118302"/>
  </r>
  <r>
    <x v="37"/>
    <n v="694"/>
    <s v="Kaitlyn"/>
    <s v="raeleigh114@gmail.com"/>
    <x v="1"/>
    <s v="POWELL ST / MARKET ST"/>
    <n v="9430559862"/>
    <n v="24856"/>
    <x v="36"/>
    <x v="0"/>
    <x v="0"/>
    <x v="0"/>
    <x v="17"/>
    <s v="Electronics"/>
    <x v="1"/>
    <x v="0"/>
    <x v="37"/>
    <x v="35"/>
    <n v="0.20895522388059701"/>
  </r>
  <r>
    <x v="38"/>
    <n v="198"/>
    <s v="Morgan"/>
    <s v="guy394@outlook.com"/>
    <x v="2"/>
    <s v="CAPP ST / 17TH ST"/>
    <n v="4160161977"/>
    <n v="39234"/>
    <x v="37"/>
    <x v="3"/>
    <x v="0"/>
    <x v="0"/>
    <x v="15"/>
    <s v="Luggage"/>
    <x v="1"/>
    <x v="0"/>
    <x v="38"/>
    <x v="36"/>
    <n v="0.23298969072164949"/>
  </r>
  <r>
    <x v="39"/>
    <n v="576"/>
    <s v="Courtney"/>
    <s v="anastasia108@google.co.in"/>
    <x v="1"/>
    <s v="0 Block of SADOWA ST"/>
    <n v="1660494007"/>
    <n v="74222"/>
    <x v="38"/>
    <x v="2"/>
    <x v="0"/>
    <x v="1"/>
    <x v="18"/>
    <s v="Home Furnishing"/>
    <x v="1"/>
    <x v="0"/>
    <x v="39"/>
    <x v="37"/>
    <n v="0.17990275526742303"/>
  </r>
  <r>
    <x v="40"/>
    <n v="754"/>
    <s v="Rayshawn"/>
    <s v="benita963@gmail.com"/>
    <x v="2"/>
    <s v="500 Block of GEARY ST"/>
    <n v="2979310129"/>
    <n v="47260"/>
    <x v="39"/>
    <x v="0"/>
    <x v="0"/>
    <x v="0"/>
    <x v="19"/>
    <s v="Hazardous Goods"/>
    <x v="1"/>
    <x v="1"/>
    <x v="40"/>
    <x v="38"/>
    <n v="0.17813267813267813"/>
  </r>
  <r>
    <x v="41"/>
    <n v="547"/>
    <s v="Eddie"/>
    <s v="dianne471@ymail.com"/>
    <x v="2"/>
    <s v="0 Block of OFARRELL ST"/>
    <n v="1973879566"/>
    <n v="45432"/>
    <x v="40"/>
    <x v="0"/>
    <x v="1"/>
    <x v="1"/>
    <x v="2"/>
    <s v="Electronics"/>
    <x v="0"/>
    <x v="0"/>
    <x v="41"/>
    <x v="39"/>
    <n v="0.72401746724890825"/>
  </r>
  <r>
    <x v="42"/>
    <n v="656"/>
    <s v="Maurice"/>
    <s v="andrea833@yahoo.co.in"/>
    <x v="0"/>
    <s v="2700 Block of FILBERT ST"/>
    <n v="7030699598"/>
    <n v="30192"/>
    <x v="39"/>
    <x v="0"/>
    <x v="0"/>
    <x v="1"/>
    <x v="20"/>
    <s v="Electronics"/>
    <x v="0"/>
    <x v="0"/>
    <x v="42"/>
    <x v="40"/>
    <n v="0.29822616407982261"/>
  </r>
  <r>
    <x v="43"/>
    <n v="654"/>
    <s v="Taryn"/>
    <s v="raul112@outlook.com"/>
    <x v="0"/>
    <s v="700 Block of VALLEJO ST"/>
    <n v="2618164744"/>
    <n v="53868"/>
    <x v="41"/>
    <x v="2"/>
    <x v="1"/>
    <x v="0"/>
    <x v="2"/>
    <s v="Hazardous Goods"/>
    <x v="1"/>
    <x v="0"/>
    <x v="43"/>
    <x v="41"/>
    <n v="0.44897959183673469"/>
  </r>
  <r>
    <x v="44"/>
    <n v="646"/>
    <s v="Lazaro"/>
    <s v="raven727@yahoo.co.in"/>
    <x v="2"/>
    <s v="300 Block of FILLMORE ST"/>
    <n v="6736421797"/>
    <n v="9691"/>
    <x v="42"/>
    <x v="4"/>
    <x v="1"/>
    <x v="0"/>
    <x v="2"/>
    <s v="Home Furnishing"/>
    <x v="0"/>
    <x v="0"/>
    <x v="44"/>
    <x v="42"/>
    <n v="0.852112676056338"/>
  </r>
  <r>
    <x v="45"/>
    <n v="250"/>
    <s v="Muriel"/>
    <s v="rebecca74@yahoo.co.in"/>
    <x v="2"/>
    <s v="0 Block of MYRTLE ST"/>
    <n v="5071378297"/>
    <n v="39001"/>
    <x v="43"/>
    <x v="0"/>
    <x v="1"/>
    <x v="1"/>
    <x v="2"/>
    <s v="Food and Beverages"/>
    <x v="1"/>
    <x v="0"/>
    <x v="45"/>
    <x v="43"/>
    <n v="0.20533880903490759"/>
  </r>
  <r>
    <x v="46"/>
    <n v="81"/>
    <s v="Dejon"/>
    <s v="rosalind124@hotmail.com"/>
    <x v="2"/>
    <s v="300 Block of HOLLADAY AV"/>
    <n v="3907479910"/>
    <n v="70814"/>
    <x v="44"/>
    <x v="2"/>
    <x v="1"/>
    <x v="0"/>
    <x v="2"/>
    <s v="Construction"/>
    <x v="0"/>
    <x v="1"/>
    <x v="46"/>
    <x v="44"/>
    <n v="0.59398496240601506"/>
  </r>
  <r>
    <x v="47"/>
    <n v="898"/>
    <s v="Peter"/>
    <s v="anne714@gmail.com"/>
    <x v="0"/>
    <s v="DORLAND ST / GUERRERO ST"/>
    <n v="8175968796"/>
    <n v="13740"/>
    <x v="24"/>
    <x v="0"/>
    <x v="0"/>
    <x v="1"/>
    <x v="21"/>
    <s v="Home Furnishing"/>
    <x v="1"/>
    <x v="0"/>
    <x v="47"/>
    <x v="45"/>
    <n v="0.32696177062374243"/>
  </r>
  <r>
    <x v="48"/>
    <n v="461"/>
    <s v="Todd"/>
    <s v="michael518@yahoo.com"/>
    <x v="1"/>
    <s v="23RD ST / DOUGLASS ST"/>
    <n v="2711085992"/>
    <n v="33435"/>
    <x v="45"/>
    <x v="3"/>
    <x v="1"/>
    <x v="0"/>
    <x v="2"/>
    <s v="Automotive"/>
    <x v="0"/>
    <x v="0"/>
    <x v="48"/>
    <x v="46"/>
    <n v="0.22400857449088959"/>
  </r>
  <r>
    <x v="49"/>
    <n v="390"/>
    <s v="Stacy"/>
    <s v="danielle957@yahoo.co.in"/>
    <x v="0"/>
    <s v="5000 Block of 3RD ST"/>
    <n v="3457826852"/>
    <n v="73589"/>
    <x v="46"/>
    <x v="2"/>
    <x v="1"/>
    <x v="0"/>
    <x v="2"/>
    <s v="Construction"/>
    <x v="1"/>
    <x v="1"/>
    <x v="49"/>
    <x v="47"/>
    <n v="0.85273972602739723"/>
  </r>
  <r>
    <x v="50"/>
    <n v="988"/>
    <s v="Frank"/>
    <s v="heather632@hotmail.com"/>
    <x v="0"/>
    <s v="0 Block of 7TH ST"/>
    <n v="2858707837"/>
    <n v="18598"/>
    <x v="47"/>
    <x v="0"/>
    <x v="0"/>
    <x v="1"/>
    <x v="22"/>
    <s v="Luggage"/>
    <x v="1"/>
    <x v="0"/>
    <x v="50"/>
    <x v="48"/>
    <n v="0.74866310160427807"/>
  </r>
  <r>
    <x v="51"/>
    <n v="597"/>
    <s v="Catherine"/>
    <s v="kaitlyn744@yahoo.com"/>
    <x v="2"/>
    <s v="3500 Block of 26TH ST"/>
    <n v="2065509695"/>
    <n v="23003"/>
    <x v="48"/>
    <x v="0"/>
    <x v="0"/>
    <x v="0"/>
    <x v="23"/>
    <s v="Industrial Equipments"/>
    <x v="1"/>
    <x v="1"/>
    <x v="37"/>
    <x v="49"/>
    <n v="0.21411764705882352"/>
  </r>
  <r>
    <x v="52"/>
    <n v="916"/>
    <s v="Daren"/>
    <s v="eileen529@google.co.in"/>
    <x v="1"/>
    <s v="0 Block of MAYNARD ST"/>
    <n v="4133664929"/>
    <n v="80901"/>
    <x v="24"/>
    <x v="2"/>
    <x v="1"/>
    <x v="0"/>
    <x v="2"/>
    <s v="Construction"/>
    <x v="0"/>
    <x v="1"/>
    <x v="51"/>
    <x v="50"/>
    <n v="0.64680545585068194"/>
  </r>
  <r>
    <x v="53"/>
    <n v="135"/>
    <s v="Tiffany"/>
    <s v="cheyenne213@outlook.com"/>
    <x v="0"/>
    <s v="MISSION ST / 17TH ST"/>
    <n v="5958159146"/>
    <n v="69113"/>
    <x v="23"/>
    <x v="2"/>
    <x v="0"/>
    <x v="1"/>
    <x v="24"/>
    <s v="Construction"/>
    <x v="1"/>
    <x v="0"/>
    <x v="52"/>
    <x v="51"/>
    <n v="0.20657276995305165"/>
  </r>
  <r>
    <x v="54"/>
    <n v="262"/>
    <s v="Isidro"/>
    <s v="ely630@yahoo.com"/>
    <x v="1"/>
    <s v="300 Block of MARKET ST"/>
    <n v="1022633285"/>
    <n v="26060"/>
    <x v="49"/>
    <x v="3"/>
    <x v="1"/>
    <x v="1"/>
    <x v="2"/>
    <s v="Electronics"/>
    <x v="0"/>
    <x v="0"/>
    <x v="43"/>
    <x v="52"/>
    <n v="0.54635761589403975"/>
  </r>
  <r>
    <x v="55"/>
    <n v="844"/>
    <s v="Claude"/>
    <s v="irby513@hotmail.com"/>
    <x v="2"/>
    <s v="800 Block of CLEMENT ST"/>
    <n v="4283361474"/>
    <n v="25677"/>
    <x v="50"/>
    <x v="0"/>
    <x v="1"/>
    <x v="0"/>
    <x v="2"/>
    <s v="Luggage"/>
    <x v="0"/>
    <x v="0"/>
    <x v="53"/>
    <x v="53"/>
    <n v="0.28864864864864864"/>
  </r>
  <r>
    <x v="56"/>
    <n v="169"/>
    <s v="Gaylon"/>
    <s v="genevieve714@hotmail.com"/>
    <x v="2"/>
    <s v="4100 Block of GEARY BL"/>
    <n v="2950413181"/>
    <n v="62912"/>
    <x v="51"/>
    <x v="2"/>
    <x v="1"/>
    <x v="1"/>
    <x v="2"/>
    <s v="Fashion"/>
    <x v="1"/>
    <x v="1"/>
    <x v="54"/>
    <x v="54"/>
    <n v="0.65014367816091956"/>
  </r>
  <r>
    <x v="57"/>
    <n v="671"/>
    <s v="Adonis"/>
    <s v="elliana123@hotmail.com"/>
    <x v="0"/>
    <s v="3300 Block of CESAR CHAVEZ ST"/>
    <n v="3513023435"/>
    <n v="77649"/>
    <x v="52"/>
    <x v="1"/>
    <x v="0"/>
    <x v="0"/>
    <x v="25"/>
    <s v="Luggage"/>
    <x v="0"/>
    <x v="1"/>
    <x v="55"/>
    <x v="55"/>
    <n v="0.56070175438596492"/>
  </r>
  <r>
    <x v="58"/>
    <n v="353"/>
    <s v="Stacy"/>
    <s v="katrice318@yahoo.co.in"/>
    <x v="0"/>
    <s v="MONTGOMERY ST / BROADWAY ST"/>
    <n v="6379672748"/>
    <n v="73561"/>
    <x v="53"/>
    <x v="2"/>
    <x v="0"/>
    <x v="1"/>
    <x v="26"/>
    <s v="Construction"/>
    <x v="1"/>
    <x v="1"/>
    <x v="56"/>
    <x v="56"/>
    <n v="0.63102040816326532"/>
  </r>
  <r>
    <x v="59"/>
    <n v="776"/>
    <s v="Claude"/>
    <s v="laverne188@google.co.in"/>
    <x v="2"/>
    <s v="17TH ST / SHOTWELL ST"/>
    <n v="2335838084"/>
    <n v="50357"/>
    <x v="21"/>
    <x v="2"/>
    <x v="1"/>
    <x v="1"/>
    <x v="2"/>
    <s v="Luggage"/>
    <x v="0"/>
    <x v="1"/>
    <x v="57"/>
    <x v="57"/>
    <n v="0.19354838709677419"/>
  </r>
  <r>
    <x v="60"/>
    <n v="205"/>
    <s v="Bambi"/>
    <s v="chasity357@yahoo.co.in"/>
    <x v="0"/>
    <s v="1900 Block of UNION ST"/>
    <n v="2179414351"/>
    <n v="61325"/>
    <x v="9"/>
    <x v="2"/>
    <x v="0"/>
    <x v="0"/>
    <x v="27"/>
    <s v="Industrial Equipments"/>
    <x v="0"/>
    <x v="1"/>
    <x v="58"/>
    <x v="58"/>
    <n v="0.67664670658682635"/>
  </r>
  <r>
    <x v="61"/>
    <n v="705"/>
    <s v="Isabela"/>
    <s v="kyle670@gmail.com"/>
    <x v="2"/>
    <s v="600 Block of HEAD ST"/>
    <n v="9984833487"/>
    <n v="76658"/>
    <x v="28"/>
    <x v="2"/>
    <x v="1"/>
    <x v="1"/>
    <x v="2"/>
    <s v="Construction"/>
    <x v="0"/>
    <x v="1"/>
    <x v="59"/>
    <x v="59"/>
    <n v="0.51670951156812339"/>
  </r>
  <r>
    <x v="62"/>
    <n v="10"/>
    <s v="Philip"/>
    <s v="gene977@ymail.co.in"/>
    <x v="0"/>
    <s v="0 Block of 7TH ST"/>
    <n v="4771182901"/>
    <n v="35525"/>
    <x v="54"/>
    <x v="0"/>
    <x v="1"/>
    <x v="1"/>
    <x v="2"/>
    <s v="Construction"/>
    <x v="0"/>
    <x v="0"/>
    <x v="60"/>
    <x v="60"/>
    <n v="0.63716814159292035"/>
  </r>
  <r>
    <x v="63"/>
    <n v="195"/>
    <s v="Joe"/>
    <s v="marlene682@outlook.com"/>
    <x v="1"/>
    <s v="4100 Block of 18TH ST"/>
    <n v="6825096485"/>
    <n v="12462"/>
    <x v="55"/>
    <x v="0"/>
    <x v="0"/>
    <x v="1"/>
    <x v="28"/>
    <s v="Fashion"/>
    <x v="0"/>
    <x v="1"/>
    <x v="61"/>
    <x v="61"/>
    <n v="0.23728813559322035"/>
  </r>
  <r>
    <x v="64"/>
    <n v="136"/>
    <s v="Alonzo"/>
    <s v="clay181@hotmail.com"/>
    <x v="1"/>
    <s v="2700 Block of FOLSOM ST"/>
    <n v="9801474305"/>
    <n v="27105"/>
    <x v="56"/>
    <x v="0"/>
    <x v="0"/>
    <x v="1"/>
    <x v="10"/>
    <s v="Automotive"/>
    <x v="0"/>
    <x v="0"/>
    <x v="62"/>
    <x v="62"/>
    <n v="0.74702886247877764"/>
  </r>
  <r>
    <x v="65"/>
    <n v="500"/>
    <s v="Philip"/>
    <s v="baldemar170@yahoo.co.in"/>
    <x v="0"/>
    <s v="800 Block of HOWARD ST"/>
    <n v="7636788633"/>
    <n v="99604"/>
    <x v="57"/>
    <x v="1"/>
    <x v="0"/>
    <x v="1"/>
    <x v="29"/>
    <s v="Arts and crafts"/>
    <x v="1"/>
    <x v="1"/>
    <x v="63"/>
    <x v="63"/>
    <n v="0.68375451263537901"/>
  </r>
  <r>
    <x v="66"/>
    <n v="969"/>
    <s v="Lola"/>
    <s v="claudia529@google.co.in"/>
    <x v="2"/>
    <s v="2300 Block of MARKET ST"/>
    <n v="6328420950"/>
    <n v="90449"/>
    <x v="58"/>
    <x v="2"/>
    <x v="0"/>
    <x v="0"/>
    <x v="30"/>
    <s v="Automotive"/>
    <x v="0"/>
    <x v="0"/>
    <x v="64"/>
    <x v="64"/>
    <n v="0.3"/>
  </r>
  <r>
    <x v="67"/>
    <n v="817"/>
    <s v="Jennie"/>
    <s v="arya715@ymail.co.in"/>
    <x v="1"/>
    <s v="16TH ST / SHOTWELL ST"/>
    <n v="1174341766"/>
    <n v="9520"/>
    <x v="49"/>
    <x v="5"/>
    <x v="1"/>
    <x v="1"/>
    <x v="2"/>
    <s v="Food and Beverages"/>
    <x v="0"/>
    <x v="1"/>
    <x v="65"/>
    <x v="65"/>
    <n v="0.74659182036888527"/>
  </r>
  <r>
    <x v="68"/>
    <n v="833"/>
    <s v="Brennan"/>
    <s v="rodney10@ymail.com"/>
    <x v="1"/>
    <s v="2000 Block of JERROLD AV"/>
    <n v="9030541371"/>
    <n v="42210"/>
    <x v="59"/>
    <x v="0"/>
    <x v="1"/>
    <x v="0"/>
    <x v="2"/>
    <s v="Arts and crafts"/>
    <x v="0"/>
    <x v="1"/>
    <x v="66"/>
    <x v="66"/>
    <n v="0.6780141843971631"/>
  </r>
  <r>
    <x v="69"/>
    <n v="221"/>
    <s v="Juan"/>
    <s v="amelia849@hotmail.com"/>
    <x v="0"/>
    <s v="600 Block of 9TH AV"/>
    <n v="3573904144"/>
    <n v="21639"/>
    <x v="60"/>
    <x v="0"/>
    <x v="1"/>
    <x v="1"/>
    <x v="2"/>
    <s v="Industrial Equipments"/>
    <x v="0"/>
    <x v="1"/>
    <x v="67"/>
    <x v="67"/>
    <n v="0.56460176991150446"/>
  </r>
  <r>
    <x v="70"/>
    <n v="77"/>
    <s v="Carlotta"/>
    <s v="stephanie808@gmail.com"/>
    <x v="2"/>
    <s v="900 Block of GENEVA AV"/>
    <n v="9998350900"/>
    <n v="58736"/>
    <x v="61"/>
    <x v="2"/>
    <x v="0"/>
    <x v="1"/>
    <x v="31"/>
    <s v="Industrial Equipments"/>
    <x v="0"/>
    <x v="1"/>
    <x v="68"/>
    <x v="68"/>
    <n v="0.69444444444444442"/>
  </r>
  <r>
    <x v="71"/>
    <n v="800"/>
    <s v="Austin"/>
    <s v="dejon859@ymail.com"/>
    <x v="1"/>
    <s v="POLK ST / SUTTER ST"/>
    <n v="3715864347"/>
    <n v="3951"/>
    <x v="62"/>
    <x v="5"/>
    <x v="0"/>
    <x v="0"/>
    <x v="32"/>
    <s v="Industrial Equipments"/>
    <x v="1"/>
    <x v="0"/>
    <x v="69"/>
    <x v="69"/>
    <n v="0.8457446808510638"/>
  </r>
  <r>
    <x v="72"/>
    <n v="146"/>
    <s v="Naisha"/>
    <s v="lawrence813@gmail.com"/>
    <x v="2"/>
    <s v="MISSION ST / 9TH ST"/>
    <n v="8089653286"/>
    <n v="69479"/>
    <x v="63"/>
    <x v="1"/>
    <x v="1"/>
    <x v="0"/>
    <x v="2"/>
    <s v="Fashion"/>
    <x v="1"/>
    <x v="0"/>
    <x v="25"/>
    <x v="70"/>
    <n v="0.84519230769230769"/>
  </r>
  <r>
    <x v="73"/>
    <n v="531"/>
    <s v="Maurice"/>
    <s v="felicity667@ymail.com"/>
    <x v="0"/>
    <s v="1400 Block of HARRISON ST"/>
    <n v="9827842133"/>
    <n v="10366"/>
    <x v="64"/>
    <x v="0"/>
    <x v="0"/>
    <x v="1"/>
    <x v="33"/>
    <s v="Electronics"/>
    <x v="0"/>
    <x v="1"/>
    <x v="70"/>
    <x v="71"/>
    <n v="0.74754098360655741"/>
  </r>
  <r>
    <x v="74"/>
    <n v="503"/>
    <s v="Gabrielle"/>
    <s v="kim205@hotmail.com"/>
    <x v="2"/>
    <s v="FILLMORE ST / CALIFORNIA ST"/>
    <n v="2998991184"/>
    <n v="10001"/>
    <x v="65"/>
    <x v="0"/>
    <x v="1"/>
    <x v="0"/>
    <x v="2"/>
    <s v="Food and Beverages"/>
    <x v="1"/>
    <x v="0"/>
    <x v="71"/>
    <x v="72"/>
    <n v="0.76073619631901845"/>
  </r>
  <r>
    <x v="75"/>
    <n v="19"/>
    <s v="Grover"/>
    <s v="morgan937@yahoo.com"/>
    <x v="1"/>
    <s v="EDDY ST / POLK ST"/>
    <n v="7591554939"/>
    <n v="15307"/>
    <x v="66"/>
    <x v="0"/>
    <x v="0"/>
    <x v="0"/>
    <x v="34"/>
    <s v="Healthcare"/>
    <x v="0"/>
    <x v="1"/>
    <x v="72"/>
    <x v="73"/>
    <n v="0.84666666666666668"/>
  </r>
  <r>
    <x v="76"/>
    <n v="897"/>
    <s v="Carter"/>
    <s v="hudson500@gmail.com"/>
    <x v="0"/>
    <s v="800 Block of BRYANT ST"/>
    <n v="7320532389"/>
    <n v="68923"/>
    <x v="67"/>
    <x v="2"/>
    <x v="1"/>
    <x v="0"/>
    <x v="2"/>
    <s v="Home Furnishing"/>
    <x v="0"/>
    <x v="0"/>
    <x v="73"/>
    <x v="49"/>
    <n v="0.56705882352941173"/>
  </r>
  <r>
    <x v="77"/>
    <n v="703"/>
    <s v="Claude"/>
    <s v="stacy454@hotmail.com"/>
    <x v="1"/>
    <s v="800 Block of OAK ST"/>
    <n v="8552082746"/>
    <n v="59651"/>
    <x v="20"/>
    <x v="1"/>
    <x v="0"/>
    <x v="1"/>
    <x v="35"/>
    <s v="Healthcare"/>
    <x v="1"/>
    <x v="1"/>
    <x v="74"/>
    <x v="74"/>
    <n v="0.53568627450980388"/>
  </r>
  <r>
    <x v="78"/>
    <n v="249"/>
    <s v="Bianca"/>
    <s v="peter111@ymail.co.in"/>
    <x v="0"/>
    <s v="300 Block of LEAVENWORTH ST"/>
    <n v="8015529354"/>
    <n v="78953"/>
    <x v="16"/>
    <x v="2"/>
    <x v="1"/>
    <x v="0"/>
    <x v="2"/>
    <s v="Home Furnishing"/>
    <x v="0"/>
    <x v="0"/>
    <x v="75"/>
    <x v="75"/>
    <n v="0.53501400560224088"/>
  </r>
  <r>
    <x v="79"/>
    <n v="360"/>
    <s v="Frank"/>
    <s v="beth644@outlook.com"/>
    <x v="0"/>
    <s v="1500 Block of WEBSTER ST"/>
    <n v="9700239171"/>
    <n v="89420"/>
    <x v="68"/>
    <x v="2"/>
    <x v="0"/>
    <x v="1"/>
    <x v="36"/>
    <s v="Construction"/>
    <x v="0"/>
    <x v="0"/>
    <x v="76"/>
    <x v="76"/>
    <n v="0.73320350535540413"/>
  </r>
  <r>
    <x v="80"/>
    <n v="327"/>
    <s v="Marie"/>
    <s v="devon640@hotmail.com"/>
    <x v="0"/>
    <s v="1600 Block of GEARY BL"/>
    <n v="8588987011"/>
    <n v="50374"/>
    <x v="49"/>
    <x v="1"/>
    <x v="1"/>
    <x v="0"/>
    <x v="2"/>
    <s v="Arts and crafts"/>
    <x v="1"/>
    <x v="1"/>
    <x v="77"/>
    <x v="77"/>
    <n v="0.48317631224764468"/>
  </r>
  <r>
    <x v="81"/>
    <n v="121"/>
    <s v="Neri"/>
    <s v="jonathan257@google.co.in"/>
    <x v="0"/>
    <s v="500 Block of CRESTLAKE DR"/>
    <n v="2797657807"/>
    <n v="83102"/>
    <x v="69"/>
    <x v="2"/>
    <x v="1"/>
    <x v="1"/>
    <x v="2"/>
    <s v="Industrial Equipments"/>
    <x v="0"/>
    <x v="1"/>
    <x v="78"/>
    <x v="78"/>
    <n v="0.43978658536585363"/>
  </r>
  <r>
    <x v="82"/>
    <n v="614"/>
    <s v="Chelsey"/>
    <s v="benita200@yahoo.co.in"/>
    <x v="0"/>
    <s v="CALIFORNIA ST / FILLMORE ST"/>
    <n v="3420855911"/>
    <n v="62151"/>
    <x v="70"/>
    <x v="1"/>
    <x v="1"/>
    <x v="1"/>
    <x v="2"/>
    <s v="Electronics"/>
    <x v="1"/>
    <x v="1"/>
    <x v="79"/>
    <x v="79"/>
    <n v="0.60278053624627603"/>
  </r>
  <r>
    <x v="83"/>
    <n v="80"/>
    <s v="Catherine"/>
    <s v="john780@yahoo.com"/>
    <x v="2"/>
    <s v="1700 Block of STEINER ST"/>
    <n v="5965931339"/>
    <n v="84665"/>
    <x v="71"/>
    <x v="2"/>
    <x v="1"/>
    <x v="1"/>
    <x v="2"/>
    <s v="Automotive"/>
    <x v="1"/>
    <x v="0"/>
    <x v="80"/>
    <x v="80"/>
    <n v="0.26133909287257018"/>
  </r>
  <r>
    <x v="84"/>
    <n v="401"/>
    <s v="Lucien"/>
    <s v="jan805@ymail.com"/>
    <x v="0"/>
    <s v="700 Block of PERU AV"/>
    <n v="7775860985"/>
    <n v="1760"/>
    <x v="72"/>
    <x v="4"/>
    <x v="0"/>
    <x v="1"/>
    <x v="37"/>
    <s v="Industrial Equipments"/>
    <x v="1"/>
    <x v="1"/>
    <x v="81"/>
    <x v="81"/>
    <n v="0.57239382239382242"/>
  </r>
  <r>
    <x v="85"/>
    <n v="914"/>
    <s v="Aidan"/>
    <s v="robert988@google.co.in"/>
    <x v="0"/>
    <s v="100 Block of OAK ST"/>
    <n v="2945958018"/>
    <n v="30239"/>
    <x v="73"/>
    <x v="0"/>
    <x v="0"/>
    <x v="1"/>
    <x v="38"/>
    <s v="Electronics"/>
    <x v="0"/>
    <x v="1"/>
    <x v="82"/>
    <x v="82"/>
    <n v="0.69939707149009478"/>
  </r>
  <r>
    <x v="86"/>
    <n v="713"/>
    <s v="Tomeka"/>
    <s v="kaitlyn60@yahoo.com"/>
    <x v="1"/>
    <s v="HOWARD ST / 3RD ST"/>
    <n v="8157767838"/>
    <n v="20194"/>
    <x v="52"/>
    <x v="3"/>
    <x v="0"/>
    <x v="1"/>
    <x v="39"/>
    <s v="Hazardous Goods"/>
    <x v="0"/>
    <x v="1"/>
    <x v="83"/>
    <x v="83"/>
    <n v="0.81988188976377951"/>
  </r>
  <r>
    <x v="87"/>
    <n v="568"/>
    <s v="Theresa"/>
    <s v="stephan274@yahoo.co.in"/>
    <x v="0"/>
    <s v="1300 Block of MISSION ST"/>
    <n v="9712766674"/>
    <n v="58470"/>
    <x v="74"/>
    <x v="2"/>
    <x v="0"/>
    <x v="1"/>
    <x v="40"/>
    <s v="Healthcare"/>
    <x v="1"/>
    <x v="1"/>
    <x v="84"/>
    <x v="84"/>
    <n v="0.82419659735349715"/>
  </r>
  <r>
    <x v="88"/>
    <n v="752"/>
    <s v="Korie"/>
    <s v="emma964@gmail.com"/>
    <x v="2"/>
    <s v="400 Block of ELLIS ST"/>
    <n v="2366659988"/>
    <n v="91926"/>
    <x v="75"/>
    <x v="2"/>
    <x v="1"/>
    <x v="1"/>
    <x v="2"/>
    <s v="Arts and crafts"/>
    <x v="0"/>
    <x v="0"/>
    <x v="85"/>
    <x v="85"/>
    <n v="0.74537037037037035"/>
  </r>
  <r>
    <x v="89"/>
    <n v="867"/>
    <s v="Misael"/>
    <s v="monica700@gmail.com"/>
    <x v="2"/>
    <s v="4900 Block of MISSION ST"/>
    <n v="2771856986"/>
    <n v="34797"/>
    <x v="76"/>
    <x v="0"/>
    <x v="0"/>
    <x v="1"/>
    <x v="41"/>
    <s v="Fashion"/>
    <x v="1"/>
    <x v="0"/>
    <x v="14"/>
    <x v="86"/>
    <n v="0.66896551724137931"/>
  </r>
  <r>
    <x v="90"/>
    <n v="980"/>
    <s v="Steven"/>
    <s v="pamala451@outlook.com"/>
    <x v="2"/>
    <s v="16TH ST / SHOTWELL ST"/>
    <n v="4717095278"/>
    <n v="19346"/>
    <x v="77"/>
    <x v="0"/>
    <x v="1"/>
    <x v="1"/>
    <x v="2"/>
    <s v="Hazardous Goods"/>
    <x v="1"/>
    <x v="1"/>
    <x v="86"/>
    <x v="87"/>
    <n v="0.33901918976545842"/>
  </r>
  <r>
    <x v="91"/>
    <n v="704"/>
    <s v="Tammi"/>
    <s v="matt620@yahoo.com"/>
    <x v="1"/>
    <s v="700 Block of STANYAN ST"/>
    <n v="6852398753"/>
    <n v="35185"/>
    <x v="78"/>
    <x v="0"/>
    <x v="1"/>
    <x v="1"/>
    <x v="2"/>
    <s v="Home Furnishing"/>
    <x v="0"/>
    <x v="1"/>
    <x v="87"/>
    <x v="88"/>
    <n v="0.5510887772194305"/>
  </r>
  <r>
    <x v="92"/>
    <n v="598"/>
    <s v="Rayburn"/>
    <s v="kristie659@hotmail.com"/>
    <x v="2"/>
    <s v="1400 Block of SACRAMENTO ST"/>
    <n v="8198842186"/>
    <n v="7068"/>
    <x v="79"/>
    <x v="4"/>
    <x v="1"/>
    <x v="0"/>
    <x v="2"/>
    <s v="Luggage"/>
    <x v="0"/>
    <x v="0"/>
    <x v="88"/>
    <x v="9"/>
    <n v="0.49746192893401014"/>
  </r>
  <r>
    <x v="93"/>
    <n v="932"/>
    <s v="Gordon"/>
    <s v="lee224@ymail.co.in"/>
    <x v="1"/>
    <s v="HARRISON ST / 6TH ST"/>
    <n v="7396097848"/>
    <n v="96496"/>
    <x v="80"/>
    <x v="2"/>
    <x v="0"/>
    <x v="0"/>
    <x v="6"/>
    <s v="Food and Beverages"/>
    <x v="1"/>
    <x v="0"/>
    <x v="89"/>
    <x v="89"/>
    <n v="0.61991584852734927"/>
  </r>
  <r>
    <x v="94"/>
    <n v="834"/>
    <s v="Zakariya"/>
    <s v="roger478@ymail.co.in"/>
    <x v="2"/>
    <s v="LAWTON ST / 10TH AV"/>
    <n v="4508931602"/>
    <n v="2988"/>
    <x v="81"/>
    <x v="5"/>
    <x v="0"/>
    <x v="0"/>
    <x v="42"/>
    <s v="Hazardous Goods"/>
    <x v="0"/>
    <x v="1"/>
    <x v="90"/>
    <x v="90"/>
    <n v="0.23003194888178913"/>
  </r>
  <r>
    <x v="95"/>
    <n v="209"/>
    <s v="Otis"/>
    <s v="zoya623@gmail.com"/>
    <x v="2"/>
    <s v="0 Block of URANUS TR"/>
    <n v="8013342363"/>
    <n v="83253"/>
    <x v="58"/>
    <x v="2"/>
    <x v="0"/>
    <x v="1"/>
    <x v="43"/>
    <s v="Construction"/>
    <x v="0"/>
    <x v="1"/>
    <x v="91"/>
    <x v="34"/>
    <n v="0.87430683918669128"/>
  </r>
  <r>
    <x v="96"/>
    <n v="330"/>
    <s v="Curtis"/>
    <s v="robert627@yahoo.co.in"/>
    <x v="2"/>
    <s v="300 Block of HYDE ST"/>
    <n v="4775425957"/>
    <n v="87828"/>
    <x v="82"/>
    <x v="2"/>
    <x v="0"/>
    <x v="1"/>
    <x v="44"/>
    <s v="Luggage"/>
    <x v="1"/>
    <x v="1"/>
    <x v="92"/>
    <x v="91"/>
    <n v="0.59094283593170005"/>
  </r>
  <r>
    <x v="97"/>
    <n v="138"/>
    <s v="Gabrielle"/>
    <s v="danny201@yahoo.com"/>
    <x v="2"/>
    <s v="1100 Block of SUTTER ST"/>
    <n v="2535125840"/>
    <n v="17035"/>
    <x v="83"/>
    <x v="0"/>
    <x v="0"/>
    <x v="1"/>
    <x v="45"/>
    <s v="Arts and crafts"/>
    <x v="0"/>
    <x v="0"/>
    <x v="93"/>
    <x v="92"/>
    <n v="0.55319148936170215"/>
  </r>
  <r>
    <x v="98"/>
    <n v="981"/>
    <s v="Dani"/>
    <s v="ryker409@gmail.com"/>
    <x v="2"/>
    <s v="1900 Block of PALOU AV"/>
    <n v="5833657416"/>
    <n v="426"/>
    <x v="80"/>
    <x v="4"/>
    <x v="1"/>
    <x v="1"/>
    <x v="2"/>
    <s v="Automotive"/>
    <x v="0"/>
    <x v="1"/>
    <x v="94"/>
    <x v="93"/>
    <n v="0.64304461942257218"/>
  </r>
  <r>
    <x v="99"/>
    <n v="130"/>
    <s v="Sadie"/>
    <s v="zelda490@yahoo.co.in"/>
    <x v="2"/>
    <s v="17TH ST / CAPP ST"/>
    <n v="5905581451"/>
    <n v="20238"/>
    <x v="84"/>
    <x v="3"/>
    <x v="0"/>
    <x v="1"/>
    <x v="46"/>
    <s v="Home Furnishing"/>
    <x v="0"/>
    <x v="0"/>
    <x v="95"/>
    <x v="94"/>
    <n v="0.66978193146417442"/>
  </r>
  <r>
    <x v="100"/>
    <n v="685"/>
    <s v="Emma"/>
    <s v="david957@ymail.com"/>
    <x v="0"/>
    <s v="100 Block of LEAVENWORTH ST"/>
    <n v="3742557097"/>
    <n v="68331"/>
    <x v="85"/>
    <x v="1"/>
    <x v="0"/>
    <x v="0"/>
    <x v="47"/>
    <s v="Arts and crafts"/>
    <x v="0"/>
    <x v="1"/>
    <x v="48"/>
    <x v="95"/>
    <n v="0.31428571428571428"/>
  </r>
  <r>
    <x v="101"/>
    <n v="544"/>
    <s v="Eddie"/>
    <s v="jacquelin945@yahoo.com"/>
    <x v="0"/>
    <s v="MARKET ST / POWELL ST"/>
    <n v="1157949513"/>
    <n v="86132"/>
    <x v="24"/>
    <x v="2"/>
    <x v="0"/>
    <x v="0"/>
    <x v="48"/>
    <s v="Automotive"/>
    <x v="1"/>
    <x v="1"/>
    <x v="5"/>
    <x v="96"/>
    <n v="0.39356178608515058"/>
  </r>
  <r>
    <x v="102"/>
    <n v="384"/>
    <s v="Connie"/>
    <s v="ardis505@ymail.com"/>
    <x v="2"/>
    <s v="SPEAR ST / MARKET ST"/>
    <n v="6061993877"/>
    <n v="766"/>
    <x v="86"/>
    <x v="4"/>
    <x v="1"/>
    <x v="0"/>
    <x v="2"/>
    <s v="Industrial Equipments"/>
    <x v="0"/>
    <x v="0"/>
    <x v="96"/>
    <x v="97"/>
    <n v="0.66878083157152923"/>
  </r>
  <r>
    <x v="103"/>
    <n v="467"/>
    <s v="Ricky"/>
    <s v="scott41@hotmail.com"/>
    <x v="2"/>
    <s v="VANNESS AV / CALIFORNIA ST"/>
    <n v="7395125371"/>
    <n v="13169"/>
    <x v="87"/>
    <x v="0"/>
    <x v="1"/>
    <x v="1"/>
    <x v="2"/>
    <s v="Electronics"/>
    <x v="0"/>
    <x v="1"/>
    <x v="97"/>
    <x v="98"/>
    <n v="0.66768292682926833"/>
  </r>
  <r>
    <x v="104"/>
    <n v="112"/>
    <s v="Patrick"/>
    <s v="alexia131@outlook.com"/>
    <x v="1"/>
    <s v="100 Block of JONES ST"/>
    <n v="7624401610"/>
    <n v="48657"/>
    <x v="27"/>
    <x v="3"/>
    <x v="0"/>
    <x v="1"/>
    <x v="49"/>
    <s v="Food and Beverages"/>
    <x v="1"/>
    <x v="1"/>
    <x v="98"/>
    <x v="99"/>
    <n v="0.52570601013758145"/>
  </r>
  <r>
    <x v="105"/>
    <n v="906"/>
    <s v="Annie"/>
    <s v="donnell940@ymail.co.in"/>
    <x v="1"/>
    <s v="0 Block of FREMONT ST"/>
    <n v="8271413320"/>
    <n v="88037"/>
    <x v="88"/>
    <x v="2"/>
    <x v="1"/>
    <x v="0"/>
    <x v="2"/>
    <s v="Home Furnishing"/>
    <x v="0"/>
    <x v="1"/>
    <x v="99"/>
    <x v="89"/>
    <n v="0.63253856942496489"/>
  </r>
  <r>
    <x v="106"/>
    <n v="609"/>
    <s v="Elvia"/>
    <s v="trent560@google.co.in"/>
    <x v="2"/>
    <s v="300 Block of 14TH ST"/>
    <n v="6202223720"/>
    <n v="21972"/>
    <x v="58"/>
    <x v="0"/>
    <x v="0"/>
    <x v="0"/>
    <x v="50"/>
    <s v="Luggage"/>
    <x v="0"/>
    <x v="0"/>
    <x v="82"/>
    <x v="100"/>
    <n v="0.73550724637681164"/>
  </r>
  <r>
    <x v="107"/>
    <n v="379"/>
    <s v="Laurette"/>
    <s v="gerald85@google.co.in"/>
    <x v="2"/>
    <s v="HAROLD AV / BRUCE AV"/>
    <n v="8194423563"/>
    <n v="87886"/>
    <x v="34"/>
    <x v="1"/>
    <x v="1"/>
    <x v="1"/>
    <x v="2"/>
    <s v="Healthcare"/>
    <x v="1"/>
    <x v="0"/>
    <x v="100"/>
    <x v="101"/>
    <n v="0.42031523642732049"/>
  </r>
  <r>
    <x v="108"/>
    <n v="357"/>
    <s v="Austin"/>
    <s v="zakariya835@yahoo.com"/>
    <x v="2"/>
    <s v="600 Block of TOWNSEND ST"/>
    <n v="8529931415"/>
    <n v="3244"/>
    <x v="89"/>
    <x v="4"/>
    <x v="0"/>
    <x v="0"/>
    <x v="51"/>
    <s v="Arts and crafts"/>
    <x v="0"/>
    <x v="0"/>
    <x v="101"/>
    <x v="102"/>
    <n v="0.69893238434163696"/>
  </r>
  <r>
    <x v="109"/>
    <n v="364"/>
    <s v="Willie"/>
    <s v="artie206@ymail.com"/>
    <x v="0"/>
    <s v="0 Block of POWELL ST"/>
    <n v="4033094166"/>
    <n v="32031"/>
    <x v="90"/>
    <x v="0"/>
    <x v="0"/>
    <x v="1"/>
    <x v="52"/>
    <s v="Automotive"/>
    <x v="0"/>
    <x v="1"/>
    <x v="102"/>
    <x v="103"/>
    <n v="0.64765784114052949"/>
  </r>
  <r>
    <x v="110"/>
    <n v="69"/>
    <s v="Diana"/>
    <s v="ryan128@yahoo.com"/>
    <x v="2"/>
    <s v="1200 Block of IRVING ST"/>
    <n v="1840361778"/>
    <n v="51284"/>
    <x v="16"/>
    <x v="2"/>
    <x v="1"/>
    <x v="0"/>
    <x v="2"/>
    <s v="Hazardous Goods"/>
    <x v="0"/>
    <x v="0"/>
    <x v="103"/>
    <x v="104"/>
    <n v="1.75"/>
  </r>
  <r>
    <x v="111"/>
    <n v="973"/>
    <s v="Amelia"/>
    <s v="albertha398@ymail.com"/>
    <x v="2"/>
    <s v="TARAVAL ST / 48TH AV"/>
    <n v="5888927246"/>
    <n v="23055"/>
    <x v="91"/>
    <x v="3"/>
    <x v="0"/>
    <x v="0"/>
    <x v="53"/>
    <s v="Electronics"/>
    <x v="0"/>
    <x v="1"/>
    <x v="104"/>
    <x v="105"/>
    <n v="0.17724550898203592"/>
  </r>
  <r>
    <x v="112"/>
    <n v="455"/>
    <s v="Dennis"/>
    <s v="carolyn538@yahoo.co.in"/>
    <x v="0"/>
    <s v="7TH ST / MISSION ST"/>
    <n v="1146373455"/>
    <n v="94926"/>
    <x v="60"/>
    <x v="2"/>
    <x v="0"/>
    <x v="0"/>
    <x v="54"/>
    <s v="Food and Beverages"/>
    <x v="1"/>
    <x v="0"/>
    <x v="105"/>
    <x v="106"/>
    <n v="0.64823348694316441"/>
  </r>
  <r>
    <x v="113"/>
    <n v="247"/>
    <s v="Paige"/>
    <s v="ilana40@ymail.co.in"/>
    <x v="2"/>
    <s v="EDDY ST / DIVISADERO ST"/>
    <n v="4951091066"/>
    <n v="312"/>
    <x v="58"/>
    <x v="4"/>
    <x v="1"/>
    <x v="1"/>
    <x v="2"/>
    <s v="Home Furnishing"/>
    <x v="0"/>
    <x v="1"/>
    <x v="26"/>
    <x v="107"/>
    <n v="0.42113323124042878"/>
  </r>
  <r>
    <x v="114"/>
    <n v="491"/>
    <s v="Lydia"/>
    <s v="christa254@gmail.com"/>
    <x v="1"/>
    <s v="EDDY ST / JONES ST"/>
    <n v="3384176833"/>
    <n v="45852"/>
    <x v="92"/>
    <x v="0"/>
    <x v="0"/>
    <x v="1"/>
    <x v="55"/>
    <s v="Healthcare"/>
    <x v="0"/>
    <x v="0"/>
    <x v="106"/>
    <x v="108"/>
    <n v="0.49594594594594593"/>
  </r>
  <r>
    <x v="115"/>
    <n v="826"/>
    <s v="Kandace"/>
    <s v="bobby84@yahoo.com"/>
    <x v="0"/>
    <s v="2100 Block of POLK ST"/>
    <n v="7174320820"/>
    <n v="77063"/>
    <x v="93"/>
    <x v="2"/>
    <x v="0"/>
    <x v="0"/>
    <x v="56"/>
    <s v="Industrial Equipments"/>
    <x v="1"/>
    <x v="1"/>
    <x v="107"/>
    <x v="109"/>
    <n v="0.38005997001499248"/>
  </r>
  <r>
    <x v="116"/>
    <n v="400"/>
    <s v="Tianna"/>
    <s v="laurence971@yahoo.co.in"/>
    <x v="0"/>
    <s v="SANSOME ST / CHESTNUT ST"/>
    <n v="2668150446"/>
    <n v="44299"/>
    <x v="94"/>
    <x v="3"/>
    <x v="0"/>
    <x v="1"/>
    <x v="57"/>
    <s v="Automotive"/>
    <x v="1"/>
    <x v="0"/>
    <x v="89"/>
    <x v="26"/>
    <n v="0.574025974025974"/>
  </r>
  <r>
    <x v="117"/>
    <n v="271"/>
    <s v="Roxanne"/>
    <s v="trevon752@yahoo.co.in"/>
    <x v="2"/>
    <s v="1500 Block of HUDSON AV"/>
    <n v="5992525888"/>
    <n v="67123"/>
    <x v="95"/>
    <x v="1"/>
    <x v="0"/>
    <x v="1"/>
    <x v="58"/>
    <s v="Arts and crafts"/>
    <x v="1"/>
    <x v="0"/>
    <x v="108"/>
    <x v="110"/>
    <n v="0.42323651452282157"/>
  </r>
  <r>
    <x v="118"/>
    <n v="110"/>
    <s v="Hellen"/>
    <s v="jason341@yahoo.com"/>
    <x v="2"/>
    <s v="1200 Block of MCALLISTER ST"/>
    <n v="5391751398"/>
    <n v="51104"/>
    <x v="96"/>
    <x v="2"/>
    <x v="1"/>
    <x v="1"/>
    <x v="2"/>
    <s v="Fashion"/>
    <x v="1"/>
    <x v="0"/>
    <x v="109"/>
    <x v="111"/>
    <n v="0.16340782122905029"/>
  </r>
  <r>
    <x v="119"/>
    <n v="277"/>
    <s v="Zoie"/>
    <s v="ramona899@yahoo.com"/>
    <x v="2"/>
    <s v="16TH ST / MISSION ST"/>
    <n v="4305011101"/>
    <n v="35369"/>
    <x v="97"/>
    <x v="0"/>
    <x v="1"/>
    <x v="0"/>
    <x v="2"/>
    <s v="Construction"/>
    <x v="0"/>
    <x v="1"/>
    <x v="110"/>
    <x v="112"/>
    <n v="0.77839999999999998"/>
  </r>
  <r>
    <x v="120"/>
    <n v="85"/>
    <s v="George"/>
    <s v="harvey871@ymail.co.in"/>
    <x v="2"/>
    <s v="2200 Block of 14TH AV"/>
    <n v="3253132607"/>
    <n v="559"/>
    <x v="98"/>
    <x v="5"/>
    <x v="0"/>
    <x v="0"/>
    <x v="59"/>
    <s v="Food and Beverages"/>
    <x v="0"/>
    <x v="0"/>
    <x v="111"/>
    <x v="113"/>
    <n v="0.25989304812834224"/>
  </r>
  <r>
    <x v="121"/>
    <n v="863"/>
    <s v="Genesis"/>
    <s v="ericka392@hotmail.com"/>
    <x v="1"/>
    <s v="GOLDEN GATE AV / FILLMORE ST"/>
    <n v="3282200761"/>
    <n v="13394"/>
    <x v="99"/>
    <x v="0"/>
    <x v="1"/>
    <x v="0"/>
    <x v="2"/>
    <s v="Luggage"/>
    <x v="0"/>
    <x v="1"/>
    <x v="112"/>
    <x v="114"/>
    <n v="0.6033755274261603"/>
  </r>
  <r>
    <x v="122"/>
    <n v="731"/>
    <s v="Reymundo"/>
    <s v="scott810@ymail.co.in"/>
    <x v="0"/>
    <s v="3000 Block of 23RD ST"/>
    <n v="8831717023"/>
    <n v="51472"/>
    <x v="93"/>
    <x v="2"/>
    <x v="0"/>
    <x v="0"/>
    <x v="60"/>
    <s v="Healthcare"/>
    <x v="0"/>
    <x v="1"/>
    <x v="113"/>
    <x v="115"/>
    <n v="0.55383123181377303"/>
  </r>
  <r>
    <x v="123"/>
    <n v="638"/>
    <s v="Boyd"/>
    <s v="shirley751@gmail.com"/>
    <x v="2"/>
    <s v="1500 Block of MCALLISTER ST"/>
    <n v="6274955877"/>
    <n v="99367"/>
    <x v="100"/>
    <x v="2"/>
    <x v="0"/>
    <x v="1"/>
    <x v="11"/>
    <s v="Industrial Equipments"/>
    <x v="0"/>
    <x v="1"/>
    <x v="114"/>
    <x v="116"/>
    <n v="0.57120743034055732"/>
  </r>
  <r>
    <x v="124"/>
    <n v="275"/>
    <s v="Janelle"/>
    <s v="nevaeh593@outlook.com"/>
    <x v="0"/>
    <s v="OAK ST / FILLMORE ST"/>
    <n v="9875661422"/>
    <n v="98982"/>
    <x v="41"/>
    <x v="2"/>
    <x v="1"/>
    <x v="0"/>
    <x v="2"/>
    <s v="Industrial Equipments"/>
    <x v="1"/>
    <x v="0"/>
    <x v="86"/>
    <x v="117"/>
    <n v="0.32448979591836735"/>
  </r>
  <r>
    <x v="125"/>
    <n v="278"/>
    <s v="Bryn"/>
    <s v="rayburn250@yahoo.co.in"/>
    <x v="2"/>
    <s v="JOHNFKENNEDY DR / TRANSVERSE DR"/>
    <n v="9976580262"/>
    <n v="47111"/>
    <x v="55"/>
    <x v="0"/>
    <x v="1"/>
    <x v="1"/>
    <x v="2"/>
    <s v="Food and Beverages"/>
    <x v="0"/>
    <x v="0"/>
    <x v="115"/>
    <x v="118"/>
    <n v="0.31932773109243695"/>
  </r>
  <r>
    <x v="126"/>
    <n v="948"/>
    <s v="Eriana"/>
    <s v="rayburn258@gmail.com"/>
    <x v="2"/>
    <s v="MISSION ST / 20TH ST"/>
    <n v="7191264003"/>
    <n v="87420"/>
    <x v="101"/>
    <x v="2"/>
    <x v="1"/>
    <x v="1"/>
    <x v="2"/>
    <s v="Home Furnishing"/>
    <x v="1"/>
    <x v="0"/>
    <x v="116"/>
    <x v="119"/>
    <n v="0.36144578313253012"/>
  </r>
  <r>
    <x v="127"/>
    <n v="912"/>
    <s v="Bayley"/>
    <s v="sharyn974@ymail.co.in"/>
    <x v="2"/>
    <s v="900 Block of HAYES ST"/>
    <n v="3477191930"/>
    <n v="59376"/>
    <x v="102"/>
    <x v="2"/>
    <x v="1"/>
    <x v="1"/>
    <x v="2"/>
    <s v="Luggage"/>
    <x v="1"/>
    <x v="1"/>
    <x v="117"/>
    <x v="120"/>
    <n v="0.21723518850987433"/>
  </r>
  <r>
    <x v="128"/>
    <n v="426"/>
    <s v="Chasity"/>
    <s v="leslie740@ymail.co.in"/>
    <x v="0"/>
    <s v="600 Block of PAGE ST"/>
    <n v="4935174932"/>
    <n v="41003"/>
    <x v="103"/>
    <x v="0"/>
    <x v="1"/>
    <x v="0"/>
    <x v="2"/>
    <s v="Automotive"/>
    <x v="1"/>
    <x v="1"/>
    <x v="118"/>
    <x v="121"/>
    <n v="0.83827751196172251"/>
  </r>
  <r>
    <x v="129"/>
    <n v="735"/>
    <s v="Dejon"/>
    <s v="ericka359@ymail.com"/>
    <x v="0"/>
    <s v="0 Block of WAVERLY PL"/>
    <n v="6582738747"/>
    <n v="58511"/>
    <x v="104"/>
    <x v="1"/>
    <x v="1"/>
    <x v="0"/>
    <x v="2"/>
    <s v="Industrial Equipments"/>
    <x v="0"/>
    <x v="0"/>
    <x v="91"/>
    <x v="122"/>
    <n v="0.86"/>
  </r>
  <r>
    <x v="130"/>
    <n v="666"/>
    <s v="Sydney"/>
    <s v="curtis682@hotmail.com"/>
    <x v="0"/>
    <s v="MARKET ST / 3RD ST"/>
    <n v="7050577792"/>
    <n v="52868"/>
    <x v="105"/>
    <x v="2"/>
    <x v="0"/>
    <x v="1"/>
    <x v="61"/>
    <s v="Hazardous Goods"/>
    <x v="0"/>
    <x v="0"/>
    <x v="119"/>
    <x v="123"/>
    <n v="0.56869565217391305"/>
  </r>
  <r>
    <x v="131"/>
    <n v="888"/>
    <s v="Bernadine"/>
    <s v="alessia799@hotmail.com"/>
    <x v="0"/>
    <s v="1000 Block of CONNECTICUT ST"/>
    <n v="8241842420"/>
    <n v="8206"/>
    <x v="47"/>
    <x v="4"/>
    <x v="0"/>
    <x v="0"/>
    <x v="62"/>
    <s v="Construction"/>
    <x v="0"/>
    <x v="1"/>
    <x v="120"/>
    <x v="124"/>
    <n v="0.26334519572953735"/>
  </r>
  <r>
    <x v="132"/>
    <n v="310"/>
    <s v="Julianna"/>
    <s v="bridgett374@yahoo.com"/>
    <x v="0"/>
    <s v="800 Block of NORTHPOINT ST"/>
    <n v="2604037592"/>
    <n v="48873"/>
    <x v="106"/>
    <x v="0"/>
    <x v="1"/>
    <x v="0"/>
    <x v="2"/>
    <s v="Construction"/>
    <x v="0"/>
    <x v="0"/>
    <x v="121"/>
    <x v="125"/>
    <n v="0.59322033898305082"/>
  </r>
  <r>
    <x v="133"/>
    <n v="43"/>
    <s v="Gwendolyn"/>
    <s v="kelly848@hotmail.com"/>
    <x v="1"/>
    <s v="100 Block of 3RD ST"/>
    <n v="9380507727"/>
    <n v="22214"/>
    <x v="70"/>
    <x v="3"/>
    <x v="1"/>
    <x v="0"/>
    <x v="2"/>
    <s v="Healthcare"/>
    <x v="0"/>
    <x v="1"/>
    <x v="122"/>
    <x v="55"/>
    <n v="0.54877192982456136"/>
  </r>
  <r>
    <x v="134"/>
    <n v="722"/>
    <s v="Maurice"/>
    <s v="francis214@hotmail.com"/>
    <x v="1"/>
    <s v="100 Block of TURQUOISE WY"/>
    <n v="4722321429"/>
    <n v="806"/>
    <x v="107"/>
    <x v="4"/>
    <x v="1"/>
    <x v="1"/>
    <x v="2"/>
    <s v="Luggage"/>
    <x v="1"/>
    <x v="0"/>
    <x v="123"/>
    <x v="126"/>
    <n v="1.1538461538461537"/>
  </r>
  <r>
    <x v="135"/>
    <n v="233"/>
    <s v="Muriel"/>
    <s v="stephania835@gmail.com"/>
    <x v="1"/>
    <s v="1100 Block of SUTTER ST"/>
    <n v="9598036922"/>
    <n v="27590"/>
    <x v="108"/>
    <x v="0"/>
    <x v="0"/>
    <x v="0"/>
    <x v="63"/>
    <s v="Luggage"/>
    <x v="1"/>
    <x v="1"/>
    <x v="124"/>
    <x v="127"/>
    <n v="0.80139982502187224"/>
  </r>
  <r>
    <x v="136"/>
    <n v="392"/>
    <s v="Marie"/>
    <s v="zella692@yahoo.co.in"/>
    <x v="1"/>
    <s v="900 Block of GEARY ST"/>
    <n v="2677043411"/>
    <n v="5769"/>
    <x v="109"/>
    <x v="4"/>
    <x v="1"/>
    <x v="0"/>
    <x v="2"/>
    <s v="Hazardous Goods"/>
    <x v="1"/>
    <x v="1"/>
    <x v="125"/>
    <x v="128"/>
    <n v="0.40956651718983555"/>
  </r>
  <r>
    <x v="137"/>
    <n v="527"/>
    <s v="Holli"/>
    <s v="tiffany386@ymail.com"/>
    <x v="1"/>
    <s v="HAIGHT ST / MARKET ST"/>
    <n v="4336869761"/>
    <n v="38290"/>
    <x v="110"/>
    <x v="0"/>
    <x v="0"/>
    <x v="1"/>
    <x v="64"/>
    <s v="Arts and crafts"/>
    <x v="0"/>
    <x v="0"/>
    <x v="126"/>
    <x v="129"/>
    <n v="0.87037037037037035"/>
  </r>
  <r>
    <x v="138"/>
    <n v="767"/>
    <s v="Rory"/>
    <s v="bernard448@google.co.in"/>
    <x v="0"/>
    <s v="MISSION ST / RUSSIA AV"/>
    <n v="3463358376"/>
    <n v="44807"/>
    <x v="110"/>
    <x v="0"/>
    <x v="0"/>
    <x v="0"/>
    <x v="17"/>
    <s v="Arts and crafts"/>
    <x v="1"/>
    <x v="0"/>
    <x v="127"/>
    <x v="130"/>
    <n v="0.77777777777777779"/>
  </r>
  <r>
    <x v="139"/>
    <n v="650"/>
    <s v="Miley"/>
    <s v="parth128@gmail.com"/>
    <x v="2"/>
    <s v="19TH ST / YORK ST"/>
    <n v="6083580617"/>
    <n v="11223"/>
    <x v="110"/>
    <x v="0"/>
    <x v="0"/>
    <x v="1"/>
    <x v="11"/>
    <s v="Electronics"/>
    <x v="1"/>
    <x v="1"/>
    <x v="128"/>
    <x v="131"/>
    <n v="0.68316831683168322"/>
  </r>
  <r>
    <x v="140"/>
    <n v="908"/>
    <s v="Trey"/>
    <s v="arlene95@ymail.co.in"/>
    <x v="2"/>
    <s v="GEARY ST / STOCKTON ST"/>
    <n v="3087180828"/>
    <n v="85889"/>
    <x v="110"/>
    <x v="2"/>
    <x v="0"/>
    <x v="1"/>
    <x v="65"/>
    <s v="Automotive"/>
    <x v="1"/>
    <x v="0"/>
    <x v="89"/>
    <x v="132"/>
    <n v="0.74285714285714288"/>
  </r>
  <r>
    <x v="141"/>
    <n v="955"/>
    <s v="Debora"/>
    <s v="ronnie261@ymail.co.in"/>
    <x v="2"/>
    <s v="700 Block of 14TH ST"/>
    <n v="1771412315"/>
    <n v="57138"/>
    <x v="110"/>
    <x v="2"/>
    <x v="0"/>
    <x v="1"/>
    <x v="66"/>
    <s v="Food and Beverages"/>
    <x v="0"/>
    <x v="1"/>
    <x v="129"/>
    <x v="133"/>
    <n v="0.2722222222222222"/>
  </r>
  <r>
    <x v="142"/>
    <n v="106"/>
    <s v="Sonja"/>
    <s v="anne892@hotmail.com"/>
    <x v="1"/>
    <s v="OAKDALE AV / SELBY ST"/>
    <n v="7962531995"/>
    <n v="987"/>
    <x v="110"/>
    <x v="4"/>
    <x v="0"/>
    <x v="1"/>
    <x v="10"/>
    <s v="Luggage"/>
    <x v="1"/>
    <x v="1"/>
    <x v="130"/>
    <x v="134"/>
    <n v="0.4614561027837259"/>
  </r>
  <r>
    <x v="143"/>
    <n v="410"/>
    <s v="Willie"/>
    <s v="kathleen439@outlook.com"/>
    <x v="1"/>
    <s v="100 Block of BROOKDALE AV"/>
    <n v="5212165773"/>
    <n v="80179"/>
    <x v="110"/>
    <x v="2"/>
    <x v="0"/>
    <x v="1"/>
    <x v="67"/>
    <s v="Construction"/>
    <x v="1"/>
    <x v="1"/>
    <x v="131"/>
    <x v="135"/>
    <n v="0.53868402024584239"/>
  </r>
  <r>
    <x v="144"/>
    <n v="311"/>
    <s v="Max"/>
    <s v="jalen33@yahoo.com"/>
    <x v="2"/>
    <s v="DUNCAN ST / DOUGLASS ST"/>
    <n v="1106944265"/>
    <n v="63810"/>
    <x v="110"/>
    <x v="2"/>
    <x v="0"/>
    <x v="0"/>
    <x v="68"/>
    <s v="Home Furnishing"/>
    <x v="1"/>
    <x v="1"/>
    <x v="132"/>
    <x v="136"/>
    <n v="0.68367346938775508"/>
  </r>
  <r>
    <x v="145"/>
    <n v="830"/>
    <s v="Danielle"/>
    <s v="jensen191@ymail.co.in"/>
    <x v="0"/>
    <s v="500 Block of JOHNFKENNEDY DR"/>
    <n v="9484650144"/>
    <n v="22261"/>
    <x v="110"/>
    <x v="0"/>
    <x v="0"/>
    <x v="0"/>
    <x v="69"/>
    <s v="Industrial Equipments"/>
    <x v="0"/>
    <x v="0"/>
    <x v="133"/>
    <x v="137"/>
    <n v="0.34715025906735753"/>
  </r>
  <r>
    <x v="146"/>
    <n v="805"/>
    <s v="Caitlin"/>
    <s v="stanley922@ymail.co.in"/>
    <x v="0"/>
    <s v="2100 Block of 24TH AV"/>
    <n v="5023276687"/>
    <n v="37286"/>
    <x v="110"/>
    <x v="0"/>
    <x v="0"/>
    <x v="0"/>
    <x v="70"/>
    <s v="Home Furnishing"/>
    <x v="0"/>
    <x v="1"/>
    <x v="130"/>
    <x v="138"/>
    <n v="0.61396011396011396"/>
  </r>
  <r>
    <x v="147"/>
    <n v="351"/>
    <s v="Enrique"/>
    <s v="stanley112@outlook.com"/>
    <x v="1"/>
    <s v="900 Block of MARKET ST"/>
    <n v="2048989791"/>
    <n v="73874"/>
    <x v="110"/>
    <x v="2"/>
    <x v="0"/>
    <x v="0"/>
    <x v="71"/>
    <s v="Construction"/>
    <x v="1"/>
    <x v="0"/>
    <x v="134"/>
    <x v="116"/>
    <n v="0.27554179566563469"/>
  </r>
  <r>
    <x v="148"/>
    <n v="529"/>
    <s v="Brenda"/>
    <s v="pamela639@google.co.in"/>
    <x v="2"/>
    <s v="CHESTNUT ST / COLUMBUS AV"/>
    <n v="8133737988"/>
    <n v="20187"/>
    <x v="110"/>
    <x v="0"/>
    <x v="1"/>
    <x v="1"/>
    <x v="2"/>
    <s v="Home Furnishing"/>
    <x v="0"/>
    <x v="1"/>
    <x v="135"/>
    <x v="139"/>
    <n v="0.23841059602649006"/>
  </r>
  <r>
    <x v="149"/>
    <n v="52"/>
    <s v="Andre"/>
    <s v="isabela532@hotmail.com"/>
    <x v="2"/>
    <s v="200 Block of 9TH ST"/>
    <n v="3262621948"/>
    <n v="51038"/>
    <x v="110"/>
    <x v="2"/>
    <x v="1"/>
    <x v="1"/>
    <x v="2"/>
    <s v="Arts and crafts"/>
    <x v="0"/>
    <x v="1"/>
    <x v="136"/>
    <x v="140"/>
    <n v="0.28282828282828282"/>
  </r>
  <r>
    <x v="150"/>
    <n v="30"/>
    <s v="Eunice"/>
    <s v="tiffani333@outlook.com"/>
    <x v="0"/>
    <s v="700 Block of MARKET ST"/>
    <n v="3426943865"/>
    <n v="89846"/>
    <x v="110"/>
    <x v="2"/>
    <x v="1"/>
    <x v="1"/>
    <x v="2"/>
    <s v="Hazardous Goods"/>
    <x v="0"/>
    <x v="1"/>
    <x v="137"/>
    <x v="141"/>
    <n v="0.27253886010362693"/>
  </r>
  <r>
    <x v="151"/>
    <n v="421"/>
    <s v="Johnny"/>
    <s v="ora822@outlook.com"/>
    <x v="2"/>
    <s v="300 Block of ATHENS ST"/>
    <n v="7803854441"/>
    <n v="59967"/>
    <x v="110"/>
    <x v="2"/>
    <x v="1"/>
    <x v="0"/>
    <x v="2"/>
    <s v="Automotive"/>
    <x v="0"/>
    <x v="0"/>
    <x v="138"/>
    <x v="142"/>
    <n v="0.20085929108485501"/>
  </r>
  <r>
    <x v="152"/>
    <n v="696"/>
    <s v="Christa"/>
    <s v="crystal579@outlook.com"/>
    <x v="0"/>
    <s v="27TH AV / LAKE ST"/>
    <n v="9770768694"/>
    <n v="59474"/>
    <x v="110"/>
    <x v="2"/>
    <x v="0"/>
    <x v="1"/>
    <x v="72"/>
    <s v="Arts and crafts"/>
    <x v="1"/>
    <x v="0"/>
    <x v="139"/>
    <x v="143"/>
    <n v="0.26038781163434904"/>
  </r>
  <r>
    <x v="153"/>
    <n v="788"/>
    <s v="Wilbur"/>
    <s v="todd405@ymail.co.in"/>
    <x v="2"/>
    <s v="2400 Block of MARKET ST"/>
    <n v="2496040176"/>
    <n v="77342"/>
    <x v="110"/>
    <x v="2"/>
    <x v="1"/>
    <x v="1"/>
    <x v="2"/>
    <s v="Fashion"/>
    <x v="1"/>
    <x v="1"/>
    <x v="140"/>
    <x v="144"/>
    <n v="0.69853508095605243"/>
  </r>
  <r>
    <x v="154"/>
    <n v="590"/>
    <s v="Steve"/>
    <s v="frederick409@outlook.com"/>
    <x v="1"/>
    <s v="7TH ST / MARKET ST"/>
    <n v="5597753640"/>
    <n v="57460"/>
    <x v="110"/>
    <x v="2"/>
    <x v="0"/>
    <x v="1"/>
    <x v="73"/>
    <s v="Healthcare"/>
    <x v="1"/>
    <x v="0"/>
    <x v="141"/>
    <x v="145"/>
    <n v="0.5461538461538461"/>
  </r>
  <r>
    <x v="155"/>
    <n v="417"/>
    <s v="Ronnie"/>
    <s v="makala843@ymail.com"/>
    <x v="0"/>
    <s v="1000 Block of BUSH ST"/>
    <n v="6624913103"/>
    <n v="74930"/>
    <x v="110"/>
    <x v="2"/>
    <x v="1"/>
    <x v="1"/>
    <x v="2"/>
    <s v="Hazardous Goods"/>
    <x v="1"/>
    <x v="1"/>
    <x v="142"/>
    <x v="146"/>
    <n v="0.27986725663716816"/>
  </r>
  <r>
    <x v="156"/>
    <n v="635"/>
    <s v="Julie"/>
    <s v="wayne473@gmail.com"/>
    <x v="0"/>
    <s v="1300 Block of HAIGHT ST"/>
    <n v="2676477272"/>
    <n v="89389"/>
    <x v="110"/>
    <x v="2"/>
    <x v="1"/>
    <x v="1"/>
    <x v="2"/>
    <s v="Home Furnishing"/>
    <x v="1"/>
    <x v="1"/>
    <x v="143"/>
    <x v="147"/>
    <n v="0.41242149337055128"/>
  </r>
  <r>
    <x v="157"/>
    <n v="549"/>
    <s v="Paola"/>
    <s v="bart400@outlook.com"/>
    <x v="0"/>
    <s v="700 Block of POST ST"/>
    <n v="7164606551"/>
    <n v="86767"/>
    <x v="110"/>
    <x v="2"/>
    <x v="1"/>
    <x v="1"/>
    <x v="2"/>
    <s v="Automotive"/>
    <x v="0"/>
    <x v="0"/>
    <x v="144"/>
    <x v="105"/>
    <n v="0.47784431137724553"/>
  </r>
  <r>
    <x v="158"/>
    <n v="877"/>
    <s v="Shemar"/>
    <s v="leighann675@gmail.com"/>
    <x v="1"/>
    <s v="1000 Block of INGERSON AV"/>
    <n v="6448120894"/>
    <n v="42257"/>
    <x v="110"/>
    <x v="0"/>
    <x v="0"/>
    <x v="1"/>
    <x v="74"/>
    <s v="Automotive"/>
    <x v="1"/>
    <x v="1"/>
    <x v="145"/>
    <x v="148"/>
    <n v="0.37603305785123969"/>
  </r>
  <r>
    <x v="159"/>
    <n v="690"/>
    <s v="Albert"/>
    <s v="christina573@hotmail.com"/>
    <x v="1"/>
    <s v="0 Block of STONEYBROOK AV"/>
    <n v="8065274712"/>
    <n v="28987"/>
    <x v="110"/>
    <x v="0"/>
    <x v="1"/>
    <x v="1"/>
    <x v="2"/>
    <s v="Hazardous Goods"/>
    <x v="1"/>
    <x v="0"/>
    <x v="146"/>
    <x v="144"/>
    <n v="0.5528141865844256"/>
  </r>
  <r>
    <x v="160"/>
    <n v="164"/>
    <s v="Kyleigh"/>
    <s v="edith189@ymail.co.in"/>
    <x v="1"/>
    <s v="3900 Block of MISSION ST"/>
    <n v="8636405460"/>
    <n v="38952"/>
    <x v="110"/>
    <x v="0"/>
    <x v="0"/>
    <x v="1"/>
    <x v="75"/>
    <s v="Food and Beverages"/>
    <x v="1"/>
    <x v="0"/>
    <x v="147"/>
    <x v="149"/>
    <n v="0.62235393734123623"/>
  </r>
  <r>
    <x v="161"/>
    <n v="279"/>
    <s v="Julianna"/>
    <s v="milburn442@hotmail.com"/>
    <x v="2"/>
    <s v="300 Block of 6TH AV"/>
    <n v="7478765147"/>
    <n v="50635"/>
    <x v="110"/>
    <x v="2"/>
    <x v="1"/>
    <x v="1"/>
    <x v="2"/>
    <s v="Hazardous Goods"/>
    <x v="0"/>
    <x v="1"/>
    <x v="148"/>
    <x v="150"/>
    <n v="0.78099838969404189"/>
  </r>
  <r>
    <x v="162"/>
    <n v="574"/>
    <s v="Michaela"/>
    <s v="loren171@gmail.com"/>
    <x v="0"/>
    <s v="2000 Block of MISSION ST"/>
    <n v="5704304288"/>
    <n v="32800"/>
    <x v="110"/>
    <x v="0"/>
    <x v="1"/>
    <x v="1"/>
    <x v="2"/>
    <s v="Arts and crafts"/>
    <x v="0"/>
    <x v="0"/>
    <x v="149"/>
    <x v="151"/>
    <n v="0.33898305084745761"/>
  </r>
  <r>
    <x v="163"/>
    <n v="222"/>
    <s v="Stefania"/>
    <s v="zoie905@gmail.com"/>
    <x v="2"/>
    <s v="EDDY ST / LARKIN ST"/>
    <n v="7239777917"/>
    <n v="67478"/>
    <x v="110"/>
    <x v="2"/>
    <x v="1"/>
    <x v="0"/>
    <x v="2"/>
    <s v="Arts and crafts"/>
    <x v="0"/>
    <x v="1"/>
    <x v="150"/>
    <x v="152"/>
    <n v="0.46968403074295473"/>
  </r>
  <r>
    <x v="164"/>
    <n v="640"/>
    <s v="Nigel"/>
    <s v="coleman372@yahoo.co.in"/>
    <x v="2"/>
    <s v="SUTTER ST / FRANKLIN ST"/>
    <n v="2543703845"/>
    <n v="24449"/>
    <x v="110"/>
    <x v="0"/>
    <x v="0"/>
    <x v="1"/>
    <x v="76"/>
    <s v="Arts and crafts"/>
    <x v="1"/>
    <x v="1"/>
    <x v="138"/>
    <x v="153"/>
    <n v="0.21643518518518517"/>
  </r>
  <r>
    <x v="165"/>
    <n v="896"/>
    <s v="Mavis"/>
    <s v="jennifer84@gmail.com"/>
    <x v="2"/>
    <s v="700 Block of CABRILLO ST"/>
    <n v="6104073082"/>
    <n v="3119"/>
    <x v="110"/>
    <x v="4"/>
    <x v="0"/>
    <x v="0"/>
    <x v="77"/>
    <s v="Automotive"/>
    <x v="1"/>
    <x v="1"/>
    <x v="151"/>
    <x v="154"/>
    <n v="0.29942857142857143"/>
  </r>
  <r>
    <x v="166"/>
    <n v="318"/>
    <s v="Todd"/>
    <s v="jensen157@gmail.com"/>
    <x v="2"/>
    <s v="COLUMBUS AV / CHESTNUT ST"/>
    <n v="5160860537"/>
    <n v="13693"/>
    <x v="110"/>
    <x v="0"/>
    <x v="0"/>
    <x v="1"/>
    <x v="35"/>
    <s v="Food and Beverages"/>
    <x v="0"/>
    <x v="0"/>
    <x v="152"/>
    <x v="155"/>
    <n v="0.46075085324232085"/>
  </r>
  <r>
    <x v="167"/>
    <n v="953"/>
    <s v="Marion"/>
    <s v="cristina330@ymail.com"/>
    <x v="2"/>
    <s v="5TH ST / TOWNSEND ST"/>
    <n v="2792956542"/>
    <n v="80796"/>
    <x v="110"/>
    <x v="2"/>
    <x v="0"/>
    <x v="1"/>
    <x v="78"/>
    <s v="Fashion"/>
    <x v="0"/>
    <x v="0"/>
    <x v="153"/>
    <x v="156"/>
    <n v="0.40857946554149088"/>
  </r>
  <r>
    <x v="168"/>
    <n v="681"/>
    <s v="Adrianna"/>
    <s v="annamaria542@ymail.co.in"/>
    <x v="2"/>
    <s v="100 Block of EDDY ST"/>
    <n v="3676237077"/>
    <n v="19804"/>
    <x v="110"/>
    <x v="0"/>
    <x v="1"/>
    <x v="1"/>
    <x v="2"/>
    <s v="Fashion"/>
    <x v="1"/>
    <x v="0"/>
    <x v="154"/>
    <x v="157"/>
    <n v="0.79170593779453347"/>
  </r>
  <r>
    <x v="169"/>
    <n v="972"/>
    <s v="Jaimee"/>
    <s v="jennie676@gmail.com"/>
    <x v="1"/>
    <s v="OAKDALE AV / RANKIN ST"/>
    <n v="2375791511"/>
    <n v="75766"/>
    <x v="110"/>
    <x v="2"/>
    <x v="1"/>
    <x v="0"/>
    <x v="2"/>
    <s v="Hazardous Goods"/>
    <x v="0"/>
    <x v="1"/>
    <x v="155"/>
    <x v="158"/>
    <n v="0.7281067556296914"/>
  </r>
  <r>
    <x v="170"/>
    <n v="407"/>
    <s v="Joe"/>
    <s v="eldon965@gmail.com"/>
    <x v="0"/>
    <s v="SILVER AV / BOYLSTON ST"/>
    <n v="1578883625"/>
    <n v="74338"/>
    <x v="110"/>
    <x v="2"/>
    <x v="1"/>
    <x v="1"/>
    <x v="2"/>
    <s v="Home Furnishing"/>
    <x v="0"/>
    <x v="1"/>
    <x v="156"/>
    <x v="159"/>
    <n v="0.33617929562433296"/>
  </r>
  <r>
    <x v="171"/>
    <n v="226"/>
    <s v="Jennifer"/>
    <s v="tammi464@google.co.in"/>
    <x v="0"/>
    <s v="100 Block of MINNA ST"/>
    <n v="3365326918"/>
    <n v="73423"/>
    <x v="110"/>
    <x v="2"/>
    <x v="0"/>
    <x v="0"/>
    <x v="79"/>
    <s v="Industrial Equipments"/>
    <x v="0"/>
    <x v="0"/>
    <x v="157"/>
    <x v="160"/>
    <n v="0.69758948137326515"/>
  </r>
  <r>
    <x v="172"/>
    <n v="762"/>
    <s v="Peyton"/>
    <s v="elise537@google.co.in"/>
    <x v="2"/>
    <s v="500 Block of 2ND ST"/>
    <n v="8798033999"/>
    <n v="91842"/>
    <x v="110"/>
    <x v="2"/>
    <x v="0"/>
    <x v="1"/>
    <x v="80"/>
    <s v="Healthcare"/>
    <x v="1"/>
    <x v="1"/>
    <x v="158"/>
    <x v="161"/>
    <n v="0.54786450662739328"/>
  </r>
  <r>
    <x v="173"/>
    <n v="872"/>
    <s v="Joel"/>
    <s v="twanna51@outlook.com"/>
    <x v="2"/>
    <s v="POWELL ST / GEARY ST"/>
    <n v="5734730611"/>
    <n v="81148"/>
    <x v="110"/>
    <x v="2"/>
    <x v="1"/>
    <x v="1"/>
    <x v="2"/>
    <s v="Arts and crafts"/>
    <x v="0"/>
    <x v="1"/>
    <x v="37"/>
    <x v="162"/>
    <n v="0.25068870523415976"/>
  </r>
  <r>
    <x v="174"/>
    <n v="473"/>
    <s v="Chasity"/>
    <s v="dawn379@gmail.com"/>
    <x v="1"/>
    <s v="100 Block of TUCKER AV"/>
    <n v="7600088539"/>
    <n v="96963"/>
    <x v="110"/>
    <x v="2"/>
    <x v="0"/>
    <x v="1"/>
    <x v="81"/>
    <s v="Hazardous Goods"/>
    <x v="0"/>
    <x v="0"/>
    <x v="71"/>
    <x v="163"/>
    <n v="0.65757575757575759"/>
  </r>
  <r>
    <x v="175"/>
    <n v="248"/>
    <s v="Darrel"/>
    <s v="gael721@hotmail.com"/>
    <x v="2"/>
    <s v="2300 Block of BUCHANAN ST"/>
    <n v="5946963380"/>
    <n v="88092"/>
    <x v="110"/>
    <x v="2"/>
    <x v="1"/>
    <x v="1"/>
    <x v="2"/>
    <s v="Healthcare"/>
    <x v="1"/>
    <x v="1"/>
    <x v="159"/>
    <x v="164"/>
    <n v="0.69811320754716977"/>
  </r>
  <r>
    <x v="176"/>
    <n v="416"/>
    <s v="Frank"/>
    <s v="joao478@ymail.co.in"/>
    <x v="2"/>
    <s v="TARAVAL ST / 44TH AV"/>
    <n v="2407798660"/>
    <n v="66397"/>
    <x v="110"/>
    <x v="2"/>
    <x v="1"/>
    <x v="0"/>
    <x v="2"/>
    <s v="Construction"/>
    <x v="1"/>
    <x v="0"/>
    <x v="160"/>
    <x v="165"/>
    <n v="0.29655172413793102"/>
  </r>
  <r>
    <x v="177"/>
    <n v="425"/>
    <s v="Christina"/>
    <s v="muriel437@yahoo.com"/>
    <x v="1"/>
    <s v="1ST ST / MISSION ST"/>
    <n v="3644687016"/>
    <n v="1714"/>
    <x v="110"/>
    <x v="4"/>
    <x v="0"/>
    <x v="0"/>
    <x v="82"/>
    <s v="Fashion"/>
    <x v="1"/>
    <x v="1"/>
    <x v="161"/>
    <x v="166"/>
    <n v="0.5290373906125696"/>
  </r>
  <r>
    <x v="178"/>
    <n v="435"/>
    <s v="Bruno"/>
    <s v="valeria27@ymail.com"/>
    <x v="1"/>
    <s v="0 Block of STOCKTON ST"/>
    <n v="1848195986"/>
    <n v="5059"/>
    <x v="110"/>
    <x v="4"/>
    <x v="1"/>
    <x v="0"/>
    <x v="2"/>
    <s v="Arts and crafts"/>
    <x v="1"/>
    <x v="1"/>
    <x v="162"/>
    <x v="167"/>
    <n v="0.47601476014760147"/>
  </r>
  <r>
    <x v="179"/>
    <n v="370"/>
    <s v="Fabiola"/>
    <s v="yasmeen6@outlook.com"/>
    <x v="0"/>
    <s v="100 Block of HYDE ST"/>
    <n v="5755404369"/>
    <n v="66582"/>
    <x v="110"/>
    <x v="2"/>
    <x v="1"/>
    <x v="0"/>
    <x v="2"/>
    <s v="Automotive"/>
    <x v="1"/>
    <x v="0"/>
    <x v="4"/>
    <x v="168"/>
    <n v="0.47247706422018348"/>
  </r>
  <r>
    <x v="180"/>
    <n v="406"/>
    <s v="Lucien"/>
    <s v="cecilia196@hotmail.com"/>
    <x v="0"/>
    <s v="MASON ST / TURK ST"/>
    <n v="2705083615"/>
    <n v="42143"/>
    <x v="110"/>
    <x v="0"/>
    <x v="0"/>
    <x v="0"/>
    <x v="83"/>
    <s v="Luggage"/>
    <x v="0"/>
    <x v="1"/>
    <x v="163"/>
    <x v="169"/>
    <n v="0.87910028116213679"/>
  </r>
  <r>
    <x v="181"/>
    <n v="976"/>
    <s v="Laverne"/>
    <s v="brent496@ymail.co.in"/>
    <x v="0"/>
    <s v="4400 Block of 3RD ST"/>
    <n v="2287296780"/>
    <n v="27741"/>
    <x v="110"/>
    <x v="0"/>
    <x v="1"/>
    <x v="1"/>
    <x v="2"/>
    <s v="Luggage"/>
    <x v="1"/>
    <x v="1"/>
    <x v="164"/>
    <x v="170"/>
    <n v="0.68265387689848123"/>
  </r>
  <r>
    <x v="182"/>
    <n v="349"/>
    <s v="Joseph"/>
    <s v="gray853@yahoo.co.in"/>
    <x v="0"/>
    <s v="100 Block of MARIETTA DR"/>
    <n v="7152577292"/>
    <n v="696"/>
    <x v="110"/>
    <x v="4"/>
    <x v="1"/>
    <x v="0"/>
    <x v="2"/>
    <s v="Luggage"/>
    <x v="1"/>
    <x v="0"/>
    <x v="67"/>
    <x v="171"/>
    <n v="0.48554033485540332"/>
  </r>
  <r>
    <x v="183"/>
    <n v="595"/>
    <s v="George"/>
    <s v="kenny233@hotmail.com"/>
    <x v="2"/>
    <s v="1000 Block of FOLSOM ST"/>
    <n v="5818539801"/>
    <n v="37660"/>
    <x v="110"/>
    <x v="0"/>
    <x v="1"/>
    <x v="0"/>
    <x v="2"/>
    <s v="Food and Beverages"/>
    <x v="0"/>
    <x v="1"/>
    <x v="165"/>
    <x v="172"/>
    <n v="0.36050156739811912"/>
  </r>
  <r>
    <x v="184"/>
    <n v="366"/>
    <s v="Velma"/>
    <s v="jasmine269@hotmail.com"/>
    <x v="2"/>
    <s v="1300 Block of MARKET ST"/>
    <n v="5684234865"/>
    <n v="16299"/>
    <x v="110"/>
    <x v="0"/>
    <x v="1"/>
    <x v="0"/>
    <x v="2"/>
    <s v="Arts and crafts"/>
    <x v="0"/>
    <x v="0"/>
    <x v="166"/>
    <x v="173"/>
    <n v="0.40098199672667756"/>
  </r>
  <r>
    <x v="185"/>
    <n v="39"/>
    <s v="Christy"/>
    <s v="kelly404@gmail.com"/>
    <x v="2"/>
    <s v="200 Block of RALSTON ST"/>
    <n v="8687515154"/>
    <n v="16690"/>
    <x v="110"/>
    <x v="0"/>
    <x v="0"/>
    <x v="0"/>
    <x v="84"/>
    <s v="Luggage"/>
    <x v="1"/>
    <x v="0"/>
    <x v="124"/>
    <x v="174"/>
    <n v="0.72988047808764944"/>
  </r>
  <r>
    <x v="186"/>
    <n v="978"/>
    <s v="Catherine"/>
    <s v="alysha459@ymail.co.in"/>
    <x v="0"/>
    <s v="100 Block of SANBUENAVENTURA WY"/>
    <n v="9719226221"/>
    <n v="21003"/>
    <x v="110"/>
    <x v="0"/>
    <x v="1"/>
    <x v="0"/>
    <x v="2"/>
    <s v="Construction"/>
    <x v="1"/>
    <x v="0"/>
    <x v="61"/>
    <x v="175"/>
    <n v="0.18103448275862069"/>
  </r>
  <r>
    <x v="187"/>
    <n v="623"/>
    <s v="Lita"/>
    <s v="rashawn68@hotmail.com"/>
    <x v="2"/>
    <s v="1400 Block of BROADWAY ST"/>
    <n v="4582180805"/>
    <n v="93642"/>
    <x v="110"/>
    <x v="2"/>
    <x v="0"/>
    <x v="1"/>
    <x v="85"/>
    <s v="Fashion"/>
    <x v="0"/>
    <x v="0"/>
    <x v="167"/>
    <x v="176"/>
    <n v="0.65983295368261197"/>
  </r>
  <r>
    <x v="188"/>
    <n v="751"/>
    <s v="Stephon"/>
    <s v="rita822@google.co.in"/>
    <x v="1"/>
    <s v="1300 Block of FRANKLIN ST"/>
    <n v="1731496685"/>
    <n v="34832"/>
    <x v="110"/>
    <x v="0"/>
    <x v="1"/>
    <x v="1"/>
    <x v="2"/>
    <s v="Arts and crafts"/>
    <x v="1"/>
    <x v="1"/>
    <x v="168"/>
    <x v="177"/>
    <n v="0.38494318181818182"/>
  </r>
  <r>
    <x v="189"/>
    <n v="899"/>
    <s v="Demetrius"/>
    <s v="jaime171@hotmail.com"/>
    <x v="1"/>
    <s v="1000 Block of HYDE ST"/>
    <n v="2656568705"/>
    <n v="59176"/>
    <x v="110"/>
    <x v="2"/>
    <x v="0"/>
    <x v="1"/>
    <x v="86"/>
    <s v="Luggage"/>
    <x v="1"/>
    <x v="0"/>
    <x v="169"/>
    <x v="178"/>
    <n v="0.54841269841269846"/>
  </r>
  <r>
    <x v="190"/>
    <n v="396"/>
    <s v="Evan"/>
    <s v="debora90@gmail.com"/>
    <x v="0"/>
    <s v="2000 Block of MISSION ST"/>
    <n v="2383254556"/>
    <n v="3846"/>
    <x v="110"/>
    <x v="4"/>
    <x v="1"/>
    <x v="1"/>
    <x v="2"/>
    <s v="Arts and crafts"/>
    <x v="0"/>
    <x v="0"/>
    <x v="170"/>
    <x v="166"/>
    <n v="0.64280031821797934"/>
  </r>
  <r>
    <x v="191"/>
    <n v="792"/>
    <s v="Rita"/>
    <s v="jan949@yahoo.co.in"/>
    <x v="0"/>
    <s v="800 Block of MOSCOW ST"/>
    <n v="3546706958"/>
    <n v="17651"/>
    <x v="110"/>
    <x v="0"/>
    <x v="0"/>
    <x v="0"/>
    <x v="40"/>
    <s v="Home Furnishing"/>
    <x v="1"/>
    <x v="1"/>
    <x v="171"/>
    <x v="179"/>
    <n v="0.72141823444283648"/>
  </r>
  <r>
    <x v="192"/>
    <n v="808"/>
    <s v="Franklin"/>
    <s v="van725@yahoo.com"/>
    <x v="1"/>
    <s v="NORTHPOINT ST / MASON ST"/>
    <n v="4148247171"/>
    <n v="2282"/>
    <x v="110"/>
    <x v="4"/>
    <x v="1"/>
    <x v="0"/>
    <x v="2"/>
    <s v="Construction"/>
    <x v="1"/>
    <x v="0"/>
    <x v="87"/>
    <x v="180"/>
    <n v="0.3367451381780962"/>
  </r>
  <r>
    <x v="193"/>
    <n v="903"/>
    <s v="Dianne"/>
    <s v="jalen271@gmail.com"/>
    <x v="2"/>
    <s v="900 Block of NATOMA ST"/>
    <n v="8158241511"/>
    <n v="49908"/>
    <x v="110"/>
    <x v="0"/>
    <x v="1"/>
    <x v="0"/>
    <x v="2"/>
    <s v="Home Furnishing"/>
    <x v="0"/>
    <x v="0"/>
    <x v="172"/>
    <x v="181"/>
    <n v="0.5725190839694656"/>
  </r>
  <r>
    <x v="194"/>
    <n v="335"/>
    <s v="Mickey"/>
    <s v="samual419@outlook.com"/>
    <x v="2"/>
    <s v="LINCOLN WY / 45TH AV"/>
    <n v="1345806313"/>
    <n v="68886"/>
    <x v="110"/>
    <x v="2"/>
    <x v="1"/>
    <x v="1"/>
    <x v="2"/>
    <s v="Home Furnishing"/>
    <x v="1"/>
    <x v="1"/>
    <x v="112"/>
    <x v="182"/>
    <n v="0.56254917387883552"/>
  </r>
  <r>
    <x v="195"/>
    <n v="784"/>
    <s v="Amy"/>
    <s v="holli358@ymail.com"/>
    <x v="1"/>
    <s v="UNION ST / LAGUNA ST"/>
    <n v="9076432313"/>
    <n v="41456"/>
    <x v="110"/>
    <x v="0"/>
    <x v="0"/>
    <x v="0"/>
    <x v="87"/>
    <s v="Home Furnishing"/>
    <x v="1"/>
    <x v="1"/>
    <x v="9"/>
    <x v="79"/>
    <n v="0.95034756703078449"/>
  </r>
  <r>
    <x v="196"/>
    <n v="683"/>
    <s v="Eileen"/>
    <s v="latasha554@ymail.com"/>
    <x v="1"/>
    <s v="500 Block of HOLLOWAY AV"/>
    <n v="6507962797"/>
    <n v="39488"/>
    <x v="110"/>
    <x v="0"/>
    <x v="1"/>
    <x v="1"/>
    <x v="2"/>
    <s v="Industrial Equipments"/>
    <x v="1"/>
    <x v="1"/>
    <x v="44"/>
    <x v="183"/>
    <n v="0.56083429895712633"/>
  </r>
  <r>
    <x v="197"/>
    <n v="536"/>
    <s v="Stanley"/>
    <s v="alexia103@ymail.com"/>
    <x v="2"/>
    <s v="MARKET ST / 4TH ST"/>
    <n v="5130575428"/>
    <n v="75362"/>
    <x v="110"/>
    <x v="2"/>
    <x v="0"/>
    <x v="1"/>
    <x v="88"/>
    <s v="Electronics"/>
    <x v="1"/>
    <x v="1"/>
    <x v="173"/>
    <x v="184"/>
    <n v="0.5348189415041783"/>
  </r>
  <r>
    <x v="198"/>
    <n v="142"/>
    <s v="Douglas"/>
    <s v="beth30@yahoo.co.in"/>
    <x v="0"/>
    <s v="1100 Block of MASONIC AV"/>
    <n v="7652369372"/>
    <n v="73137"/>
    <x v="110"/>
    <x v="2"/>
    <x v="0"/>
    <x v="0"/>
    <x v="89"/>
    <s v="Construction"/>
    <x v="1"/>
    <x v="0"/>
    <x v="174"/>
    <x v="185"/>
    <n v="0.59353574926542607"/>
  </r>
  <r>
    <x v="199"/>
    <n v="617"/>
    <s v="Jill"/>
    <s v="valencia714@yahoo.co.in"/>
    <x v="1"/>
    <s v="14TH ST / VALENCIA ST"/>
    <n v="9062287896"/>
    <n v="77570"/>
    <x v="110"/>
    <x v="2"/>
    <x v="1"/>
    <x v="0"/>
    <x v="2"/>
    <s v="Home Furnishing"/>
    <x v="0"/>
    <x v="1"/>
    <x v="175"/>
    <x v="63"/>
    <n v="0.65920577617328524"/>
  </r>
  <r>
    <x v="200"/>
    <m/>
    <m/>
    <m/>
    <x v="3"/>
    <m/>
    <m/>
    <m/>
    <x v="111"/>
    <x v="6"/>
    <x v="2"/>
    <x v="2"/>
    <x v="90"/>
    <m/>
    <x v="2"/>
    <x v="2"/>
    <x v="176"/>
    <x v="186"/>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ARD PAYMENT"/>
    <d v="1971-11-01T00:00:00"/>
    <n v="56881"/>
    <x v="0"/>
  </r>
  <r>
    <s v="CARD PAYMENT"/>
    <d v="1972-06-16T00:00:00"/>
    <n v="42143"/>
    <x v="1"/>
  </r>
  <r>
    <s v="CARD PAYMENT"/>
    <d v="1974-05-25T00:00:00"/>
    <n v="559"/>
    <x v="2"/>
  </r>
  <r>
    <s v="CARD PAYMENT"/>
    <d v="1975-05-20T00:00:00"/>
    <n v="51472"/>
    <x v="3"/>
  </r>
  <r>
    <s v="COD"/>
    <d v="1976-06-30T00:00:00"/>
    <n v="62528"/>
    <x v="4"/>
  </r>
  <r>
    <s v="COD"/>
    <d v="1976-08-31T00:00:00"/>
    <n v="91842"/>
    <x v="4"/>
  </r>
  <r>
    <s v="COD"/>
    <d v="1977-03-30T00:00:00"/>
    <n v="20238"/>
    <x v="5"/>
  </r>
  <r>
    <s v="CARD PAYMENT"/>
    <d v="1977-07-06T00:00:00"/>
    <n v="68227"/>
    <x v="5"/>
  </r>
  <r>
    <s v="COD"/>
    <d v="1977-11-08T00:00:00"/>
    <n v="47650"/>
    <x v="5"/>
  </r>
  <r>
    <s v="COD"/>
    <d v="1977-11-08T00:00:00"/>
    <n v="27105"/>
    <x v="5"/>
  </r>
  <r>
    <s v="COD"/>
    <d v="1977-11-08T00:00:00"/>
    <n v="987"/>
    <x v="5"/>
  </r>
  <r>
    <s v="COD"/>
    <d v="1979-09-12T00:00:00"/>
    <n v="38290"/>
    <x v="6"/>
  </r>
  <r>
    <s v="COD"/>
    <d v="1980-03-16T00:00:00"/>
    <n v="34797"/>
    <x v="7"/>
  </r>
  <r>
    <s v="CARD PAYMENT"/>
    <d v="1982-03-08T00:00:00"/>
    <n v="47260"/>
    <x v="8"/>
  </r>
  <r>
    <s v="COD"/>
    <d v="1982-10-15T00:00:00"/>
    <n v="18598"/>
    <x v="8"/>
  </r>
  <r>
    <s v="CARD PAYMENT"/>
    <d v="1982-10-29T00:00:00"/>
    <n v="68331"/>
    <x v="8"/>
  </r>
  <r>
    <s v="COD"/>
    <d v="1983-07-22T00:00:00"/>
    <n v="52868"/>
    <x v="9"/>
  </r>
  <r>
    <s v="CARD PAYMENT"/>
    <d v="1983-09-30T00:00:00"/>
    <n v="77649"/>
    <x v="9"/>
  </r>
  <r>
    <s v="COD"/>
    <d v="1985-01-31T00:00:00"/>
    <n v="30239"/>
    <x v="10"/>
  </r>
  <r>
    <s v="CARD PAYMENT"/>
    <d v="1987-04-30T00:00:00"/>
    <n v="1714"/>
    <x v="11"/>
  </r>
  <r>
    <s v="CARD PAYMENT"/>
    <d v="1987-08-09T00:00:00"/>
    <n v="60282"/>
    <x v="11"/>
  </r>
  <r>
    <s v="CARD PAYMENT"/>
    <d v="1987-08-09T00:00:00"/>
    <n v="96496"/>
    <x v="11"/>
  </r>
  <r>
    <s v="COD"/>
    <d v="1989-08-23T00:00:00"/>
    <n v="57138"/>
    <x v="12"/>
  </r>
  <r>
    <s v="COD"/>
    <d v="1989-09-17T00:00:00"/>
    <n v="83253"/>
    <x v="12"/>
  </r>
  <r>
    <s v="COD"/>
    <d v="1989-10-17T00:00:00"/>
    <n v="58470"/>
    <x v="12"/>
  </r>
  <r>
    <s v="CARD PAYMENT"/>
    <d v="1989-10-17T00:00:00"/>
    <n v="17651"/>
    <x v="12"/>
  </r>
  <r>
    <s v="CARD PAYMENT"/>
    <d v="1990-09-11T00:00:00"/>
    <n v="2988"/>
    <x v="13"/>
  </r>
  <r>
    <s v="COD"/>
    <d v="1991-05-15T00:00:00"/>
    <n v="95516"/>
    <x v="14"/>
  </r>
  <r>
    <s v="COD"/>
    <d v="1991-07-03T00:00:00"/>
    <n v="67123"/>
    <x v="14"/>
  </r>
  <r>
    <s v="COD"/>
    <d v="1991-07-15T00:00:00"/>
    <n v="69113"/>
    <x v="14"/>
  </r>
  <r>
    <s v="COD"/>
    <d v="1992-11-01T00:00:00"/>
    <n v="32031"/>
    <x v="15"/>
  </r>
  <r>
    <s v="CARD PAYMENT"/>
    <d v="1992-12-25T00:00:00"/>
    <n v="22261"/>
    <x v="15"/>
  </r>
  <r>
    <s v="CARD PAYMENT"/>
    <d v="1992-12-27T00:00:00"/>
    <n v="41456"/>
    <x v="15"/>
  </r>
  <r>
    <s v="CARD PAYMENT"/>
    <d v="1993-08-02T00:00:00"/>
    <n v="90380"/>
    <x v="16"/>
  </r>
  <r>
    <s v="COD"/>
    <d v="1994-04-09T00:00:00"/>
    <n v="30192"/>
    <x v="17"/>
  </r>
  <r>
    <s v="COD"/>
    <d v="1995-01-01T00:00:00"/>
    <n v="59176"/>
    <x v="18"/>
  </r>
  <r>
    <s v="COD"/>
    <d v="1995-08-23T00:00:00"/>
    <n v="1760"/>
    <x v="18"/>
  </r>
  <r>
    <s v="CARD PAYMENT"/>
    <d v="1996-05-01T00:00:00"/>
    <n v="15307"/>
    <x v="19"/>
  </r>
  <r>
    <s v="CARD PAYMENT"/>
    <d v="1996-09-13T00:00:00"/>
    <n v="16690"/>
    <x v="19"/>
  </r>
  <r>
    <s v="COD"/>
    <d v="1997-06-12T00:00:00"/>
    <n v="17035"/>
    <x v="20"/>
  </r>
  <r>
    <s v="CARD PAYMENT"/>
    <d v="1997-07-10T00:00:00"/>
    <n v="78698"/>
    <x v="20"/>
  </r>
  <r>
    <s v="CARD PAYMENT"/>
    <d v="1997-09-08T00:00:00"/>
    <n v="77861"/>
    <x v="20"/>
  </r>
  <r>
    <s v="COD"/>
    <d v="1998-09-11T00:00:00"/>
    <n v="85889"/>
    <x v="21"/>
  </r>
  <r>
    <s v="CARD PAYMENT"/>
    <d v="1999-03-05T00:00:00"/>
    <n v="83002"/>
    <x v="22"/>
  </r>
  <r>
    <s v="CARD PAYMENT"/>
    <d v="2000-03-22T00:00:00"/>
    <n v="61325"/>
    <x v="23"/>
  </r>
  <r>
    <s v="CARD PAYMENT"/>
    <d v="2001-08-03T00:00:00"/>
    <n v="63810"/>
    <x v="24"/>
  </r>
  <r>
    <s v="COD"/>
    <d v="2001-08-10T00:00:00"/>
    <n v="56148"/>
    <x v="24"/>
  </r>
  <r>
    <s v="CARD PAYMENT"/>
    <d v="2002-01-05T00:00:00"/>
    <n v="3951"/>
    <x v="25"/>
  </r>
  <r>
    <s v="COD"/>
    <d v="2002-09-08T00:00:00"/>
    <n v="93642"/>
    <x v="25"/>
  </r>
  <r>
    <s v="CARD PAYMENT"/>
    <d v="2002-10-20T00:00:00"/>
    <n v="24856"/>
    <x v="25"/>
  </r>
  <r>
    <s v="CARD PAYMENT"/>
    <d v="2002-10-20T00:00:00"/>
    <n v="44807"/>
    <x v="25"/>
  </r>
  <r>
    <s v="CARD PAYMENT"/>
    <d v="2003-11-28T00:00:00"/>
    <n v="73874"/>
    <x v="26"/>
  </r>
  <r>
    <s v="CARD PAYMENT"/>
    <d v="2003-12-02T00:00:00"/>
    <n v="94926"/>
    <x v="26"/>
  </r>
  <r>
    <s v="COD"/>
    <d v="2004-03-02T00:00:00"/>
    <n v="89420"/>
    <x v="27"/>
  </r>
  <r>
    <s v="CARD PAYMENT"/>
    <d v="2004-05-17T00:00:00"/>
    <n v="37286"/>
    <x v="27"/>
  </r>
  <r>
    <s v="COD"/>
    <d v="2004-09-25T00:00:00"/>
    <n v="59651"/>
    <x v="27"/>
  </r>
  <r>
    <s v="COD"/>
    <d v="2004-09-25T00:00:00"/>
    <n v="13693"/>
    <x v="27"/>
  </r>
  <r>
    <s v="COD"/>
    <d v="2004-10-26T00:00:00"/>
    <n v="48657"/>
    <x v="27"/>
  </r>
  <r>
    <s v="COD"/>
    <d v="2004-11-20T00:00:00"/>
    <n v="74222"/>
    <x v="27"/>
  </r>
  <r>
    <s v="COD"/>
    <d v="2005-09-15T00:00:00"/>
    <n v="39432"/>
    <x v="28"/>
  </r>
  <r>
    <s v="COD"/>
    <d v="2005-09-15T00:00:00"/>
    <n v="99367"/>
    <x v="28"/>
  </r>
  <r>
    <s v="COD"/>
    <d v="2005-09-15T00:00:00"/>
    <n v="11223"/>
    <x v="28"/>
  </r>
  <r>
    <s v="CARD PAYMENT"/>
    <d v="2006-01-09T00:00:00"/>
    <n v="27590"/>
    <x v="29"/>
  </r>
  <r>
    <s v="CARD PAYMENT"/>
    <d v="2006-07-17T00:00:00"/>
    <n v="894"/>
    <x v="29"/>
  </r>
  <r>
    <s v="CARD PAYMENT"/>
    <d v="2006-07-17T00:00:00"/>
    <n v="39234"/>
    <x v="29"/>
  </r>
  <r>
    <s v="COD"/>
    <d v="2006-10-20T00:00:00"/>
    <n v="20194"/>
    <x v="29"/>
  </r>
  <r>
    <s v="COD"/>
    <d v="2006-10-22T00:00:00"/>
    <n v="73561"/>
    <x v="29"/>
  </r>
  <r>
    <s v="COD"/>
    <d v="2006-12-23T00:00:00"/>
    <n v="10366"/>
    <x v="29"/>
  </r>
  <r>
    <s v="CARD PAYMENT"/>
    <d v="2007-07-12T00:00:00"/>
    <n v="23003"/>
    <x v="30"/>
  </r>
  <r>
    <s v="COD"/>
    <d v="2008-05-17T00:00:00"/>
    <n v="42257"/>
    <x v="31"/>
  </r>
  <r>
    <s v="COD"/>
    <d v="2008-08-09T00:00:00"/>
    <n v="13740"/>
    <x v="31"/>
  </r>
  <r>
    <s v="COD"/>
    <d v="2009-01-26T00:00:00"/>
    <n v="80179"/>
    <x v="32"/>
  </r>
  <r>
    <s v="CARD PAYMENT"/>
    <d v="2009-03-09T00:00:00"/>
    <n v="90449"/>
    <x v="32"/>
  </r>
  <r>
    <s v="COD"/>
    <d v="2009-09-29T00:00:00"/>
    <n v="96963"/>
    <x v="32"/>
  </r>
  <r>
    <s v="COD"/>
    <d v="2010-03-02T00:00:00"/>
    <n v="57460"/>
    <x v="33"/>
  </r>
  <r>
    <s v="COD"/>
    <d v="2010-03-09T00:00:00"/>
    <n v="80796"/>
    <x v="33"/>
  </r>
  <r>
    <s v="CARD PAYMENT"/>
    <d v="2010-04-27T00:00:00"/>
    <n v="3244"/>
    <x v="33"/>
  </r>
  <r>
    <s v="COD"/>
    <d v="2010-08-28T00:00:00"/>
    <n v="38952"/>
    <x v="33"/>
  </r>
  <r>
    <s v="COD"/>
    <d v="2010-11-30T00:00:00"/>
    <n v="99604"/>
    <x v="33"/>
  </r>
  <r>
    <s v="CARD PAYMENT"/>
    <d v="2011-06-08T00:00:00"/>
    <n v="23055"/>
    <x v="34"/>
  </r>
  <r>
    <s v="COD"/>
    <d v="2011-06-25T00:00:00"/>
    <n v="24449"/>
    <x v="34"/>
  </r>
  <r>
    <s v="COD"/>
    <d v="2012-01-17T00:00:00"/>
    <n v="59474"/>
    <x v="35"/>
  </r>
  <r>
    <s v="CARD PAYMENT"/>
    <d v="2012-08-20T00:00:00"/>
    <n v="73423"/>
    <x v="35"/>
  </r>
  <r>
    <s v="COD"/>
    <d v="2012-10-04T00:00:00"/>
    <n v="12462"/>
    <x v="35"/>
  </r>
  <r>
    <s v="CARD PAYMENT"/>
    <d v="2013-03-09T00:00:00"/>
    <n v="77063"/>
    <x v="36"/>
  </r>
  <r>
    <s v="COD"/>
    <d v="2013-06-21T00:00:00"/>
    <n v="44299"/>
    <x v="36"/>
  </r>
  <r>
    <s v="CARD PAYMENT"/>
    <d v="2013-08-11T00:00:00"/>
    <n v="21972"/>
    <x v="36"/>
  </r>
  <r>
    <s v="COD"/>
    <d v="2013-11-15T00:00:00"/>
    <n v="16113"/>
    <x v="36"/>
  </r>
  <r>
    <s v="COD"/>
    <d v="2013-11-15T00:00:00"/>
    <n v="86040"/>
    <x v="36"/>
  </r>
  <r>
    <s v="CARD PAYMENT"/>
    <d v="2013-11-15T00:00:00"/>
    <n v="28701"/>
    <x v="36"/>
  </r>
  <r>
    <s v="CARD PAYMENT"/>
    <d v="2014-07-02T00:00:00"/>
    <n v="3119"/>
    <x v="37"/>
  </r>
  <r>
    <s v="COD"/>
    <d v="2014-09-09T00:00:00"/>
    <n v="87828"/>
    <x v="37"/>
  </r>
  <r>
    <s v="CARD PAYMENT"/>
    <d v="2014-12-18T00:00:00"/>
    <n v="49302"/>
    <x v="37"/>
  </r>
  <r>
    <s v="CARD PAYMENT"/>
    <d v="2015-03-20T00:00:00"/>
    <n v="73137"/>
    <x v="38"/>
  </r>
  <r>
    <s v="CARD PAYMENT"/>
    <d v="2016-09-21T00:00:00"/>
    <n v="8206"/>
    <x v="39"/>
  </r>
  <r>
    <s v="COD"/>
    <d v="2017-08-24T00:00:00"/>
    <n v="75362"/>
    <x v="40"/>
  </r>
  <r>
    <s v="COD"/>
    <d v="2018-08-30T00:00:00"/>
    <n v="45852"/>
    <x v="41"/>
  </r>
  <r>
    <s v="CARD PAYMENT"/>
    <d v="2019-03-01T00:00:00"/>
    <n v="86132"/>
    <x v="42"/>
  </r>
  <r>
    <s v="COD"/>
    <d v="2019-07-31T00:00:00"/>
    <n v="58736"/>
    <x v="42"/>
  </r>
  <r>
    <s v="COD"/>
    <d v="2019-12-12T00:00:00"/>
    <n v="1421"/>
    <x v="42"/>
  </r>
  <r>
    <m/>
    <m/>
    <m/>
    <x v="4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ARD PAYMENT"/>
    <d v="1971-11-01T00:00:00"/>
    <n v="56881"/>
    <n v="1971"/>
    <x v="0"/>
    <n v="50385.876886313403"/>
  </r>
  <r>
    <s v="CARD PAYMENT"/>
    <d v="1972-06-16T00:00:00"/>
    <n v="42143"/>
    <n v="1972"/>
    <x v="1"/>
    <n v="50791.287972038612"/>
  </r>
  <r>
    <s v="CARD PAYMENT"/>
    <d v="1974-05-25T00:00:00"/>
    <n v="559"/>
    <n v="1974"/>
    <x v="2"/>
    <n v="50806.012112968485"/>
  </r>
  <r>
    <s v="CARD PAYMENT"/>
    <d v="1975-05-20T00:00:00"/>
    <n v="51472"/>
    <n v="1975"/>
    <x v="3"/>
    <n v="49519.152910320554"/>
  </r>
  <r>
    <s v="COD"/>
    <d v="1976-06-30T00:00:00"/>
    <n v="62528"/>
    <n v="1976"/>
    <x v="4"/>
    <n v="49649.832163629027"/>
  </r>
  <r>
    <s v="COD"/>
    <d v="1976-08-31T00:00:00"/>
    <n v="91842"/>
    <n v="1976"/>
    <x v="5"/>
    <n v="50177.498655132018"/>
  </r>
  <r>
    <s v="COD"/>
    <d v="1977-03-30T00:00:00"/>
    <n v="20238"/>
    <n v="1977"/>
    <x v="6"/>
    <n v="51941.066220218258"/>
  </r>
  <r>
    <s v="CARD PAYMENT"/>
    <d v="1977-07-06T00:00:00"/>
    <n v="68227"/>
    <n v="1977"/>
    <x v="7"/>
    <m/>
  </r>
  <r>
    <s v="COD"/>
    <d v="1977-11-08T00:00:00"/>
    <n v="47650"/>
    <n v="1977"/>
    <x v="7"/>
    <m/>
  </r>
  <r>
    <s v="COD"/>
    <d v="1977-11-08T00:00:00"/>
    <n v="27105"/>
    <n v="1977"/>
    <x v="7"/>
    <m/>
  </r>
  <r>
    <s v="COD"/>
    <d v="1977-11-08T00:00:00"/>
    <n v="987"/>
    <n v="1977"/>
    <x v="7"/>
    <m/>
  </r>
  <r>
    <s v="COD"/>
    <d v="1979-09-12T00:00:00"/>
    <n v="38290"/>
    <n v="1979"/>
    <x v="7"/>
    <m/>
  </r>
  <r>
    <s v="COD"/>
    <d v="1980-03-16T00:00:00"/>
    <n v="34797"/>
    <n v="1980"/>
    <x v="7"/>
    <m/>
  </r>
  <r>
    <s v="CARD PAYMENT"/>
    <d v="1982-03-08T00:00:00"/>
    <n v="47260"/>
    <n v="1982"/>
    <x v="7"/>
    <m/>
  </r>
  <r>
    <s v="COD"/>
    <d v="1982-10-15T00:00:00"/>
    <n v="18598"/>
    <n v="1982"/>
    <x v="7"/>
    <m/>
  </r>
  <r>
    <s v="CARD PAYMENT"/>
    <d v="1982-10-29T00:00:00"/>
    <n v="68331"/>
    <n v="1982"/>
    <x v="7"/>
    <m/>
  </r>
  <r>
    <s v="COD"/>
    <d v="1983-07-22T00:00:00"/>
    <n v="52868"/>
    <n v="1983"/>
    <x v="7"/>
    <m/>
  </r>
  <r>
    <s v="CARD PAYMENT"/>
    <d v="1983-09-30T00:00:00"/>
    <n v="77649"/>
    <n v="1983"/>
    <x v="7"/>
    <m/>
  </r>
  <r>
    <s v="COD"/>
    <d v="1985-01-31T00:00:00"/>
    <n v="30239"/>
    <n v="1985"/>
    <x v="7"/>
    <m/>
  </r>
  <r>
    <s v="CARD PAYMENT"/>
    <d v="1987-04-30T00:00:00"/>
    <n v="1714"/>
    <n v="1987"/>
    <x v="7"/>
    <m/>
  </r>
  <r>
    <s v="CARD PAYMENT"/>
    <d v="1987-08-09T00:00:00"/>
    <n v="60282"/>
    <n v="1987"/>
    <x v="7"/>
    <m/>
  </r>
  <r>
    <s v="CARD PAYMENT"/>
    <d v="1987-08-09T00:00:00"/>
    <n v="96496"/>
    <n v="1987"/>
    <x v="7"/>
    <m/>
  </r>
  <r>
    <s v="COD"/>
    <d v="1989-08-23T00:00:00"/>
    <n v="57138"/>
    <n v="1989"/>
    <x v="7"/>
    <m/>
  </r>
  <r>
    <s v="COD"/>
    <d v="1989-09-17T00:00:00"/>
    <n v="83253"/>
    <n v="1989"/>
    <x v="7"/>
    <m/>
  </r>
  <r>
    <s v="COD"/>
    <d v="1989-10-17T00:00:00"/>
    <n v="58470"/>
    <n v="1989"/>
    <x v="7"/>
    <m/>
  </r>
  <r>
    <s v="CARD PAYMENT"/>
    <d v="1989-10-17T00:00:00"/>
    <n v="17651"/>
    <n v="1989"/>
    <x v="7"/>
    <m/>
  </r>
  <r>
    <s v="CARD PAYMENT"/>
    <d v="1990-09-11T00:00:00"/>
    <n v="2988"/>
    <n v="1990"/>
    <x v="7"/>
    <m/>
  </r>
  <r>
    <s v="COD"/>
    <d v="1991-05-15T00:00:00"/>
    <n v="95516"/>
    <n v="1991"/>
    <x v="7"/>
    <m/>
  </r>
  <r>
    <s v="COD"/>
    <d v="1991-07-03T00:00:00"/>
    <n v="67123"/>
    <n v="1991"/>
    <x v="7"/>
    <m/>
  </r>
  <r>
    <s v="COD"/>
    <d v="1991-07-15T00:00:00"/>
    <n v="69113"/>
    <n v="1991"/>
    <x v="7"/>
    <m/>
  </r>
  <r>
    <s v="COD"/>
    <d v="1992-11-01T00:00:00"/>
    <n v="32031"/>
    <n v="1992"/>
    <x v="7"/>
    <m/>
  </r>
  <r>
    <s v="CARD PAYMENT"/>
    <d v="1992-12-25T00:00:00"/>
    <n v="22261"/>
    <n v="1992"/>
    <x v="7"/>
    <m/>
  </r>
  <r>
    <s v="CARD PAYMENT"/>
    <d v="1992-12-27T00:00:00"/>
    <n v="41456"/>
    <n v="1992"/>
    <x v="7"/>
    <m/>
  </r>
  <r>
    <s v="CARD PAYMENT"/>
    <d v="1993-08-02T00:00:00"/>
    <n v="90380"/>
    <n v="1993"/>
    <x v="7"/>
    <m/>
  </r>
  <r>
    <s v="COD"/>
    <d v="1994-04-09T00:00:00"/>
    <n v="30192"/>
    <n v="1994"/>
    <x v="7"/>
    <m/>
  </r>
  <r>
    <s v="COD"/>
    <d v="1995-01-01T00:00:00"/>
    <n v="59176"/>
    <n v="1995"/>
    <x v="7"/>
    <m/>
  </r>
  <r>
    <s v="COD"/>
    <d v="1995-08-23T00:00:00"/>
    <n v="1760"/>
    <n v="1995"/>
    <x v="7"/>
    <m/>
  </r>
  <r>
    <s v="CARD PAYMENT"/>
    <d v="1996-05-01T00:00:00"/>
    <n v="15307"/>
    <n v="1996"/>
    <x v="7"/>
    <m/>
  </r>
  <r>
    <s v="CARD PAYMENT"/>
    <d v="1996-09-13T00:00:00"/>
    <n v="16690"/>
    <n v="1996"/>
    <x v="7"/>
    <m/>
  </r>
  <r>
    <s v="COD"/>
    <d v="1997-06-12T00:00:00"/>
    <n v="17035"/>
    <n v="1997"/>
    <x v="7"/>
    <m/>
  </r>
  <r>
    <s v="CARD PAYMENT"/>
    <d v="1997-07-10T00:00:00"/>
    <n v="78698"/>
    <n v="1997"/>
    <x v="7"/>
    <m/>
  </r>
  <r>
    <s v="CARD PAYMENT"/>
    <d v="1997-09-08T00:00:00"/>
    <n v="77861"/>
    <n v="1997"/>
    <x v="7"/>
    <m/>
  </r>
  <r>
    <s v="COD"/>
    <d v="1998-09-11T00:00:00"/>
    <n v="85889"/>
    <n v="1998"/>
    <x v="7"/>
    <m/>
  </r>
  <r>
    <s v="CARD PAYMENT"/>
    <d v="1999-03-05T00:00:00"/>
    <n v="83002"/>
    <n v="1999"/>
    <x v="7"/>
    <m/>
  </r>
  <r>
    <s v="CARD PAYMENT"/>
    <d v="2000-03-22T00:00:00"/>
    <n v="61325"/>
    <n v="2000"/>
    <x v="7"/>
    <m/>
  </r>
  <r>
    <s v="CARD PAYMENT"/>
    <d v="2001-08-03T00:00:00"/>
    <n v="63810"/>
    <n v="2001"/>
    <x v="7"/>
    <m/>
  </r>
  <r>
    <s v="COD"/>
    <d v="2001-08-10T00:00:00"/>
    <n v="56148"/>
    <n v="2001"/>
    <x v="7"/>
    <m/>
  </r>
  <r>
    <s v="CARD PAYMENT"/>
    <d v="2002-01-05T00:00:00"/>
    <n v="3951"/>
    <n v="2002"/>
    <x v="7"/>
    <m/>
  </r>
  <r>
    <s v="COD"/>
    <d v="2002-09-08T00:00:00"/>
    <n v="93642"/>
    <n v="2002"/>
    <x v="7"/>
    <m/>
  </r>
  <r>
    <s v="CARD PAYMENT"/>
    <d v="2002-10-20T00:00:00"/>
    <n v="24856"/>
    <n v="2002"/>
    <x v="7"/>
    <m/>
  </r>
  <r>
    <s v="CARD PAYMENT"/>
    <d v="2002-10-20T00:00:00"/>
    <n v="44807"/>
    <n v="2002"/>
    <x v="7"/>
    <m/>
  </r>
  <r>
    <s v="CARD PAYMENT"/>
    <d v="2003-11-28T00:00:00"/>
    <n v="73874"/>
    <n v="2003"/>
    <x v="7"/>
    <m/>
  </r>
  <r>
    <s v="CARD PAYMENT"/>
    <d v="2003-12-02T00:00:00"/>
    <n v="94926"/>
    <n v="2003"/>
    <x v="7"/>
    <m/>
  </r>
  <r>
    <s v="COD"/>
    <d v="2004-03-02T00:00:00"/>
    <n v="89420"/>
    <n v="2004"/>
    <x v="7"/>
    <m/>
  </r>
  <r>
    <s v="CARD PAYMENT"/>
    <d v="2004-05-17T00:00:00"/>
    <n v="37286"/>
    <n v="2004"/>
    <x v="7"/>
    <m/>
  </r>
  <r>
    <s v="COD"/>
    <d v="2004-09-25T00:00:00"/>
    <n v="59651"/>
    <n v="2004"/>
    <x v="7"/>
    <m/>
  </r>
  <r>
    <s v="COD"/>
    <d v="2004-09-25T00:00:00"/>
    <n v="13693"/>
    <n v="2004"/>
    <x v="7"/>
    <m/>
  </r>
  <r>
    <s v="COD"/>
    <d v="2004-10-26T00:00:00"/>
    <n v="48657"/>
    <n v="2004"/>
    <x v="7"/>
    <m/>
  </r>
  <r>
    <s v="COD"/>
    <d v="2004-11-20T00:00:00"/>
    <n v="74222"/>
    <n v="2004"/>
    <x v="7"/>
    <m/>
  </r>
  <r>
    <s v="COD"/>
    <d v="2005-09-15T00:00:00"/>
    <n v="39432"/>
    <n v="2005"/>
    <x v="7"/>
    <m/>
  </r>
  <r>
    <s v="COD"/>
    <d v="2005-09-15T00:00:00"/>
    <n v="99367"/>
    <n v="2005"/>
    <x v="7"/>
    <m/>
  </r>
  <r>
    <s v="COD"/>
    <d v="2005-09-15T00:00:00"/>
    <n v="11223"/>
    <n v="2005"/>
    <x v="7"/>
    <m/>
  </r>
  <r>
    <s v="CARD PAYMENT"/>
    <d v="2006-01-09T00:00:00"/>
    <n v="27590"/>
    <n v="2006"/>
    <x v="7"/>
    <m/>
  </r>
  <r>
    <s v="CARD PAYMENT"/>
    <d v="2006-07-17T00:00:00"/>
    <n v="894"/>
    <n v="2006"/>
    <x v="7"/>
    <m/>
  </r>
  <r>
    <s v="CARD PAYMENT"/>
    <d v="2006-07-17T00:00:00"/>
    <n v="39234"/>
    <n v="2006"/>
    <x v="7"/>
    <m/>
  </r>
  <r>
    <s v="COD"/>
    <d v="2006-10-20T00:00:00"/>
    <n v="20194"/>
    <n v="2006"/>
    <x v="7"/>
    <m/>
  </r>
  <r>
    <s v="COD"/>
    <d v="2006-10-22T00:00:00"/>
    <n v="73561"/>
    <n v="2006"/>
    <x v="7"/>
    <m/>
  </r>
  <r>
    <s v="COD"/>
    <d v="2006-12-23T00:00:00"/>
    <n v="10366"/>
    <n v="2006"/>
    <x v="7"/>
    <m/>
  </r>
  <r>
    <s v="CARD PAYMENT"/>
    <d v="2007-07-12T00:00:00"/>
    <n v="23003"/>
    <n v="2007"/>
    <x v="7"/>
    <m/>
  </r>
  <r>
    <s v="COD"/>
    <d v="2008-05-17T00:00:00"/>
    <n v="42257"/>
    <n v="2008"/>
    <x v="7"/>
    <m/>
  </r>
  <r>
    <s v="COD"/>
    <d v="2008-08-09T00:00:00"/>
    <n v="13740"/>
    <n v="2008"/>
    <x v="7"/>
    <m/>
  </r>
  <r>
    <s v="COD"/>
    <d v="2009-01-26T00:00:00"/>
    <n v="80179"/>
    <n v="2009"/>
    <x v="7"/>
    <m/>
  </r>
  <r>
    <s v="CARD PAYMENT"/>
    <d v="2009-03-09T00:00:00"/>
    <n v="90449"/>
    <n v="2009"/>
    <x v="7"/>
    <m/>
  </r>
  <r>
    <s v="COD"/>
    <d v="2009-09-29T00:00:00"/>
    <n v="96963"/>
    <n v="2009"/>
    <x v="7"/>
    <m/>
  </r>
  <r>
    <s v="COD"/>
    <d v="2010-03-02T00:00:00"/>
    <n v="57460"/>
    <n v="2010"/>
    <x v="7"/>
    <m/>
  </r>
  <r>
    <s v="COD"/>
    <d v="2010-03-09T00:00:00"/>
    <n v="80796"/>
    <n v="2010"/>
    <x v="7"/>
    <m/>
  </r>
  <r>
    <s v="CARD PAYMENT"/>
    <d v="2010-04-27T00:00:00"/>
    <n v="3244"/>
    <n v="2010"/>
    <x v="7"/>
    <m/>
  </r>
  <r>
    <s v="COD"/>
    <d v="2010-08-28T00:00:00"/>
    <n v="38952"/>
    <n v="2010"/>
    <x v="7"/>
    <m/>
  </r>
  <r>
    <s v="COD"/>
    <d v="2010-11-30T00:00:00"/>
    <n v="99604"/>
    <n v="2010"/>
    <x v="7"/>
    <m/>
  </r>
  <r>
    <s v="CARD PAYMENT"/>
    <d v="2011-06-08T00:00:00"/>
    <n v="23055"/>
    <n v="2011"/>
    <x v="7"/>
    <m/>
  </r>
  <r>
    <s v="COD"/>
    <d v="2011-06-25T00:00:00"/>
    <n v="24449"/>
    <n v="2011"/>
    <x v="7"/>
    <m/>
  </r>
  <r>
    <s v="COD"/>
    <d v="2012-01-17T00:00:00"/>
    <n v="59474"/>
    <n v="2012"/>
    <x v="7"/>
    <m/>
  </r>
  <r>
    <s v="CARD PAYMENT"/>
    <d v="2012-08-20T00:00:00"/>
    <n v="73423"/>
    <n v="2012"/>
    <x v="7"/>
    <m/>
  </r>
  <r>
    <s v="COD"/>
    <d v="2012-10-04T00:00:00"/>
    <n v="12462"/>
    <n v="2012"/>
    <x v="7"/>
    <m/>
  </r>
  <r>
    <s v="CARD PAYMENT"/>
    <d v="2013-03-09T00:00:00"/>
    <n v="77063"/>
    <n v="2013"/>
    <x v="7"/>
    <m/>
  </r>
  <r>
    <s v="COD"/>
    <d v="2013-06-21T00:00:00"/>
    <n v="44299"/>
    <n v="2013"/>
    <x v="7"/>
    <m/>
  </r>
  <r>
    <s v="CARD PAYMENT"/>
    <d v="2013-08-11T00:00:00"/>
    <n v="21972"/>
    <n v="2013"/>
    <x v="7"/>
    <m/>
  </r>
  <r>
    <s v="COD"/>
    <d v="2013-11-15T00:00:00"/>
    <n v="16113"/>
    <n v="2013"/>
    <x v="7"/>
    <m/>
  </r>
  <r>
    <s v="COD"/>
    <d v="2013-11-15T00:00:00"/>
    <n v="86040"/>
    <n v="2013"/>
    <x v="7"/>
    <m/>
  </r>
  <r>
    <s v="CARD PAYMENT"/>
    <d v="2013-11-15T00:00:00"/>
    <n v="28701"/>
    <n v="2013"/>
    <x v="7"/>
    <m/>
  </r>
  <r>
    <s v="CARD PAYMENT"/>
    <d v="2014-07-02T00:00:00"/>
    <n v="3119"/>
    <n v="2014"/>
    <x v="7"/>
    <m/>
  </r>
  <r>
    <s v="COD"/>
    <d v="2014-09-09T00:00:00"/>
    <n v="87828"/>
    <n v="2014"/>
    <x v="7"/>
    <m/>
  </r>
  <r>
    <s v="CARD PAYMENT"/>
    <d v="2014-12-18T00:00:00"/>
    <n v="49302"/>
    <n v="2014"/>
    <x v="7"/>
    <m/>
  </r>
  <r>
    <s v="CARD PAYMENT"/>
    <d v="2015-03-20T00:00:00"/>
    <n v="73137"/>
    <n v="2015"/>
    <x v="7"/>
    <m/>
  </r>
  <r>
    <s v="CARD PAYMENT"/>
    <d v="2016-09-21T00:00:00"/>
    <n v="8206"/>
    <n v="2016"/>
    <x v="7"/>
    <m/>
  </r>
  <r>
    <s v="COD"/>
    <d v="2017-08-24T00:00:00"/>
    <n v="75362"/>
    <n v="2017"/>
    <x v="7"/>
    <m/>
  </r>
  <r>
    <s v="COD"/>
    <d v="2018-08-30T00:00:00"/>
    <n v="45852"/>
    <n v="2018"/>
    <x v="7"/>
    <m/>
  </r>
  <r>
    <s v="CARD PAYMENT"/>
    <d v="2019-03-01T00:00:00"/>
    <n v="86132"/>
    <n v="2019"/>
    <x v="7"/>
    <m/>
  </r>
  <r>
    <s v="COD"/>
    <d v="2019-07-31T00:00:00"/>
    <n v="58736"/>
    <n v="2019"/>
    <x v="7"/>
    <m/>
  </r>
  <r>
    <s v="COD"/>
    <d v="2019-12-12T00:00:00"/>
    <n v="1421"/>
    <n v="2019"/>
    <x v="7"/>
    <m/>
  </r>
  <r>
    <m/>
    <m/>
    <m/>
    <m/>
    <x v="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7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Service Type">
  <location ref="K11:L14" firstHeaderRow="1" firstDataRow="1" firstDataCol="1"/>
  <pivotFields count="9">
    <pivotField showAll="0"/>
    <pivotField showAll="0"/>
    <pivotField showAll="0"/>
    <pivotField showAll="0"/>
    <pivotField axis="axisRow" showAll="0">
      <items count="4">
        <item x="1"/>
        <item x="0"/>
        <item h="1" x="2"/>
        <item t="default"/>
      </items>
    </pivotField>
    <pivotField dataField="1" showAll="0"/>
    <pivotField showAll="0"/>
    <pivotField showAll="0"/>
    <pivotField showAll="0"/>
  </pivotFields>
  <rowFields count="1">
    <field x="4"/>
  </rowFields>
  <rowItems count="3">
    <i>
      <x/>
    </i>
    <i>
      <x v="1"/>
    </i>
    <i t="grand">
      <x/>
    </i>
  </rowItems>
  <colItems count="1">
    <i/>
  </colItems>
  <dataFields count="1">
    <dataField name="Average Shipment Weight" fld="5" subtotal="average" baseField="4" baseItem="0"/>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700-000005000000}" name="PivotTable3" cacheId="1" applyNumberFormats="0" applyBorderFormats="0" applyFontFormats="0" applyPatternFormats="0" applyAlignmentFormats="0" applyWidthHeightFormats="1" dataCaption="Values" updatedVersion="8" minRefreshableVersion="3" useAutoFormatting="1" colGrandTotals="0" itemPrintTitles="1" createdVersion="6" indent="0" compact="0" compactData="0" multipleFieldFilters="0" chartFormat="11">
  <location ref="A9:D13" firstHeaderRow="1" firstDataRow="2" firstDataCol="1"/>
  <pivotFields count="13">
    <pivotField compact="0" outline="0" showAll="0"/>
    <pivotField compact="0" outline="0" showAll="0"/>
    <pivotField compact="0" outline="0" showAll="0"/>
    <pivotField compact="0" outline="0" showAll="0"/>
    <pivotField axis="axisCol" compact="0" outline="0" showAll="0">
      <items count="4">
        <item x="0"/>
        <item x="2"/>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0"/>
        <item x="1"/>
        <item t="default"/>
      </items>
    </pivotField>
    <pivotField compact="0" outline="0" showAll="0"/>
  </pivotFields>
  <rowFields count="1">
    <field x="11"/>
  </rowFields>
  <rowItems count="3">
    <i>
      <x/>
    </i>
    <i>
      <x v="1"/>
    </i>
    <i t="grand">
      <x/>
    </i>
  </rowItems>
  <colFields count="1">
    <field x="4"/>
  </colFields>
  <colItems count="3">
    <i>
      <x/>
    </i>
    <i>
      <x v="1"/>
    </i>
    <i>
      <x v="2"/>
    </i>
  </colItems>
  <dataFields count="1">
    <dataField name="Average of AMOUNT" fld="9" subtotal="average" baseField="4" baseItem="0"/>
  </dataFields>
  <chartFormats count="3">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s>
  <pivotTableStyleInfo name="PivotStyleMedium9"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16E2E6-C889-465B-979F-679E487D0F3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signation">
  <location ref="A3:B31" firstHeaderRow="1" firstDataRow="1" firstDataCol="1"/>
  <pivotFields count="6">
    <pivotField showAll="0"/>
    <pivotField showAll="0"/>
    <pivotField showAll="0"/>
    <pivotField dataField="1" showAll="0"/>
    <pivotField axis="axisRow" showAll="0">
      <items count="28">
        <item x="18"/>
        <item x="17"/>
        <item x="4"/>
        <item x="22"/>
        <item x="1"/>
        <item x="19"/>
        <item x="26"/>
        <item x="21"/>
        <item x="25"/>
        <item x="23"/>
        <item x="11"/>
        <item x="6"/>
        <item x="9"/>
        <item x="14"/>
        <item x="13"/>
        <item x="15"/>
        <item x="0"/>
        <item x="24"/>
        <item x="7"/>
        <item x="8"/>
        <item x="20"/>
        <item x="5"/>
        <item x="16"/>
        <item x="12"/>
        <item x="2"/>
        <item x="10"/>
        <item x="3"/>
        <item t="default"/>
      </items>
    </pivotField>
    <pivotField showAll="0">
      <items count="47">
        <item x="11"/>
        <item x="26"/>
        <item x="34"/>
        <item x="13"/>
        <item x="21"/>
        <item x="2"/>
        <item x="39"/>
        <item x="42"/>
        <item x="31"/>
        <item x="36"/>
        <item x="7"/>
        <item x="23"/>
        <item x="35"/>
        <item x="32"/>
        <item x="38"/>
        <item x="25"/>
        <item x="10"/>
        <item x="27"/>
        <item x="1"/>
        <item x="41"/>
        <item x="30"/>
        <item x="37"/>
        <item x="40"/>
        <item x="5"/>
        <item x="24"/>
        <item x="43"/>
        <item x="16"/>
        <item x="12"/>
        <item x="14"/>
        <item x="18"/>
        <item x="17"/>
        <item x="4"/>
        <item x="15"/>
        <item x="20"/>
        <item x="19"/>
        <item x="8"/>
        <item x="33"/>
        <item x="6"/>
        <item x="22"/>
        <item x="0"/>
        <item x="3"/>
        <item x="9"/>
        <item x="44"/>
        <item x="29"/>
        <item x="45"/>
        <item x="28"/>
        <item t="default"/>
      </items>
    </pivotField>
  </pivotFields>
  <rowFields count="1">
    <field x="4"/>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SH_CHARGES" fld="3"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1D8295-90A0-4189-9FBC-6D30F4A7D5E1}"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B5:C12" firstHeaderRow="1" firstDataRow="1" firstDataCol="1"/>
  <pivotFields count="10">
    <pivotField showAll="0"/>
    <pivotField showAll="0"/>
    <pivotField showAll="0"/>
    <pivotField axis="axisRow" showAll="0">
      <items count="4">
        <item x="0"/>
        <item x="1"/>
        <item h="1" x="2"/>
        <item t="default"/>
      </items>
    </pivotField>
    <pivotField axis="axisRow" showAll="0">
      <items count="4">
        <item x="1"/>
        <item x="0"/>
        <item x="2"/>
        <item t="default"/>
      </items>
    </pivotField>
    <pivotField showAll="0"/>
    <pivotField showAll="0"/>
    <pivotField dataField="1" showAll="0"/>
    <pivotField showAll="0"/>
    <pivotField showAll="0"/>
  </pivotFields>
  <rowFields count="2">
    <field x="3"/>
    <field x="4"/>
  </rowFields>
  <rowItems count="7">
    <i>
      <x/>
    </i>
    <i r="1">
      <x/>
    </i>
    <i r="1">
      <x v="1"/>
    </i>
    <i>
      <x v="1"/>
    </i>
    <i r="1">
      <x/>
    </i>
    <i r="1">
      <x v="1"/>
    </i>
    <i t="grand">
      <x/>
    </i>
  </rowItems>
  <colItems count="1">
    <i/>
  </colItems>
  <dataFields count="1">
    <dataField name="Average of Efficiency" fld="7" subtotal="average" baseField="3"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F0E236-2B86-468A-9AC3-C9EB59E97F9F}"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Forecast_year">
  <location ref="D2:E10" firstHeaderRow="1" firstDataRow="1" firstDataCol="1"/>
  <pivotFields count="6">
    <pivotField showAll="0"/>
    <pivotField showAll="0"/>
    <pivotField showAll="0"/>
    <pivotField showAll="0"/>
    <pivotField axis="axisRow" showAll="0">
      <items count="9">
        <item x="0"/>
        <item x="1"/>
        <item x="2"/>
        <item x="3"/>
        <item x="4"/>
        <item x="5"/>
        <item x="6"/>
        <item h="1" x="7"/>
        <item t="default"/>
      </items>
    </pivotField>
    <pivotField dataField="1" showAll="0"/>
  </pivotFields>
  <rowFields count="1">
    <field x="4"/>
  </rowFields>
  <rowItems count="8">
    <i>
      <x/>
    </i>
    <i>
      <x v="1"/>
    </i>
    <i>
      <x v="2"/>
    </i>
    <i>
      <x v="3"/>
    </i>
    <i>
      <x v="4"/>
    </i>
    <i>
      <x v="5"/>
    </i>
    <i>
      <x v="6"/>
    </i>
    <i t="grand">
      <x/>
    </i>
  </rowItems>
  <colItems count="1">
    <i/>
  </colItems>
  <dataFields count="1">
    <dataField name="Forecast_Payment." fld="5" baseField="4"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C4ADA4-1E50-43A8-9D1B-7DE7E5698074}"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Payment_year">
  <location ref="A3:B47" firstHeaderRow="1" firstDataRow="1" firstDataCol="1"/>
  <pivotFields count="4">
    <pivotField showAll="0"/>
    <pivotField showAll="0"/>
    <pivotField dataField="1" showAll="0"/>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h="1" x="43"/>
        <item t="default"/>
      </items>
    </pivotField>
  </pivotFields>
  <rowFields count="1">
    <field x="3"/>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Total_payment." fld="2" baseField="3" baseItem="0"/>
  </dataFields>
  <chartFormats count="1">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BBA5E5-BFA4-4C11-8FEB-1ABA1D6DC3C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Customer_segment">
  <location ref="A3:C10" firstHeaderRow="0" firstDataRow="1" firstDataCol="1"/>
  <pivotFields count="3">
    <pivotField dataField="1" showAll="0"/>
    <pivotField dataField="1" showAll="0"/>
    <pivotField axis="axisRow" showAll="0">
      <items count="8">
        <item x="1"/>
        <item x="2"/>
        <item x="5"/>
        <item x="4"/>
        <item x="3"/>
        <item x="0"/>
        <item h="1" x="6"/>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Count of Membership_duration" fld="1" subtotal="count" baseField="2" baseItem="0"/>
    <dataField name="Sum of Total_Payments" fld="0" baseField="0" baseItem="0"/>
  </dataFields>
  <chartFormats count="14">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23" format="2">
      <pivotArea type="data" outline="0" fieldPosition="0">
        <references count="2">
          <reference field="4294967294" count="1" selected="0">
            <x v="0"/>
          </reference>
          <reference field="2" count="1" selected="0">
            <x v="0"/>
          </reference>
        </references>
      </pivotArea>
    </chartFormat>
    <chartFormat chart="23" format="3">
      <pivotArea type="data" outline="0" fieldPosition="0">
        <references count="2">
          <reference field="4294967294" count="1" selected="0">
            <x v="0"/>
          </reference>
          <reference field="2" count="1" selected="0">
            <x v="1"/>
          </reference>
        </references>
      </pivotArea>
    </chartFormat>
    <chartFormat chart="23" format="4">
      <pivotArea type="data" outline="0" fieldPosition="0">
        <references count="2">
          <reference field="4294967294" count="1" selected="0">
            <x v="0"/>
          </reference>
          <reference field="2" count="1" selected="0">
            <x v="2"/>
          </reference>
        </references>
      </pivotArea>
    </chartFormat>
    <chartFormat chart="23" format="5">
      <pivotArea type="data" outline="0" fieldPosition="0">
        <references count="2">
          <reference field="4294967294" count="1" selected="0">
            <x v="0"/>
          </reference>
          <reference field="2" count="1" selected="0">
            <x v="3"/>
          </reference>
        </references>
      </pivotArea>
    </chartFormat>
    <chartFormat chart="23" format="6">
      <pivotArea type="data" outline="0" fieldPosition="0">
        <references count="2">
          <reference field="4294967294" count="1" selected="0">
            <x v="0"/>
          </reference>
          <reference field="2" count="1" selected="0">
            <x v="4"/>
          </reference>
        </references>
      </pivotArea>
    </chartFormat>
    <chartFormat chart="23" format="7">
      <pivotArea type="data" outline="0" fieldPosition="0">
        <references count="2">
          <reference field="4294967294" count="1" selected="0">
            <x v="0"/>
          </reference>
          <reference field="2" count="1" selected="0">
            <x v="5"/>
          </reference>
        </references>
      </pivotArea>
    </chartFormat>
    <chartFormat chart="23" format="8">
      <pivotArea type="data" outline="0" fieldPosition="0">
        <references count="2">
          <reference field="4294967294" count="1" selected="0">
            <x v="1"/>
          </reference>
          <reference field="2" count="1" selected="0">
            <x v="0"/>
          </reference>
        </references>
      </pivotArea>
    </chartFormat>
    <chartFormat chart="23" format="9">
      <pivotArea type="data" outline="0" fieldPosition="0">
        <references count="2">
          <reference field="4294967294" count="1" selected="0">
            <x v="1"/>
          </reference>
          <reference field="2" count="1" selected="0">
            <x v="1"/>
          </reference>
        </references>
      </pivotArea>
    </chartFormat>
    <chartFormat chart="23" format="10">
      <pivotArea type="data" outline="0" fieldPosition="0">
        <references count="2">
          <reference field="4294967294" count="1" selected="0">
            <x v="1"/>
          </reference>
          <reference field="2" count="1" selected="0">
            <x v="2"/>
          </reference>
        </references>
      </pivotArea>
    </chartFormat>
    <chartFormat chart="23" format="11">
      <pivotArea type="data" outline="0" fieldPosition="0">
        <references count="2">
          <reference field="4294967294" count="1" selected="0">
            <x v="1"/>
          </reference>
          <reference field="2" count="1" selected="0">
            <x v="3"/>
          </reference>
        </references>
      </pivotArea>
    </chartFormat>
    <chartFormat chart="23" format="12">
      <pivotArea type="data" outline="0" fieldPosition="0">
        <references count="2">
          <reference field="4294967294" count="1" selected="0">
            <x v="1"/>
          </reference>
          <reference field="2" count="1" selected="0">
            <x v="4"/>
          </reference>
        </references>
      </pivotArea>
    </chartFormat>
    <chartFormat chart="23" format="13">
      <pivotArea type="data" outline="0" fieldPosition="0">
        <references count="2">
          <reference field="4294967294" count="1" selected="0">
            <x v="1"/>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1DC383-ECEE-4B8C-9D33-182804F4FCC1}" name="PivotTable1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Items count="1">
    <i/>
  </rowItems>
  <colItems count="1">
    <i/>
  </colItems>
  <dataFields count="1">
    <dataField name="Total payment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279E0B-90DE-46F2-B8DE-7B50907D8F04}" name="PivotTable19"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2:K48"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2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t="default"/>
      </items>
    </pivotField>
  </pivotFields>
  <rowFields count="1">
    <field x="21"/>
  </rowFields>
  <rowItems count="46">
    <i>
      <x/>
    </i>
    <i>
      <x v="1"/>
    </i>
    <i>
      <x v="72"/>
    </i>
    <i>
      <x v="73"/>
    </i>
    <i>
      <x v="75"/>
    </i>
    <i>
      <x v="76"/>
    </i>
    <i>
      <x v="77"/>
    </i>
    <i>
      <x v="78"/>
    </i>
    <i>
      <x v="80"/>
    </i>
    <i>
      <x v="81"/>
    </i>
    <i>
      <x v="83"/>
    </i>
    <i>
      <x v="84"/>
    </i>
    <i>
      <x v="86"/>
    </i>
    <i>
      <x v="88"/>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t="grand">
      <x/>
    </i>
  </rowItems>
  <colItems count="1">
    <i/>
  </colItems>
  <dataFields count="1">
    <dataField name="Sum of Total_Payments" fld="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51AE3-B25E-460E-8345-15926D99E0E5}" name="PivotTable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Items count="1">
    <i/>
  </rowItems>
  <colItems count="1">
    <i/>
  </colItems>
  <dataFields count="1">
    <dataField name="Total custom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300F18-183F-4082-9AD9-90A8D5B8197A}" name="PivotTable1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8:H20" firstHeaderRow="1" firstDataRow="1" firstDataCol="1"/>
  <pivotFields count="22">
    <pivotField showAll="0"/>
    <pivotField showAll="0"/>
    <pivotField showAll="0"/>
    <pivotField showAll="0"/>
    <pivotField axis="axisRow" showAll="0">
      <items count="5">
        <item x="0"/>
        <item x="2"/>
        <item x="1"/>
        <item x="3"/>
        <item t="default"/>
      </items>
    </pivotField>
    <pivotField showAll="0"/>
    <pivotField showAll="0"/>
    <pivotField dataField="1" showAll="0"/>
    <pivotField showAll="0"/>
    <pivotField showAll="0"/>
    <pivotField showAll="0"/>
    <pivotField axis="axisRow"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2">
    <field x="4"/>
    <field x="11"/>
  </rowFields>
  <rowItems count="12">
    <i>
      <x/>
    </i>
    <i r="1">
      <x/>
    </i>
    <i r="1">
      <x v="1"/>
    </i>
    <i>
      <x v="1"/>
    </i>
    <i r="1">
      <x/>
    </i>
    <i r="1">
      <x v="1"/>
    </i>
    <i>
      <x v="2"/>
    </i>
    <i r="1">
      <x/>
    </i>
    <i r="1">
      <x v="1"/>
    </i>
    <i>
      <x v="3"/>
    </i>
    <i r="1">
      <x v="2"/>
    </i>
    <i t="grand">
      <x/>
    </i>
  </rowItems>
  <colItems count="1">
    <i/>
  </colItems>
  <dataFields count="1">
    <dataField name="Average of Total_Payments" fld="7" subtotal="average" baseField="4" baseItem="0"/>
  </dataField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EA52172-2297-4D0B-875C-E925678FE676}" name="PivotTable1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1:H5" firstHeaderRow="1" firstDataRow="1" firstDataCol="1"/>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axis="axisRow"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14"/>
  </rowFields>
  <rowItems count="4">
    <i>
      <x/>
    </i>
    <i>
      <x v="1"/>
    </i>
    <i>
      <x v="2"/>
    </i>
    <i t="grand">
      <x/>
    </i>
  </rowItems>
  <colItems count="1">
    <i/>
  </colItems>
  <dataFields count="1">
    <dataField name="Count of C_ID" fld="0" subtotal="count" baseField="14" baseItem="0"/>
  </dataFields>
  <chartFormats count="1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14"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1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4" count="1" selected="0">
            <x v="0"/>
          </reference>
        </references>
      </pivotArea>
    </chartFormat>
    <chartFormat chart="8" format="2">
      <pivotArea type="data" outline="0" fieldPosition="0">
        <references count="2">
          <reference field="4294967294" count="1" selected="0">
            <x v="0"/>
          </reference>
          <reference field="1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pivotArea type="data" outline="0" fieldPosition="0">
        <references count="2">
          <reference field="4294967294" count="1" selected="0">
            <x v="0"/>
          </reference>
          <reference field="14" count="1" selected="0">
            <x v="0"/>
          </reference>
        </references>
      </pivotArea>
    </chartFormat>
    <chartFormat chart="17" format="8">
      <pivotArea type="data" outline="0" fieldPosition="0">
        <references count="2">
          <reference field="4294967294" count="1" selected="0">
            <x v="0"/>
          </reference>
          <reference field="14" count="1" selected="0">
            <x v="1"/>
          </reference>
        </references>
      </pivotArea>
    </chartFormat>
    <chartFormat chart="8" format="3">
      <pivotArea type="data" outline="0" fieldPosition="0">
        <references count="2">
          <reference field="4294967294" count="1" selected="0">
            <x v="0"/>
          </reference>
          <reference field="14" count="1" selected="0">
            <x v="2"/>
          </reference>
        </references>
      </pivotArea>
    </chartFormat>
    <chartFormat chart="17" format="9">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377127B-761B-40B1-BAD0-5CEBD34EA26D}" name="PivotTable1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B11"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dataField="1" showAll="0"/>
    <pivotField showAll="0"/>
    <pivotField showAll="0"/>
    <pivotField axis="axisRow" showAll="0">
      <items count="4">
        <item x="1"/>
        <item x="0"/>
        <item h="1" x="2"/>
        <item t="default"/>
      </items>
    </pivotField>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10"/>
  </rowFields>
  <rowItems count="3">
    <i>
      <x/>
    </i>
    <i>
      <x v="1"/>
    </i>
    <i t="grand">
      <x/>
    </i>
  </rowItems>
  <colItems count="1">
    <i/>
  </colItems>
  <dataFields count="1">
    <dataField name="Sum of Total_Payments"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936F5C4-9000-4992-BC91-46712B8A33B5}" name="PivotTable1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2:E21" firstHeaderRow="1" firstDataRow="1" firstDataCol="1"/>
  <pivotFields count="22">
    <pivotField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axis="axisRow" showAll="0">
      <items count="4">
        <item x="0"/>
        <item x="1"/>
        <item x="2"/>
        <item t="default"/>
      </items>
    </pivotField>
    <pivotField axis="axisRow" showAll="0">
      <items count="4">
        <item x="1"/>
        <item x="0"/>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2">
    <field x="14"/>
    <field x="15"/>
  </rowFields>
  <rowItems count="9">
    <i>
      <x/>
    </i>
    <i r="1">
      <x/>
    </i>
    <i r="1">
      <x v="1"/>
    </i>
    <i>
      <x v="1"/>
    </i>
    <i r="1">
      <x/>
    </i>
    <i r="1">
      <x v="1"/>
    </i>
    <i>
      <x v="2"/>
    </i>
    <i r="1">
      <x v="2"/>
    </i>
    <i t="grand">
      <x/>
    </i>
  </rowItems>
  <colItems count="1">
    <i/>
  </colItems>
  <dataFields count="1">
    <dataField name="Average of Efficiency " fld="18" subtotal="average" baseField="14"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9C5270-2419-41C6-ACD0-5D6C0D4A0FD1}" name="PivotTable1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1:E8" firstHeaderRow="1" firstDataRow="1" firstDataCol="1"/>
  <pivotFields count="22">
    <pivotField dataField="1" showAll="0"/>
    <pivotField showAll="0"/>
    <pivotField showAll="0"/>
    <pivotField showAll="0"/>
    <pivotField showAll="0">
      <items count="5">
        <item x="0"/>
        <item x="2"/>
        <item x="1"/>
        <item x="3"/>
        <item t="default"/>
      </items>
    </pivotField>
    <pivotField showAll="0"/>
    <pivotField showAll="0"/>
    <pivotField showAll="0"/>
    <pivotField showAll="0">
      <items count="113">
        <item x="110"/>
        <item x="0"/>
        <item x="15"/>
        <item x="96"/>
        <item x="13"/>
        <item x="14"/>
        <item x="56"/>
        <item x="40"/>
        <item x="100"/>
        <item x="59"/>
        <item x="64"/>
        <item x="2"/>
        <item x="77"/>
        <item x="25"/>
        <item x="92"/>
        <item x="6"/>
        <item x="43"/>
        <item x="18"/>
        <item x="66"/>
        <item x="19"/>
        <item x="109"/>
        <item x="105"/>
        <item x="4"/>
        <item x="35"/>
        <item x="71"/>
        <item x="99"/>
        <item x="82"/>
        <item x="76"/>
        <item x="86"/>
        <item x="107"/>
        <item x="108"/>
        <item x="97"/>
        <item x="55"/>
        <item x="90"/>
        <item x="21"/>
        <item x="68"/>
        <item x="67"/>
        <item x="9"/>
        <item x="51"/>
        <item x="80"/>
        <item x="73"/>
        <item x="29"/>
        <item x="65"/>
        <item x="42"/>
        <item x="53"/>
        <item x="78"/>
        <item x="41"/>
        <item x="50"/>
        <item x="89"/>
        <item x="44"/>
        <item x="54"/>
        <item x="17"/>
        <item x="36"/>
        <item x="28"/>
        <item x="60"/>
        <item x="12"/>
        <item x="101"/>
        <item x="83"/>
        <item x="39"/>
        <item x="32"/>
        <item x="24"/>
        <item x="88"/>
        <item x="75"/>
        <item x="47"/>
        <item x="31"/>
        <item x="38"/>
        <item x="74"/>
        <item x="103"/>
        <item x="61"/>
        <item x="22"/>
        <item x="72"/>
        <item x="87"/>
        <item x="48"/>
        <item x="79"/>
        <item x="26"/>
        <item x="46"/>
        <item x="106"/>
        <item x="93"/>
        <item x="23"/>
        <item x="58"/>
        <item x="69"/>
        <item x="102"/>
        <item x="16"/>
        <item x="62"/>
        <item x="84"/>
        <item x="5"/>
        <item x="33"/>
        <item x="98"/>
        <item x="27"/>
        <item x="11"/>
        <item x="70"/>
        <item x="63"/>
        <item x="81"/>
        <item x="57"/>
        <item x="45"/>
        <item x="85"/>
        <item x="94"/>
        <item x="10"/>
        <item x="34"/>
        <item x="91"/>
        <item x="3"/>
        <item x="20"/>
        <item x="95"/>
        <item x="1"/>
        <item x="30"/>
        <item x="49"/>
        <item x="7"/>
        <item x="8"/>
        <item x="104"/>
        <item x="52"/>
        <item x="37"/>
        <item x="111"/>
        <item t="default"/>
      </items>
    </pivotField>
    <pivotField axis="axisRow" showAll="0">
      <items count="8">
        <item x="1"/>
        <item x="2"/>
        <item x="5"/>
        <item x="4"/>
        <item x="3"/>
        <item x="0"/>
        <item h="1" x="6"/>
        <item t="default"/>
      </items>
    </pivotField>
    <pivotField showAll="0"/>
    <pivotField showAll="0">
      <items count="4">
        <item x="0"/>
        <item x="1"/>
        <item x="2"/>
        <item t="default"/>
      </items>
    </pivotField>
    <pivotField showAll="0">
      <items count="92">
        <item x="2"/>
        <item x="3"/>
        <item x="83"/>
        <item x="59"/>
        <item x="60"/>
        <item x="5"/>
        <item x="80"/>
        <item x="46"/>
        <item x="7"/>
        <item x="10"/>
        <item x="64"/>
        <item x="41"/>
        <item x="19"/>
        <item x="22"/>
        <item x="47"/>
        <item x="61"/>
        <item x="25"/>
        <item x="38"/>
        <item x="82"/>
        <item x="6"/>
        <item x="66"/>
        <item x="43"/>
        <item x="40"/>
        <item x="42"/>
        <item x="4"/>
        <item x="58"/>
        <item x="24"/>
        <item x="52"/>
        <item x="69"/>
        <item x="87"/>
        <item x="16"/>
        <item x="20"/>
        <item x="86"/>
        <item x="37"/>
        <item x="34"/>
        <item x="84"/>
        <item x="45"/>
        <item x="1"/>
        <item x="8"/>
        <item x="65"/>
        <item x="9"/>
        <item x="27"/>
        <item x="68"/>
        <item x="14"/>
        <item x="32"/>
        <item x="85"/>
        <item x="17"/>
        <item x="71"/>
        <item x="54"/>
        <item x="36"/>
        <item x="70"/>
        <item x="35"/>
        <item x="49"/>
        <item x="18"/>
        <item x="11"/>
        <item x="63"/>
        <item x="15"/>
        <item x="39"/>
        <item x="26"/>
        <item x="33"/>
        <item x="23"/>
        <item x="74"/>
        <item x="21"/>
        <item x="67"/>
        <item x="30"/>
        <item x="81"/>
        <item x="73"/>
        <item x="78"/>
        <item x="51"/>
        <item x="75"/>
        <item x="29"/>
        <item x="53"/>
        <item x="76"/>
        <item x="72"/>
        <item x="79"/>
        <item x="28"/>
        <item x="56"/>
        <item x="57"/>
        <item x="50"/>
        <item x="13"/>
        <item x="77"/>
        <item x="44"/>
        <item x="0"/>
        <item x="89"/>
        <item x="62"/>
        <item x="88"/>
        <item x="55"/>
        <item x="48"/>
        <item x="31"/>
        <item x="12"/>
        <item x="90"/>
        <item t="default"/>
      </items>
    </pivotField>
    <pivotField showAll="0"/>
    <pivotField showAll="0">
      <items count="4">
        <item x="0"/>
        <item x="1"/>
        <item x="2"/>
        <item t="default"/>
      </items>
    </pivotField>
    <pivotField showAll="0">
      <items count="4">
        <item x="1"/>
        <item x="0"/>
        <item x="2"/>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9"/>
  </rowFields>
  <rowItems count="7">
    <i>
      <x/>
    </i>
    <i>
      <x v="1"/>
    </i>
    <i>
      <x v="2"/>
    </i>
    <i>
      <x v="3"/>
    </i>
    <i>
      <x v="4"/>
    </i>
    <i>
      <x v="5"/>
    </i>
    <i t="grand">
      <x/>
    </i>
  </rowItems>
  <colItems count="1">
    <i/>
  </colItems>
  <dataFields count="1">
    <dataField name="Count of C_ID" fld="0" subtotal="count" baseField="9" baseItem="0"/>
  </dataFields>
  <chartFormats count="16">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9" count="1" selected="0">
            <x v="0"/>
          </reference>
        </references>
      </pivotArea>
    </chartFormat>
    <chartFormat chart="11" format="2">
      <pivotArea type="data" outline="0" fieldPosition="0">
        <references count="2">
          <reference field="4294967294" count="1" selected="0">
            <x v="0"/>
          </reference>
          <reference field="9" count="1" selected="0">
            <x v="1"/>
          </reference>
        </references>
      </pivotArea>
    </chartFormat>
    <chartFormat chart="11" format="3">
      <pivotArea type="data" outline="0" fieldPosition="0">
        <references count="2">
          <reference field="4294967294" count="1" selected="0">
            <x v="0"/>
          </reference>
          <reference field="9" count="1" selected="0">
            <x v="2"/>
          </reference>
        </references>
      </pivotArea>
    </chartFormat>
    <chartFormat chart="11" format="4">
      <pivotArea type="data" outline="0" fieldPosition="0">
        <references count="2">
          <reference field="4294967294" count="1" selected="0">
            <x v="0"/>
          </reference>
          <reference field="9" count="1" selected="0">
            <x v="3"/>
          </reference>
        </references>
      </pivotArea>
    </chartFormat>
    <chartFormat chart="11" format="5">
      <pivotArea type="data" outline="0" fieldPosition="0">
        <references count="2">
          <reference field="4294967294" count="1" selected="0">
            <x v="0"/>
          </reference>
          <reference field="9" count="1" selected="0">
            <x v="4"/>
          </reference>
        </references>
      </pivotArea>
    </chartFormat>
    <chartFormat chart="11" format="6">
      <pivotArea type="data" outline="0" fieldPosition="0">
        <references count="2">
          <reference field="4294967294" count="1" selected="0">
            <x v="0"/>
          </reference>
          <reference field="9" count="1" selected="0">
            <x v="5"/>
          </reference>
        </references>
      </pivotArea>
    </chartFormat>
    <chartFormat chart="17" format="14" series="1">
      <pivotArea type="data" outline="0" fieldPosition="0">
        <references count="1">
          <reference field="4294967294" count="1" selected="0">
            <x v="0"/>
          </reference>
        </references>
      </pivotArea>
    </chartFormat>
    <chartFormat chart="17" format="15">
      <pivotArea type="data" outline="0" fieldPosition="0">
        <references count="2">
          <reference field="4294967294" count="1" selected="0">
            <x v="0"/>
          </reference>
          <reference field="9" count="1" selected="0">
            <x v="0"/>
          </reference>
        </references>
      </pivotArea>
    </chartFormat>
    <chartFormat chart="17" format="16">
      <pivotArea type="data" outline="0" fieldPosition="0">
        <references count="2">
          <reference field="4294967294" count="1" selected="0">
            <x v="0"/>
          </reference>
          <reference field="9" count="1" selected="0">
            <x v="1"/>
          </reference>
        </references>
      </pivotArea>
    </chartFormat>
    <chartFormat chart="17" format="17">
      <pivotArea type="data" outline="0" fieldPosition="0">
        <references count="2">
          <reference field="4294967294" count="1" selected="0">
            <x v="0"/>
          </reference>
          <reference field="9" count="1" selected="0">
            <x v="2"/>
          </reference>
        </references>
      </pivotArea>
    </chartFormat>
    <chartFormat chart="17" format="18">
      <pivotArea type="data" outline="0" fieldPosition="0">
        <references count="2">
          <reference field="4294967294" count="1" selected="0">
            <x v="0"/>
          </reference>
          <reference field="9" count="1" selected="0">
            <x v="3"/>
          </reference>
        </references>
      </pivotArea>
    </chartFormat>
    <chartFormat chart="17" format="19">
      <pivotArea type="data" outline="0" fieldPosition="0">
        <references count="2">
          <reference field="4294967294" count="1" selected="0">
            <x v="0"/>
          </reference>
          <reference field="9" count="1" selected="0">
            <x v="4"/>
          </reference>
        </references>
      </pivotArea>
    </chartFormat>
    <chartFormat chart="17" format="20">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600-000000000000}"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1100-000001000000}" autoFormatId="0" applyNumberFormats="0" applyBorderFormats="0" applyFontFormats="1" applyPatternFormats="1" applyAlignmentFormats="0" applyWidthHeightFormats="0">
  <queryTableRefresh preserveSortFilterLayout="0" nextId="14">
    <queryTableFields count="13">
      <queryTableField id="1" name="C_ID" tableColumnId="27"/>
      <queryTableField id="2" name="M_ID" tableColumnId="28"/>
      <queryTableField id="3" name="C_NAME" tableColumnId="29"/>
      <queryTableField id="4" name="C_EMAIL_ID" tableColumnId="30"/>
      <queryTableField id="5" name="C_TYPE" tableColumnId="31"/>
      <queryTableField id="6" name="C_ADDR" tableColumnId="32"/>
      <queryTableField id="7" name="C_CONT_NO" tableColumnId="33"/>
      <queryTableField id="8" name="Payment_ID" tableColumnId="34"/>
      <queryTableField id="9" name="SH_ID" tableColumnId="35"/>
      <queryTableField id="10" name="AMOUNT" tableColumnId="36"/>
      <queryTableField id="11" name="Payment_Status" tableColumnId="37"/>
      <queryTableField id="12" name="Payment_Mode" tableColumnId="38"/>
      <queryTableField id="13" name="Payment_Date"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_DESIGNATION" xr10:uid="{5C3F5FA8-F416-4FF3-998D-3E7110774C9B}" sourceName="E_DESIGNATION">
  <pivotTables>
    <pivotTable tabId="39" name="PivotTable2"/>
  </pivotTables>
  <data>
    <tabular pivotCacheId="2076527392">
      <items count="27">
        <i x="18" s="1"/>
        <i x="17" s="1"/>
        <i x="4" s="1"/>
        <i x="22" s="1"/>
        <i x="1" s="1"/>
        <i x="19" s="1"/>
        <i x="26" s="1"/>
        <i x="21" s="1"/>
        <i x="25" s="1"/>
        <i x="23" s="1"/>
        <i x="11" s="1"/>
        <i x="6" s="1"/>
        <i x="9" s="1"/>
        <i x="14" s="1"/>
        <i x="13" s="1"/>
        <i x="15" s="1"/>
        <i x="0" s="1"/>
        <i x="24" s="1"/>
        <i x="7" s="1"/>
        <i x="8" s="1"/>
        <i x="20" s="1"/>
        <i x="5" s="1"/>
        <i x="16" s="1"/>
        <i x="12" s="1"/>
        <i x="2" s="1"/>
        <i x="1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_BRANCH" xr10:uid="{D512E82F-1ED3-4DF8-A524-D53BDC7178C0}" sourceName="E_BRANCH">
  <pivotTables>
    <pivotTable tabId="39" name="PivotTable2"/>
  </pivotTables>
  <data>
    <tabular pivotCacheId="2076527392">
      <items count="46">
        <i x="11" s="1"/>
        <i x="26" s="1"/>
        <i x="34" s="1"/>
        <i x="13" s="1"/>
        <i x="21" s="1"/>
        <i x="2" s="1"/>
        <i x="39" s="1"/>
        <i x="42" s="1"/>
        <i x="31" s="1"/>
        <i x="36" s="1"/>
        <i x="7" s="1"/>
        <i x="23" s="1"/>
        <i x="35" s="1"/>
        <i x="32" s="1"/>
        <i x="38" s="1"/>
        <i x="25" s="1"/>
        <i x="10" s="1"/>
        <i x="27" s="1"/>
        <i x="1" s="1"/>
        <i x="41" s="1"/>
        <i x="30" s="1"/>
        <i x="37" s="1"/>
        <i x="40" s="1"/>
        <i x="5" s="1"/>
        <i x="24" s="1"/>
        <i x="43" s="1"/>
        <i x="16" s="1"/>
        <i x="12" s="1"/>
        <i x="14" s="1"/>
        <i x="18" s="1"/>
        <i x="17" s="1"/>
        <i x="4" s="1"/>
        <i x="15" s="1"/>
        <i x="20" s="1"/>
        <i x="19" s="1"/>
        <i x="8" s="1"/>
        <i x="33" s="1"/>
        <i x="6" s="1"/>
        <i x="22" s="1"/>
        <i x="0" s="1"/>
        <i x="3" s="1"/>
        <i x="9" s="1"/>
        <i x="44" s="1"/>
        <i x="29" s="1"/>
        <i x="45" s="1"/>
        <i x="2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Payment_Date" xr10:uid="{6A92BD89-D45B-4F62-B7F5-27979D91DA33}" sourceName="Years (Payment_Date)">
  <pivotTables>
    <pivotTable tabId="60" name="PivotTable19"/>
    <pivotTable tabId="60" name="PivotTable10"/>
    <pivotTable tabId="60" name="PivotTable11"/>
    <pivotTable tabId="60" name="PivotTable12"/>
    <pivotTable tabId="60" name="PivotTable13"/>
    <pivotTable tabId="60" name="PivotTable14"/>
    <pivotTable tabId="60" name="PivotTable17"/>
    <pivotTable tabId="60" name="PivotTable18"/>
  </pivotTables>
  <data>
    <tabular pivotCacheId="570428114">
      <items count="122">
        <i x="1" s="1"/>
        <i x="72" s="1"/>
        <i x="73" s="1"/>
        <i x="75" s="1"/>
        <i x="76" s="1"/>
        <i x="77" s="1"/>
        <i x="78" s="1"/>
        <i x="80" s="1"/>
        <i x="81" s="1"/>
        <i x="83" s="1"/>
        <i x="84" s="1"/>
        <i x="86" s="1"/>
        <i x="88"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0" s="1" nd="1"/>
        <i x="12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4" s="1" nd="1"/>
        <i x="79" s="1" nd="1"/>
        <i x="82" s="1" nd="1"/>
        <i x="85" s="1" nd="1"/>
        <i x="87" s="1" nd="1"/>
        <i x="89"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_DOMAIN" xr10:uid="{1489EFF3-F043-4AEC-9F28-D86676D6FD08}" sourceName="SH_DOMAIN">
  <pivotTables>
    <pivotTable tabId="60" name="PivotTable14"/>
    <pivotTable tabId="60" name="PivotTable10"/>
    <pivotTable tabId="60" name="PivotTable11"/>
    <pivotTable tabId="60" name="PivotTable12"/>
    <pivotTable tabId="60" name="PivotTable17"/>
    <pivotTable tabId="60" name="PivotTable18"/>
    <pivotTable tabId="60" name="PivotTable19"/>
    <pivotTable tabId="60" name="PivotTable13"/>
  </pivotTables>
  <data>
    <tabular pivotCacheId="570428114">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213CDCB-B30E-4680-9384-E744E98CCE26}" sourceName="Payment_Mode">
  <pivotTables>
    <pivotTable tabId="60" name="PivotTable17"/>
    <pivotTable tabId="60" name="PivotTable10"/>
    <pivotTable tabId="60" name="PivotTable11"/>
    <pivotTable tabId="60" name="PivotTable12"/>
    <pivotTable tabId="60" name="PivotTable13"/>
    <pivotTable tabId="60" name="PivotTable14"/>
    <pivotTable tabId="60" name="PivotTable18"/>
    <pivotTable tabId="60" name="PivotTable19"/>
  </pivotTables>
  <data>
    <tabular pivotCacheId="570428114">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_TYPE" xr10:uid="{582661C6-EA0E-482B-B716-CFB2CA872ED6}" sourceName="SER_TYPE">
  <pivotTables>
    <pivotTable tabId="60" name="PivotTable18"/>
    <pivotTable tabId="60" name="PivotTable10"/>
    <pivotTable tabId="60" name="PivotTable11"/>
    <pivotTable tabId="60" name="PivotTable12"/>
    <pivotTable tabId="60" name="PivotTable13"/>
    <pivotTable tabId="60" name="PivotTable14"/>
    <pivotTable tabId="60" name="PivotTable17"/>
    <pivotTable tabId="60" name="PivotTable19"/>
  </pivotTables>
  <data>
    <tabular pivotCacheId="570428114">
      <items count="3">
        <i x="1" s="1"/>
        <i x="0" s="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B90D0D89-FE8E-4B48-A202-AFB9542D68C6}" sourceName="C_TYPE">
  <pivotTables>
    <pivotTable tabId="60" name="PivotTable12"/>
    <pivotTable tabId="60" name="PivotTable10"/>
    <pivotTable tabId="60" name="PivotTable11"/>
    <pivotTable tabId="60" name="PivotTable13"/>
    <pivotTable tabId="60" name="PivotTable14"/>
    <pivotTable tabId="60" name="PivotTable17"/>
    <pivotTable tabId="60" name="PivotTable18"/>
    <pivotTable tabId="60" name="PivotTable19"/>
  </pivotTables>
  <data>
    <tabular pivotCacheId="570428114">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_DESIGNATION" xr10:uid="{E19F9676-0BFA-4917-AA50-2B3BB452A1F4}" cache="Slicer_E_DESIGNATION" caption="E_DESIGNATION" rowHeight="241300"/>
  <slicer name="E_BRANCH" xr10:uid="{888D973D-90B8-4088-8BC2-F451F38E5365}" cache="Slicer_E_BRANCH" caption="E_BRANC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Payment_Date)" xr10:uid="{FFB82A0F-25BD-4524-B402-ECE9642F0789}" cache="Slicer_Years__Payment_Date" caption="Years (Payment_Date)" rowHeight="241300"/>
  <slicer name="Shipment Domain" xr10:uid="{A27C0EF2-5ECF-41B6-A686-2316264CD6A3}" cache="Slicer_SH_DOMAIN" caption="Shipment Domain" rowHeight="241300"/>
  <slicer name="Payment_Mode" xr10:uid="{94D83FF4-5457-4BAC-8EAA-9CA81BC92ABC}" cache="Slicer_Payment_Mode" caption="Payment_Mode" rowHeight="241300"/>
  <slicer name="SER_TYPE" xr10:uid="{7938C014-1CBA-499D-BBFC-9BF269BF891F}" cache="Slicer_SER_TYPE" caption="SER_TYPE" rowHeight="241300"/>
  <slicer name="C_TYPE" xr10:uid="{7506F601-14AA-4636-A726-2C5DB2E30C72}" cache="Slicer_C_TYPE" caption="C_TYPE"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7" displayName="Table7" ref="A1:G201" totalsRowShown="0" headerRowDxfId="40" dataDxfId="39">
  <tableColumns count="7">
    <tableColumn id="1" xr3:uid="{00000000-0010-0000-0000-000001000000}" name="C_ID" dataDxfId="38"/>
    <tableColumn id="2" xr3:uid="{00000000-0010-0000-0000-000002000000}" name="M_ID" dataDxfId="37"/>
    <tableColumn id="3" xr3:uid="{00000000-0010-0000-0000-000003000000}" name="C_NAME" dataDxfId="36"/>
    <tableColumn id="4" xr3:uid="{00000000-0010-0000-0000-000004000000}" name="C_EMAIL_ID" dataDxfId="35"/>
    <tableColumn id="5" xr3:uid="{00000000-0010-0000-0000-000005000000}" name="C_TYPE" dataDxfId="34"/>
    <tableColumn id="6" xr3:uid="{00000000-0010-0000-0000-000006000000}" name="C_ADDR" dataDxfId="33"/>
    <tableColumn id="7" xr3:uid="{00000000-0010-0000-0000-000007000000}" name="C_CONT_NO"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6" displayName="Table6" ref="A1:F201" totalsRowShown="0" headerRowDxfId="31" dataDxfId="30">
  <autoFilter ref="A1:F201" xr:uid="{00000000-0009-0000-0100-000006000000}"/>
  <sortState xmlns:xlrd2="http://schemas.microsoft.com/office/spreadsheetml/2017/richdata2" ref="A2:F201">
    <sortCondition ref="A1:A201"/>
  </sortState>
  <tableColumns count="6">
    <tableColumn id="1" xr3:uid="{00000000-0010-0000-0100-000001000000}" name="E_ID" dataDxfId="29"/>
    <tableColumn id="2" xr3:uid="{00000000-0010-0000-0100-000002000000}" name="E_NAME" dataDxfId="28"/>
    <tableColumn id="3" xr3:uid="{00000000-0010-0000-0100-000003000000}" name="E_DESIGNATION" dataDxfId="27"/>
    <tableColumn id="4" xr3:uid="{00000000-0010-0000-0100-000004000000}" name="E_ADDR" dataDxfId="26"/>
    <tableColumn id="5" xr3:uid="{00000000-0010-0000-0100-000005000000}" name="E_BRANCH" dataDxfId="25"/>
    <tableColumn id="6" xr3:uid="{00000000-0010-0000-0100-000006000000}" name="E_CONT_NO" dataDxfId="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2" displayName="Table32" ref="A1:H201" totalsRowShown="0" headerRowDxfId="23" dataDxfId="22">
  <autoFilter ref="A1:H201" xr:uid="{00000000-000C-0000-FFFF-FFFF02000000}">
    <filterColumn colId="6">
      <customFilters>
        <customFilter operator="notEqual" val=" "/>
      </customFilters>
    </filterColumn>
  </autoFilter>
  <sortState xmlns:xlrd2="http://schemas.microsoft.com/office/spreadsheetml/2017/richdata2" ref="A2:H200">
    <sortCondition ref="G1:G201"/>
  </sortState>
  <tableColumns count="8">
    <tableColumn id="1" xr3:uid="{00000000-0010-0000-0200-000001000000}" name="Payment_ID" dataDxfId="21"/>
    <tableColumn id="2" xr3:uid="{00000000-0010-0000-0200-000002000000}" name="C_ID" dataDxfId="20"/>
    <tableColumn id="3" xr3:uid="{00000000-0010-0000-0200-000003000000}" name="SH_ID" dataDxfId="19"/>
    <tableColumn id="4" xr3:uid="{00000000-0010-0000-0200-000004000000}" name="AMOUNT" dataDxfId="18"/>
    <tableColumn id="5" xr3:uid="{00000000-0010-0000-0200-000005000000}" name="Payment_Status" dataDxfId="17"/>
    <tableColumn id="6" xr3:uid="{00000000-0010-0000-0200-000006000000}" name="Payment_Mode" dataDxfId="16"/>
    <tableColumn id="7" xr3:uid="{00000000-0010-0000-0200-000007000000}" name="Payment_Date" dataDxfId="15"/>
    <tableColumn id="8" xr3:uid="{CAD57C14-8295-45C1-82BA-6BB5C0F073EA}" name="Total_payment" dataDxfId="14">
      <calculatedColumnFormula>SUMIFS(D:D, B:B, B2)</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Status" displayName="Status" ref="A1:D201" tableType="queryTable" totalsRowShown="0" headerRowDxfId="13" dataDxfId="12">
  <tableColumns count="4">
    <tableColumn id="1" xr3:uid="{00000000-0010-0000-0300-000001000000}" uniqueName="1" name="SH_ID" queryTableFieldId="1" dataDxfId="11"/>
    <tableColumn id="2" xr3:uid="{00000000-0010-0000-0300-000002000000}" uniqueName="2" name="Current_Status" queryTableFieldId="2" dataDxfId="10"/>
    <tableColumn id="3" xr3:uid="{00000000-0010-0000-0300-000003000000}" uniqueName="3" name="Sent_date" queryTableFieldId="3" dataDxfId="9"/>
    <tableColumn id="4" xr3:uid="{00000000-0010-0000-0300-000004000000}" uniqueName="4" name="Delivery_date" queryTableFieldId="4" dataDxfId="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Merge1" displayName="Merge1" ref="A1:M201" tableType="queryTable" totalsRowShown="0">
  <autoFilter ref="A1:M201" xr:uid="{00000000-0009-0000-0100-000009000000}"/>
  <tableColumns count="13">
    <tableColumn id="27" xr3:uid="{00000000-0010-0000-0400-00001B000000}" uniqueName="27" name="C_ID" queryTableFieldId="1"/>
    <tableColumn id="28" xr3:uid="{00000000-0010-0000-0400-00001C000000}" uniqueName="28" name="M_ID" queryTableFieldId="2"/>
    <tableColumn id="29" xr3:uid="{00000000-0010-0000-0400-00001D000000}" uniqueName="29" name="C_NAME" queryTableFieldId="3"/>
    <tableColumn id="30" xr3:uid="{00000000-0010-0000-0400-00001E000000}" uniqueName="30" name="C_EMAIL_ID" queryTableFieldId="4"/>
    <tableColumn id="31" xr3:uid="{00000000-0010-0000-0400-00001F000000}" uniqueName="31" name="C_TYPE" queryTableFieldId="5"/>
    <tableColumn id="32" xr3:uid="{00000000-0010-0000-0400-000020000000}" uniqueName="32" name="C_ADDR" queryTableFieldId="6"/>
    <tableColumn id="33" xr3:uid="{00000000-0010-0000-0400-000021000000}" uniqueName="33" name="C_CONT_NO" queryTableFieldId="7"/>
    <tableColumn id="34" xr3:uid="{00000000-0010-0000-0400-000022000000}" uniqueName="34" name="Payment_ID" queryTableFieldId="8"/>
    <tableColumn id="35" xr3:uid="{00000000-0010-0000-0400-000023000000}" uniqueName="35" name="SH_ID" queryTableFieldId="9"/>
    <tableColumn id="36" xr3:uid="{00000000-0010-0000-0400-000024000000}" uniqueName="36" name="AMOUNT" queryTableFieldId="10"/>
    <tableColumn id="37" xr3:uid="{00000000-0010-0000-0400-000025000000}" uniqueName="37" name="Payment_Status" queryTableFieldId="11"/>
    <tableColumn id="38" xr3:uid="{00000000-0010-0000-0400-000026000000}" uniqueName="38" name="Payment_Mode" queryTableFieldId="12"/>
    <tableColumn id="39" xr3:uid="{00000000-0010-0000-0400-000027000000}" uniqueName="39" name="Payment_Date" queryTableFieldId="13" dataDxfId="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284386-2D14-434A-ABEF-432E0510A1C4}" name="Table324" displayName="Table324" ref="A1:C201" totalsRowShown="0" headerRowDxfId="6" dataDxfId="5">
  <autoFilter ref="A1:C201" xr:uid="{00000000-0009-0000-0100-000001000000}"/>
  <tableColumns count="3">
    <tableColumn id="4" xr3:uid="{2905BC2F-7B71-4AF9-A051-CAEDCFD0A495}" name="AMOUNT" dataDxfId="4"/>
    <tableColumn id="5" xr3:uid="{3C6D6072-B66D-4538-833C-AC9AECEA7F07}" name="Payment_Status" dataDxfId="3"/>
    <tableColumn id="6" xr3:uid="{EAC347B4-0FA9-4F87-9153-3E2CB253EED8}" name="Payment_Mod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34.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 Id="rId9" Type="http://schemas.openxmlformats.org/officeDocument/2006/relationships/drawing" Target="../drawings/drawing10.xml"/></Relationships>
</file>

<file path=xl/worksheets/_rels/sheet3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workbookViewId="0">
      <selection sqref="A1:G1048576"/>
    </sheetView>
  </sheetViews>
  <sheetFormatPr defaultRowHeight="14.5" x14ac:dyDescent="0.35"/>
  <cols>
    <col min="1" max="1" width="7.1796875" customWidth="1"/>
    <col min="3" max="3" width="11.81640625" customWidth="1"/>
    <col min="4" max="4" width="24.81640625" customWidth="1"/>
    <col min="5" max="5" width="15.81640625" customWidth="1"/>
    <col min="6" max="6" width="31" customWidth="1"/>
    <col min="7" max="7" width="14.1796875" customWidth="1"/>
  </cols>
  <sheetData>
    <row r="1" spans="1:7" x14ac:dyDescent="0.35">
      <c r="A1" s="2" t="s">
        <v>0</v>
      </c>
      <c r="B1" s="2" t="s">
        <v>1</v>
      </c>
      <c r="C1" s="2" t="s">
        <v>2</v>
      </c>
      <c r="D1" s="2" t="s">
        <v>3</v>
      </c>
      <c r="E1" s="2" t="s">
        <v>4</v>
      </c>
      <c r="F1" s="2" t="s">
        <v>5</v>
      </c>
      <c r="G1" s="2" t="s">
        <v>6</v>
      </c>
    </row>
    <row r="2" spans="1:7" x14ac:dyDescent="0.35">
      <c r="A2" s="1">
        <v>230</v>
      </c>
      <c r="B2" s="1">
        <v>31</v>
      </c>
      <c r="C2" s="1" t="s">
        <v>7</v>
      </c>
      <c r="D2" s="1" t="s">
        <v>375</v>
      </c>
      <c r="E2" s="1" t="s">
        <v>8</v>
      </c>
      <c r="F2" s="1" t="s">
        <v>9</v>
      </c>
      <c r="G2" s="1">
        <v>9961255787</v>
      </c>
    </row>
    <row r="3" spans="1:7" x14ac:dyDescent="0.35">
      <c r="A3" s="1">
        <v>3189</v>
      </c>
      <c r="B3" s="1">
        <v>495</v>
      </c>
      <c r="C3" s="1" t="s">
        <v>10</v>
      </c>
      <c r="D3" s="1" t="s">
        <v>376</v>
      </c>
      <c r="E3" s="1" t="s">
        <v>11</v>
      </c>
      <c r="F3" s="1" t="s">
        <v>12</v>
      </c>
      <c r="G3" s="1">
        <v>3555176867</v>
      </c>
    </row>
    <row r="4" spans="1:7" x14ac:dyDescent="0.35">
      <c r="A4" s="1">
        <v>2216</v>
      </c>
      <c r="B4" s="1">
        <v>795</v>
      </c>
      <c r="C4" s="1" t="s">
        <v>13</v>
      </c>
      <c r="D4" s="1" t="s">
        <v>377</v>
      </c>
      <c r="E4" s="1" t="s">
        <v>14</v>
      </c>
      <c r="F4" s="1" t="s">
        <v>15</v>
      </c>
      <c r="G4" s="1">
        <v>9835395970</v>
      </c>
    </row>
    <row r="5" spans="1:7" x14ac:dyDescent="0.35">
      <c r="A5" s="1">
        <v>1904</v>
      </c>
      <c r="B5" s="1">
        <v>33</v>
      </c>
      <c r="C5" s="1" t="s">
        <v>16</v>
      </c>
      <c r="D5" s="1" t="s">
        <v>378</v>
      </c>
      <c r="E5" s="1" t="s">
        <v>8</v>
      </c>
      <c r="F5" s="1" t="s">
        <v>17</v>
      </c>
      <c r="G5" s="1">
        <v>3881250181</v>
      </c>
    </row>
    <row r="6" spans="1:7" x14ac:dyDescent="0.35">
      <c r="A6" s="1">
        <v>7342</v>
      </c>
      <c r="B6" s="1">
        <v>882</v>
      </c>
      <c r="C6" s="1" t="s">
        <v>18</v>
      </c>
      <c r="D6" s="1" t="s">
        <v>379</v>
      </c>
      <c r="E6" s="1" t="s">
        <v>11</v>
      </c>
      <c r="F6" s="1" t="s">
        <v>19</v>
      </c>
      <c r="G6" s="1">
        <v>1507211823</v>
      </c>
    </row>
    <row r="7" spans="1:7" x14ac:dyDescent="0.35">
      <c r="A7" s="1">
        <v>7633</v>
      </c>
      <c r="B7" s="1">
        <v>657</v>
      </c>
      <c r="C7" s="1" t="s">
        <v>20</v>
      </c>
      <c r="D7" s="1" t="s">
        <v>380</v>
      </c>
      <c r="E7" s="1" t="s">
        <v>8</v>
      </c>
      <c r="F7" s="1" t="s">
        <v>21</v>
      </c>
      <c r="G7" s="1">
        <v>5612381477</v>
      </c>
    </row>
    <row r="8" spans="1:7" x14ac:dyDescent="0.35">
      <c r="A8" s="1">
        <v>2154</v>
      </c>
      <c r="B8" s="1">
        <v>761</v>
      </c>
      <c r="C8" s="1" t="s">
        <v>22</v>
      </c>
      <c r="D8" s="1" t="s">
        <v>381</v>
      </c>
      <c r="E8" s="1" t="s">
        <v>11</v>
      </c>
      <c r="F8" s="1" t="s">
        <v>23</v>
      </c>
      <c r="G8" s="1">
        <v>8094222335</v>
      </c>
    </row>
    <row r="9" spans="1:7" x14ac:dyDescent="0.35">
      <c r="A9" s="1">
        <v>5543</v>
      </c>
      <c r="B9" s="1">
        <v>20</v>
      </c>
      <c r="C9" s="1" t="s">
        <v>24</v>
      </c>
      <c r="D9" s="1" t="s">
        <v>382</v>
      </c>
      <c r="E9" s="1" t="s">
        <v>11</v>
      </c>
      <c r="F9" s="1" t="s">
        <v>25</v>
      </c>
      <c r="G9" s="1">
        <v>4133741447</v>
      </c>
    </row>
    <row r="10" spans="1:7" x14ac:dyDescent="0.35">
      <c r="A10" s="1">
        <v>2332</v>
      </c>
      <c r="B10" s="1">
        <v>356</v>
      </c>
      <c r="C10" s="1" t="s">
        <v>26</v>
      </c>
      <c r="D10" s="1" t="s">
        <v>383</v>
      </c>
      <c r="E10" s="1" t="s">
        <v>14</v>
      </c>
      <c r="F10" s="1" t="s">
        <v>27</v>
      </c>
      <c r="G10" s="1">
        <v>4399641006</v>
      </c>
    </row>
    <row r="11" spans="1:7" x14ac:dyDescent="0.35">
      <c r="A11" s="1">
        <v>4094</v>
      </c>
      <c r="B11" s="1">
        <v>301</v>
      </c>
      <c r="C11" s="1" t="s">
        <v>28</v>
      </c>
      <c r="D11" s="1" t="s">
        <v>384</v>
      </c>
      <c r="E11" s="1" t="s">
        <v>8</v>
      </c>
      <c r="F11" s="1" t="s">
        <v>29</v>
      </c>
      <c r="G11" s="1">
        <v>7077259810</v>
      </c>
    </row>
    <row r="12" spans="1:7" x14ac:dyDescent="0.35">
      <c r="A12" s="1">
        <v>3042</v>
      </c>
      <c r="B12" s="1">
        <v>450</v>
      </c>
      <c r="C12" s="1" t="s">
        <v>372</v>
      </c>
      <c r="D12" s="1" t="s">
        <v>385</v>
      </c>
      <c r="E12" s="1" t="s">
        <v>11</v>
      </c>
      <c r="F12" s="1" t="s">
        <v>30</v>
      </c>
      <c r="G12" s="1">
        <v>1634188566</v>
      </c>
    </row>
    <row r="13" spans="1:7" x14ac:dyDescent="0.35">
      <c r="A13" s="1">
        <v>2220</v>
      </c>
      <c r="B13" s="1">
        <v>782</v>
      </c>
      <c r="C13" s="1" t="s">
        <v>31</v>
      </c>
      <c r="D13" s="1" t="s">
        <v>386</v>
      </c>
      <c r="E13" s="1" t="s">
        <v>11</v>
      </c>
      <c r="F13" s="1" t="s">
        <v>32</v>
      </c>
      <c r="G13" s="1">
        <v>6963794710</v>
      </c>
    </row>
    <row r="14" spans="1:7" x14ac:dyDescent="0.35">
      <c r="A14" s="1">
        <v>4988</v>
      </c>
      <c r="B14" s="1">
        <v>820</v>
      </c>
      <c r="C14" s="1" t="s">
        <v>33</v>
      </c>
      <c r="D14" s="1" t="s">
        <v>387</v>
      </c>
      <c r="E14" s="1" t="s">
        <v>11</v>
      </c>
      <c r="F14" s="1" t="s">
        <v>34</v>
      </c>
      <c r="G14" s="1">
        <v>2644171337</v>
      </c>
    </row>
    <row r="15" spans="1:7" x14ac:dyDescent="0.35">
      <c r="A15" s="1">
        <v>175</v>
      </c>
      <c r="B15" s="1">
        <v>316</v>
      </c>
      <c r="C15" s="1" t="s">
        <v>35</v>
      </c>
      <c r="D15" s="1" t="s">
        <v>388</v>
      </c>
      <c r="E15" s="1" t="s">
        <v>11</v>
      </c>
      <c r="F15" s="1" t="s">
        <v>36</v>
      </c>
      <c r="G15" s="1">
        <v>3057896481</v>
      </c>
    </row>
    <row r="16" spans="1:7" x14ac:dyDescent="0.35">
      <c r="A16" s="1">
        <v>4233</v>
      </c>
      <c r="B16" s="1">
        <v>945</v>
      </c>
      <c r="C16" s="1" t="s">
        <v>373</v>
      </c>
      <c r="D16" s="1" t="s">
        <v>389</v>
      </c>
      <c r="E16" s="1" t="s">
        <v>8</v>
      </c>
      <c r="F16" s="1" t="s">
        <v>37</v>
      </c>
      <c r="G16" s="1">
        <v>3335480444</v>
      </c>
    </row>
    <row r="17" spans="1:7" x14ac:dyDescent="0.35">
      <c r="A17" s="1">
        <v>4351</v>
      </c>
      <c r="B17" s="1">
        <v>174</v>
      </c>
      <c r="C17" s="1" t="s">
        <v>38</v>
      </c>
      <c r="D17" s="1" t="s">
        <v>390</v>
      </c>
      <c r="E17" s="1" t="s">
        <v>8</v>
      </c>
      <c r="F17" s="1" t="s">
        <v>39</v>
      </c>
      <c r="G17" s="1">
        <v>1772719208</v>
      </c>
    </row>
    <row r="18" spans="1:7" x14ac:dyDescent="0.35">
      <c r="A18" s="1">
        <v>5578</v>
      </c>
      <c r="B18" s="1">
        <v>634</v>
      </c>
      <c r="C18" s="1" t="s">
        <v>40</v>
      </c>
      <c r="D18" s="1" t="s">
        <v>391</v>
      </c>
      <c r="E18" s="1" t="s">
        <v>11</v>
      </c>
      <c r="F18" s="1" t="s">
        <v>41</v>
      </c>
      <c r="G18" s="1">
        <v>3581081156</v>
      </c>
    </row>
    <row r="19" spans="1:7" x14ac:dyDescent="0.35">
      <c r="A19" s="1">
        <v>4523</v>
      </c>
      <c r="B19" s="1">
        <v>456</v>
      </c>
      <c r="C19" s="1" t="s">
        <v>42</v>
      </c>
      <c r="D19" s="1" t="s">
        <v>392</v>
      </c>
      <c r="E19" s="1" t="s">
        <v>11</v>
      </c>
      <c r="F19" s="1" t="s">
        <v>43</v>
      </c>
      <c r="G19" s="1">
        <v>9811567113</v>
      </c>
    </row>
    <row r="20" spans="1:7" x14ac:dyDescent="0.35">
      <c r="A20" s="1">
        <v>2972</v>
      </c>
      <c r="B20" s="1" t="s">
        <v>371</v>
      </c>
      <c r="C20" s="1" t="s">
        <v>44</v>
      </c>
      <c r="D20" s="1" t="s">
        <v>393</v>
      </c>
      <c r="E20" s="1" t="s">
        <v>11</v>
      </c>
      <c r="F20" s="1" t="s">
        <v>45</v>
      </c>
      <c r="G20" s="1">
        <v>7176117751</v>
      </c>
    </row>
    <row r="21" spans="1:7" x14ac:dyDescent="0.35">
      <c r="A21" s="1">
        <v>6153</v>
      </c>
      <c r="B21" s="1">
        <v>186</v>
      </c>
      <c r="C21" s="1" t="s">
        <v>46</v>
      </c>
      <c r="D21" s="1" t="s">
        <v>394</v>
      </c>
      <c r="E21" s="1" t="s">
        <v>14</v>
      </c>
      <c r="F21" s="1" t="s">
        <v>47</v>
      </c>
      <c r="G21" s="1">
        <v>5362454917</v>
      </c>
    </row>
    <row r="22" spans="1:7" x14ac:dyDescent="0.35">
      <c r="A22" s="1">
        <v>4852</v>
      </c>
      <c r="B22" s="1">
        <v>596</v>
      </c>
      <c r="C22" s="1" t="s">
        <v>48</v>
      </c>
      <c r="D22" s="1" t="s">
        <v>395</v>
      </c>
      <c r="E22" s="1" t="s">
        <v>8</v>
      </c>
      <c r="F22" s="1" t="s">
        <v>49</v>
      </c>
      <c r="G22" s="1">
        <v>9745073612</v>
      </c>
    </row>
    <row r="23" spans="1:7" x14ac:dyDescent="0.35">
      <c r="A23" s="1">
        <v>8106</v>
      </c>
      <c r="B23" s="1">
        <v>245</v>
      </c>
      <c r="C23" s="1" t="s">
        <v>50</v>
      </c>
      <c r="D23" s="1" t="s">
        <v>396</v>
      </c>
      <c r="E23" s="1" t="s">
        <v>14</v>
      </c>
      <c r="F23" s="1" t="s">
        <v>51</v>
      </c>
      <c r="G23" s="1">
        <v>4218762280</v>
      </c>
    </row>
    <row r="24" spans="1:7" x14ac:dyDescent="0.35">
      <c r="A24" s="1">
        <v>3917</v>
      </c>
      <c r="B24" s="1">
        <v>17</v>
      </c>
      <c r="C24" s="1" t="s">
        <v>52</v>
      </c>
      <c r="D24" s="1" t="s">
        <v>397</v>
      </c>
      <c r="E24" s="1" t="s">
        <v>8</v>
      </c>
      <c r="F24" s="1" t="s">
        <v>53</v>
      </c>
      <c r="G24" s="1">
        <v>2224750233</v>
      </c>
    </row>
    <row r="25" spans="1:7" x14ac:dyDescent="0.35">
      <c r="A25" s="1">
        <v>9377</v>
      </c>
      <c r="B25" s="1">
        <v>48</v>
      </c>
      <c r="C25" s="1" t="s">
        <v>54</v>
      </c>
      <c r="D25" s="1" t="s">
        <v>398</v>
      </c>
      <c r="E25" s="1" t="s">
        <v>8</v>
      </c>
      <c r="F25" s="1" t="s">
        <v>55</v>
      </c>
      <c r="G25" s="1">
        <v>8017236646</v>
      </c>
    </row>
    <row r="26" spans="1:7" x14ac:dyDescent="0.35">
      <c r="A26" s="1">
        <v>5387</v>
      </c>
      <c r="B26" s="1">
        <v>457</v>
      </c>
      <c r="C26" s="1" t="s">
        <v>56</v>
      </c>
      <c r="D26" s="1" t="s">
        <v>399</v>
      </c>
      <c r="E26" s="1" t="s">
        <v>14</v>
      </c>
      <c r="F26" s="1" t="s">
        <v>57</v>
      </c>
      <c r="G26" s="1">
        <v>5712616501</v>
      </c>
    </row>
    <row r="27" spans="1:7" x14ac:dyDescent="0.35">
      <c r="A27" s="1">
        <v>6513</v>
      </c>
      <c r="B27" s="1">
        <v>944</v>
      </c>
      <c r="C27" s="1" t="s">
        <v>58</v>
      </c>
      <c r="D27" s="1" t="s">
        <v>400</v>
      </c>
      <c r="E27" s="1" t="s">
        <v>14</v>
      </c>
      <c r="F27" s="1" t="s">
        <v>59</v>
      </c>
      <c r="G27" s="1">
        <v>7065731530</v>
      </c>
    </row>
    <row r="28" spans="1:7" x14ac:dyDescent="0.35">
      <c r="A28" s="1">
        <v>3965</v>
      </c>
      <c r="B28" s="1">
        <v>516</v>
      </c>
      <c r="C28" s="1" t="s">
        <v>60</v>
      </c>
      <c r="D28" s="1" t="s">
        <v>401</v>
      </c>
      <c r="E28" s="1" t="s">
        <v>14</v>
      </c>
      <c r="F28" s="1" t="s">
        <v>61</v>
      </c>
      <c r="G28" s="1">
        <v>3636499761</v>
      </c>
    </row>
    <row r="29" spans="1:7" x14ac:dyDescent="0.35">
      <c r="A29" s="1">
        <v>8893</v>
      </c>
      <c r="B29" s="1">
        <v>847</v>
      </c>
      <c r="C29" s="1" t="s">
        <v>62</v>
      </c>
      <c r="D29" s="1" t="s">
        <v>402</v>
      </c>
      <c r="E29" s="1" t="s">
        <v>14</v>
      </c>
      <c r="F29" s="1" t="s">
        <v>63</v>
      </c>
      <c r="G29" s="1">
        <v>6491626668</v>
      </c>
    </row>
    <row r="30" spans="1:7" x14ac:dyDescent="0.35">
      <c r="A30" s="1">
        <v>1897</v>
      </c>
      <c r="B30" s="1">
        <v>504</v>
      </c>
      <c r="C30" s="1" t="s">
        <v>64</v>
      </c>
      <c r="D30" s="1" t="s">
        <v>403</v>
      </c>
      <c r="E30" s="1" t="s">
        <v>11</v>
      </c>
      <c r="F30" s="1" t="s">
        <v>65</v>
      </c>
      <c r="G30" s="1">
        <v>8023324199</v>
      </c>
    </row>
    <row r="31" spans="1:7" x14ac:dyDescent="0.35">
      <c r="A31" s="1">
        <v>390</v>
      </c>
      <c r="B31" s="1">
        <v>115</v>
      </c>
      <c r="C31" s="1" t="s">
        <v>66</v>
      </c>
      <c r="D31" s="1" t="s">
        <v>404</v>
      </c>
      <c r="E31" s="1" t="s">
        <v>14</v>
      </c>
      <c r="F31" s="1" t="s">
        <v>67</v>
      </c>
      <c r="G31" s="1">
        <v>6958292565</v>
      </c>
    </row>
    <row r="32" spans="1:7" x14ac:dyDescent="0.35">
      <c r="A32" s="1">
        <v>3633</v>
      </c>
      <c r="B32" s="1">
        <v>740</v>
      </c>
      <c r="C32" s="1" t="s">
        <v>68</v>
      </c>
      <c r="D32" s="1" t="s">
        <v>405</v>
      </c>
      <c r="E32" s="1" t="s">
        <v>8</v>
      </c>
      <c r="F32" s="1" t="s">
        <v>69</v>
      </c>
      <c r="G32" s="1">
        <v>3794685776</v>
      </c>
    </row>
    <row r="33" spans="1:7" x14ac:dyDescent="0.35">
      <c r="A33" s="1">
        <v>7828</v>
      </c>
      <c r="B33" s="1">
        <v>884</v>
      </c>
      <c r="C33" s="1" t="s">
        <v>70</v>
      </c>
      <c r="D33" s="1" t="s">
        <v>406</v>
      </c>
      <c r="E33" s="1" t="s">
        <v>8</v>
      </c>
      <c r="F33" s="1" t="s">
        <v>71</v>
      </c>
      <c r="G33" s="1">
        <v>1973040699</v>
      </c>
    </row>
    <row r="34" spans="1:7" x14ac:dyDescent="0.35">
      <c r="A34" s="1">
        <v>2241</v>
      </c>
      <c r="B34" s="1">
        <v>446</v>
      </c>
      <c r="C34" s="1" t="s">
        <v>72</v>
      </c>
      <c r="D34" s="1" t="s">
        <v>407</v>
      </c>
      <c r="E34" s="1" t="s">
        <v>8</v>
      </c>
      <c r="F34" s="1" t="s">
        <v>73</v>
      </c>
      <c r="G34" s="1">
        <v>4120733093</v>
      </c>
    </row>
    <row r="35" spans="1:7" x14ac:dyDescent="0.35">
      <c r="A35" s="1">
        <v>896</v>
      </c>
      <c r="B35" s="1">
        <v>74</v>
      </c>
      <c r="C35" s="1" t="s">
        <v>74</v>
      </c>
      <c r="D35" s="1" t="s">
        <v>408</v>
      </c>
      <c r="E35" s="1" t="s">
        <v>8</v>
      </c>
      <c r="F35" s="1" t="s">
        <v>17</v>
      </c>
      <c r="G35" s="1">
        <v>5785102250</v>
      </c>
    </row>
    <row r="36" spans="1:7" x14ac:dyDescent="0.35">
      <c r="A36" s="1">
        <v>6361</v>
      </c>
      <c r="B36" s="1">
        <v>636</v>
      </c>
      <c r="C36" s="1" t="s">
        <v>75</v>
      </c>
      <c r="D36" s="1" t="s">
        <v>409</v>
      </c>
      <c r="E36" s="1" t="s">
        <v>8</v>
      </c>
      <c r="F36" s="1" t="s">
        <v>76</v>
      </c>
      <c r="G36" s="1">
        <v>9235867886</v>
      </c>
    </row>
    <row r="37" spans="1:7" x14ac:dyDescent="0.35">
      <c r="A37" s="1">
        <v>6713</v>
      </c>
      <c r="B37" s="1">
        <v>37</v>
      </c>
      <c r="C37" s="1" t="s">
        <v>374</v>
      </c>
      <c r="D37" s="1" t="s">
        <v>410</v>
      </c>
      <c r="E37" s="1" t="s">
        <v>14</v>
      </c>
      <c r="F37" s="1" t="s">
        <v>77</v>
      </c>
      <c r="G37" s="1">
        <v>7134849334</v>
      </c>
    </row>
    <row r="38" spans="1:7" x14ac:dyDescent="0.35">
      <c r="A38" s="1">
        <v>4283</v>
      </c>
      <c r="B38" s="1">
        <v>804</v>
      </c>
      <c r="C38" s="1" t="s">
        <v>78</v>
      </c>
      <c r="D38" s="1" t="s">
        <v>411</v>
      </c>
      <c r="E38" s="1" t="s">
        <v>11</v>
      </c>
      <c r="F38" s="1" t="s">
        <v>17</v>
      </c>
      <c r="G38" s="1">
        <v>4751700379</v>
      </c>
    </row>
    <row r="39" spans="1:7" x14ac:dyDescent="0.35">
      <c r="A39" s="1">
        <v>9486</v>
      </c>
      <c r="B39" s="1">
        <v>694</v>
      </c>
      <c r="C39" s="1" t="s">
        <v>79</v>
      </c>
      <c r="D39" s="1" t="s">
        <v>412</v>
      </c>
      <c r="E39" s="1" t="s">
        <v>11</v>
      </c>
      <c r="F39" s="1" t="s">
        <v>80</v>
      </c>
      <c r="G39" s="1">
        <v>9430559862</v>
      </c>
    </row>
    <row r="40" spans="1:7" x14ac:dyDescent="0.35">
      <c r="A40" s="1">
        <v>308</v>
      </c>
      <c r="B40" s="1">
        <v>198</v>
      </c>
      <c r="C40" s="1" t="s">
        <v>81</v>
      </c>
      <c r="D40" s="1" t="s">
        <v>413</v>
      </c>
      <c r="E40" s="1" t="s">
        <v>14</v>
      </c>
      <c r="F40" s="1" t="s">
        <v>82</v>
      </c>
      <c r="G40" s="1">
        <v>4160161977</v>
      </c>
    </row>
    <row r="41" spans="1:7" x14ac:dyDescent="0.35">
      <c r="A41" s="1">
        <v>8927</v>
      </c>
      <c r="B41" s="1">
        <v>576</v>
      </c>
      <c r="C41" s="1" t="s">
        <v>83</v>
      </c>
      <c r="D41" s="1" t="s">
        <v>414</v>
      </c>
      <c r="E41" s="1" t="s">
        <v>11</v>
      </c>
      <c r="F41" s="1" t="s">
        <v>84</v>
      </c>
      <c r="G41" s="1">
        <v>1660494007</v>
      </c>
    </row>
    <row r="42" spans="1:7" x14ac:dyDescent="0.35">
      <c r="A42" s="1">
        <v>249</v>
      </c>
      <c r="B42" s="1">
        <v>754</v>
      </c>
      <c r="C42" s="1" t="s">
        <v>35</v>
      </c>
      <c r="D42" s="1" t="s">
        <v>415</v>
      </c>
      <c r="E42" s="1" t="s">
        <v>14</v>
      </c>
      <c r="F42" s="1" t="s">
        <v>85</v>
      </c>
      <c r="G42" s="1">
        <v>2979310129</v>
      </c>
    </row>
    <row r="43" spans="1:7" x14ac:dyDescent="0.35">
      <c r="A43" s="1">
        <v>2620</v>
      </c>
      <c r="B43" s="1">
        <v>547</v>
      </c>
      <c r="C43" s="1" t="s">
        <v>86</v>
      </c>
      <c r="D43" s="1" t="s">
        <v>416</v>
      </c>
      <c r="E43" s="1" t="s">
        <v>14</v>
      </c>
      <c r="F43" s="1" t="s">
        <v>87</v>
      </c>
      <c r="G43" s="1">
        <v>1973879566</v>
      </c>
    </row>
    <row r="44" spans="1:7" x14ac:dyDescent="0.35">
      <c r="A44" s="1">
        <v>1164</v>
      </c>
      <c r="B44" s="1">
        <v>656</v>
      </c>
      <c r="C44" s="1" t="s">
        <v>88</v>
      </c>
      <c r="D44" s="1" t="s">
        <v>417</v>
      </c>
      <c r="E44" s="1" t="s">
        <v>8</v>
      </c>
      <c r="F44" s="1" t="s">
        <v>89</v>
      </c>
      <c r="G44" s="1">
        <v>7030699598</v>
      </c>
    </row>
    <row r="45" spans="1:7" x14ac:dyDescent="0.35">
      <c r="A45" s="1">
        <v>4711</v>
      </c>
      <c r="B45" s="1">
        <v>654</v>
      </c>
      <c r="C45" s="1" t="s">
        <v>90</v>
      </c>
      <c r="D45" s="1" t="s">
        <v>418</v>
      </c>
      <c r="E45" s="1" t="s">
        <v>8</v>
      </c>
      <c r="F45" s="1" t="s">
        <v>91</v>
      </c>
      <c r="G45" s="1">
        <v>2618164744</v>
      </c>
    </row>
    <row r="46" spans="1:7" x14ac:dyDescent="0.35">
      <c r="A46" s="1">
        <v>4053</v>
      </c>
      <c r="B46" s="1">
        <v>646</v>
      </c>
      <c r="C46" s="1" t="s">
        <v>92</v>
      </c>
      <c r="D46" s="1" t="s">
        <v>419</v>
      </c>
      <c r="E46" s="1" t="s">
        <v>14</v>
      </c>
      <c r="F46" s="1" t="s">
        <v>93</v>
      </c>
      <c r="G46" s="1">
        <v>6736421797</v>
      </c>
    </row>
    <row r="47" spans="1:7" x14ac:dyDescent="0.35">
      <c r="A47" s="1">
        <v>4272</v>
      </c>
      <c r="B47" s="1">
        <v>250</v>
      </c>
      <c r="C47" s="1" t="s">
        <v>94</v>
      </c>
      <c r="D47" s="1" t="s">
        <v>420</v>
      </c>
      <c r="E47" s="1" t="s">
        <v>14</v>
      </c>
      <c r="F47" s="1" t="s">
        <v>95</v>
      </c>
      <c r="G47" s="1">
        <v>5071378297</v>
      </c>
    </row>
    <row r="48" spans="1:7" x14ac:dyDescent="0.35">
      <c r="A48" s="1">
        <v>7005</v>
      </c>
      <c r="B48" s="1">
        <v>81</v>
      </c>
      <c r="C48" s="1" t="s">
        <v>96</v>
      </c>
      <c r="D48" s="1" t="s">
        <v>421</v>
      </c>
      <c r="E48" s="1" t="s">
        <v>14</v>
      </c>
      <c r="F48" s="1" t="s">
        <v>97</v>
      </c>
      <c r="G48" s="1">
        <v>3907479910</v>
      </c>
    </row>
    <row r="49" spans="1:7" x14ac:dyDescent="0.35">
      <c r="A49" s="1">
        <v>2308</v>
      </c>
      <c r="B49" s="1">
        <v>898</v>
      </c>
      <c r="C49" s="1" t="s">
        <v>98</v>
      </c>
      <c r="D49" s="1" t="s">
        <v>422</v>
      </c>
      <c r="E49" s="1" t="s">
        <v>8</v>
      </c>
      <c r="F49" s="1" t="s">
        <v>99</v>
      </c>
      <c r="G49" s="1">
        <v>8175968796</v>
      </c>
    </row>
    <row r="50" spans="1:7" x14ac:dyDescent="0.35">
      <c r="A50" s="1">
        <v>5150</v>
      </c>
      <c r="B50" s="1">
        <v>461</v>
      </c>
      <c r="C50" s="1" t="s">
        <v>100</v>
      </c>
      <c r="D50" s="1" t="s">
        <v>423</v>
      </c>
      <c r="E50" s="1" t="s">
        <v>11</v>
      </c>
      <c r="F50" s="1" t="s">
        <v>101</v>
      </c>
      <c r="G50" s="1">
        <v>2711085992</v>
      </c>
    </row>
    <row r="51" spans="1:7" x14ac:dyDescent="0.35">
      <c r="A51" s="1">
        <v>693</v>
      </c>
      <c r="B51" s="1">
        <v>390</v>
      </c>
      <c r="C51" s="1" t="s">
        <v>102</v>
      </c>
      <c r="D51" s="1" t="s">
        <v>424</v>
      </c>
      <c r="E51" s="1" t="s">
        <v>8</v>
      </c>
      <c r="F51" s="1" t="s">
        <v>103</v>
      </c>
      <c r="G51" s="1">
        <v>3457826852</v>
      </c>
    </row>
    <row r="52" spans="1:7" x14ac:dyDescent="0.35">
      <c r="A52" s="1">
        <v>9598</v>
      </c>
      <c r="B52" s="1">
        <v>988</v>
      </c>
      <c r="C52" s="1" t="s">
        <v>104</v>
      </c>
      <c r="D52" s="1" t="s">
        <v>425</v>
      </c>
      <c r="E52" s="1" t="s">
        <v>8</v>
      </c>
      <c r="F52" s="1" t="s">
        <v>105</v>
      </c>
      <c r="G52" s="1">
        <v>2858707837</v>
      </c>
    </row>
    <row r="53" spans="1:7" x14ac:dyDescent="0.35">
      <c r="A53" s="1">
        <v>8103</v>
      </c>
      <c r="B53" s="1">
        <v>597</v>
      </c>
      <c r="C53" s="1" t="s">
        <v>22</v>
      </c>
      <c r="D53" s="1" t="s">
        <v>426</v>
      </c>
      <c r="E53" s="1" t="s">
        <v>14</v>
      </c>
      <c r="F53" s="1" t="s">
        <v>106</v>
      </c>
      <c r="G53" s="1">
        <v>2065509695</v>
      </c>
    </row>
    <row r="54" spans="1:7" x14ac:dyDescent="0.35">
      <c r="A54" s="1">
        <v>8894</v>
      </c>
      <c r="B54" s="1">
        <v>916</v>
      </c>
      <c r="C54" s="1" t="s">
        <v>107</v>
      </c>
      <c r="D54" s="1" t="s">
        <v>427</v>
      </c>
      <c r="E54" s="1" t="s">
        <v>11</v>
      </c>
      <c r="F54" s="1" t="s">
        <v>108</v>
      </c>
      <c r="G54" s="1">
        <v>4133664929</v>
      </c>
    </row>
    <row r="55" spans="1:7" x14ac:dyDescent="0.35">
      <c r="A55" s="1">
        <v>114</v>
      </c>
      <c r="B55" s="1">
        <v>135</v>
      </c>
      <c r="C55" s="1" t="s">
        <v>42</v>
      </c>
      <c r="D55" s="1" t="s">
        <v>428</v>
      </c>
      <c r="E55" s="1" t="s">
        <v>8</v>
      </c>
      <c r="F55" s="1" t="s">
        <v>109</v>
      </c>
      <c r="G55" s="1">
        <v>5958159146</v>
      </c>
    </row>
    <row r="56" spans="1:7" x14ac:dyDescent="0.35">
      <c r="A56" s="1">
        <v>6546</v>
      </c>
      <c r="B56" s="1">
        <v>262</v>
      </c>
      <c r="C56" s="1" t="s">
        <v>110</v>
      </c>
      <c r="D56" s="1" t="s">
        <v>429</v>
      </c>
      <c r="E56" s="1" t="s">
        <v>11</v>
      </c>
      <c r="F56" s="1" t="s">
        <v>111</v>
      </c>
      <c r="G56" s="1">
        <v>1022633285</v>
      </c>
    </row>
    <row r="57" spans="1:7" x14ac:dyDescent="0.35">
      <c r="A57" s="1">
        <v>3571</v>
      </c>
      <c r="B57" s="1">
        <v>844</v>
      </c>
      <c r="C57" s="1" t="s">
        <v>112</v>
      </c>
      <c r="D57" s="1" t="s">
        <v>430</v>
      </c>
      <c r="E57" s="1" t="s">
        <v>14</v>
      </c>
      <c r="F57" s="1" t="s">
        <v>113</v>
      </c>
      <c r="G57" s="1">
        <v>4283361474</v>
      </c>
    </row>
    <row r="58" spans="1:7" x14ac:dyDescent="0.35">
      <c r="A58" s="1">
        <v>7316</v>
      </c>
      <c r="B58" s="1">
        <v>169</v>
      </c>
      <c r="C58" s="1" t="s">
        <v>114</v>
      </c>
      <c r="D58" s="1" t="s">
        <v>431</v>
      </c>
      <c r="E58" s="1" t="s">
        <v>14</v>
      </c>
      <c r="F58" s="1" t="s">
        <v>115</v>
      </c>
      <c r="G58" s="1">
        <v>2950413181</v>
      </c>
    </row>
    <row r="59" spans="1:7" x14ac:dyDescent="0.35">
      <c r="A59" s="1">
        <v>2478</v>
      </c>
      <c r="B59" s="1">
        <v>671</v>
      </c>
      <c r="C59" s="1" t="s">
        <v>116</v>
      </c>
      <c r="D59" s="1" t="s">
        <v>432</v>
      </c>
      <c r="E59" s="1" t="s">
        <v>8</v>
      </c>
      <c r="F59" s="1" t="s">
        <v>117</v>
      </c>
      <c r="G59" s="1">
        <v>3513023435</v>
      </c>
    </row>
    <row r="60" spans="1:7" x14ac:dyDescent="0.35">
      <c r="A60" s="1">
        <v>1215</v>
      </c>
      <c r="B60" s="1">
        <v>353</v>
      </c>
      <c r="C60" s="1" t="s">
        <v>102</v>
      </c>
      <c r="D60" s="1" t="s">
        <v>433</v>
      </c>
      <c r="E60" s="1" t="s">
        <v>8</v>
      </c>
      <c r="F60" s="1" t="s">
        <v>118</v>
      </c>
      <c r="G60" s="1">
        <v>6379672748</v>
      </c>
    </row>
    <row r="61" spans="1:7" x14ac:dyDescent="0.35">
      <c r="A61" s="1">
        <v>5402</v>
      </c>
      <c r="B61" s="1">
        <v>776</v>
      </c>
      <c r="C61" s="1" t="s">
        <v>112</v>
      </c>
      <c r="D61" s="1" t="s">
        <v>434</v>
      </c>
      <c r="E61" s="1" t="s">
        <v>14</v>
      </c>
      <c r="F61" s="1" t="s">
        <v>119</v>
      </c>
      <c r="G61" s="1">
        <v>2335838084</v>
      </c>
    </row>
    <row r="62" spans="1:7" x14ac:dyDescent="0.35">
      <c r="A62" s="1">
        <v>1647</v>
      </c>
      <c r="B62" s="1">
        <v>205</v>
      </c>
      <c r="C62" s="1" t="s">
        <v>120</v>
      </c>
      <c r="D62" s="1" t="s">
        <v>435</v>
      </c>
      <c r="E62" s="1" t="s">
        <v>8</v>
      </c>
      <c r="F62" s="1" t="s">
        <v>121</v>
      </c>
      <c r="G62" s="1">
        <v>2179414351</v>
      </c>
    </row>
    <row r="63" spans="1:7" x14ac:dyDescent="0.35">
      <c r="A63" s="1">
        <v>9423</v>
      </c>
      <c r="B63" s="1">
        <v>705</v>
      </c>
      <c r="C63" s="1" t="s">
        <v>122</v>
      </c>
      <c r="D63" s="1" t="s">
        <v>436</v>
      </c>
      <c r="E63" s="1" t="s">
        <v>14</v>
      </c>
      <c r="F63" s="1" t="s">
        <v>123</v>
      </c>
      <c r="G63" s="1">
        <v>9984833487</v>
      </c>
    </row>
    <row r="64" spans="1:7" x14ac:dyDescent="0.35">
      <c r="A64" s="1">
        <v>6404</v>
      </c>
      <c r="B64" s="1">
        <v>10</v>
      </c>
      <c r="C64" s="1" t="s">
        <v>124</v>
      </c>
      <c r="D64" s="1" t="s">
        <v>437</v>
      </c>
      <c r="E64" s="1" t="s">
        <v>8</v>
      </c>
      <c r="F64" s="1" t="s">
        <v>105</v>
      </c>
      <c r="G64" s="1">
        <v>4771182901</v>
      </c>
    </row>
    <row r="65" spans="1:7" x14ac:dyDescent="0.35">
      <c r="A65" s="1">
        <v>6767</v>
      </c>
      <c r="B65" s="1">
        <v>195</v>
      </c>
      <c r="C65" s="1" t="s">
        <v>125</v>
      </c>
      <c r="D65" s="1" t="s">
        <v>438</v>
      </c>
      <c r="E65" s="1" t="s">
        <v>11</v>
      </c>
      <c r="F65" s="1" t="s">
        <v>126</v>
      </c>
      <c r="G65" s="1">
        <v>6825096485</v>
      </c>
    </row>
    <row r="66" spans="1:7" x14ac:dyDescent="0.35">
      <c r="A66" s="1">
        <v>1278</v>
      </c>
      <c r="B66" s="1">
        <v>136</v>
      </c>
      <c r="C66" s="1" t="s">
        <v>38</v>
      </c>
      <c r="D66" s="1" t="s">
        <v>439</v>
      </c>
      <c r="E66" s="1" t="s">
        <v>11</v>
      </c>
      <c r="F66" s="1" t="s">
        <v>127</v>
      </c>
      <c r="G66" s="1">
        <v>9801474305</v>
      </c>
    </row>
    <row r="67" spans="1:7" x14ac:dyDescent="0.35">
      <c r="A67" s="1">
        <v>1334</v>
      </c>
      <c r="B67" s="1">
        <v>500</v>
      </c>
      <c r="C67" s="1" t="s">
        <v>124</v>
      </c>
      <c r="D67" s="1" t="s">
        <v>440</v>
      </c>
      <c r="E67" s="1" t="s">
        <v>8</v>
      </c>
      <c r="F67" s="1" t="s">
        <v>128</v>
      </c>
      <c r="G67" s="1">
        <v>7636788633</v>
      </c>
    </row>
    <row r="68" spans="1:7" x14ac:dyDescent="0.35">
      <c r="A68" s="1">
        <v>8887</v>
      </c>
      <c r="B68" s="1">
        <v>969</v>
      </c>
      <c r="C68" s="1" t="s">
        <v>129</v>
      </c>
      <c r="D68" s="1" t="s">
        <v>441</v>
      </c>
      <c r="E68" s="1" t="s">
        <v>14</v>
      </c>
      <c r="F68" s="1" t="s">
        <v>130</v>
      </c>
      <c r="G68" s="1">
        <v>6328420950</v>
      </c>
    </row>
    <row r="69" spans="1:7" x14ac:dyDescent="0.35">
      <c r="A69" s="1">
        <v>9858</v>
      </c>
      <c r="B69" s="1">
        <v>817</v>
      </c>
      <c r="C69" s="1" t="s">
        <v>131</v>
      </c>
      <c r="D69" s="1" t="s">
        <v>442</v>
      </c>
      <c r="E69" s="1" t="s">
        <v>11</v>
      </c>
      <c r="F69" s="1" t="s">
        <v>132</v>
      </c>
      <c r="G69" s="1">
        <v>1174341766</v>
      </c>
    </row>
    <row r="70" spans="1:7" x14ac:dyDescent="0.35">
      <c r="A70" s="1">
        <v>9636</v>
      </c>
      <c r="B70" s="1">
        <v>833</v>
      </c>
      <c r="C70" s="1" t="s">
        <v>133</v>
      </c>
      <c r="D70" s="1" t="s">
        <v>443</v>
      </c>
      <c r="E70" s="1" t="s">
        <v>11</v>
      </c>
      <c r="F70" s="1" t="s">
        <v>134</v>
      </c>
      <c r="G70" s="1">
        <v>9030541371</v>
      </c>
    </row>
    <row r="71" spans="1:7" x14ac:dyDescent="0.35">
      <c r="A71" s="1">
        <v>9943</v>
      </c>
      <c r="B71" s="1">
        <v>221</v>
      </c>
      <c r="C71" s="1" t="s">
        <v>135</v>
      </c>
      <c r="D71" s="1" t="s">
        <v>444</v>
      </c>
      <c r="E71" s="1" t="s">
        <v>8</v>
      </c>
      <c r="F71" s="1" t="s">
        <v>136</v>
      </c>
      <c r="G71" s="1">
        <v>3573904144</v>
      </c>
    </row>
    <row r="72" spans="1:7" x14ac:dyDescent="0.35">
      <c r="A72" s="1">
        <v>1246</v>
      </c>
      <c r="B72" s="1">
        <v>77</v>
      </c>
      <c r="C72" s="1" t="s">
        <v>137</v>
      </c>
      <c r="D72" s="1" t="s">
        <v>445</v>
      </c>
      <c r="E72" s="1" t="s">
        <v>14</v>
      </c>
      <c r="F72" s="1" t="s">
        <v>138</v>
      </c>
      <c r="G72" s="1">
        <v>9998350900</v>
      </c>
    </row>
    <row r="73" spans="1:7" x14ac:dyDescent="0.35">
      <c r="A73" s="1">
        <v>4527</v>
      </c>
      <c r="B73" s="1">
        <v>800</v>
      </c>
      <c r="C73" s="1" t="s">
        <v>204</v>
      </c>
      <c r="D73" s="1" t="s">
        <v>446</v>
      </c>
      <c r="E73" s="1" t="s">
        <v>11</v>
      </c>
      <c r="F73" s="1" t="s">
        <v>139</v>
      </c>
      <c r="G73" s="1">
        <v>3715864347</v>
      </c>
    </row>
    <row r="74" spans="1:7" x14ac:dyDescent="0.35">
      <c r="A74" s="1">
        <v>3782</v>
      </c>
      <c r="B74" s="1">
        <v>146</v>
      </c>
      <c r="C74" s="1" t="s">
        <v>140</v>
      </c>
      <c r="D74" s="1" t="s">
        <v>447</v>
      </c>
      <c r="E74" s="1" t="s">
        <v>14</v>
      </c>
      <c r="F74" s="1" t="s">
        <v>141</v>
      </c>
      <c r="G74" s="1">
        <v>8089653286</v>
      </c>
    </row>
    <row r="75" spans="1:7" x14ac:dyDescent="0.35">
      <c r="A75" s="1">
        <v>6225</v>
      </c>
      <c r="B75" s="1">
        <v>531</v>
      </c>
      <c r="C75" s="1" t="s">
        <v>88</v>
      </c>
      <c r="D75" s="1" t="s">
        <v>448</v>
      </c>
      <c r="E75" s="1" t="s">
        <v>8</v>
      </c>
      <c r="F75" s="1" t="s">
        <v>142</v>
      </c>
      <c r="G75" s="1">
        <v>9827842133</v>
      </c>
    </row>
    <row r="76" spans="1:7" x14ac:dyDescent="0.35">
      <c r="A76" s="1">
        <v>2257</v>
      </c>
      <c r="B76" s="1">
        <v>503</v>
      </c>
      <c r="C76" s="1" t="s">
        <v>143</v>
      </c>
      <c r="D76" s="1" t="s">
        <v>449</v>
      </c>
      <c r="E76" s="1" t="s">
        <v>14</v>
      </c>
      <c r="F76" s="1" t="s">
        <v>144</v>
      </c>
      <c r="G76" s="1">
        <v>2998991184</v>
      </c>
    </row>
    <row r="77" spans="1:7" x14ac:dyDescent="0.35">
      <c r="A77" s="1">
        <v>9177</v>
      </c>
      <c r="B77" s="1">
        <v>19</v>
      </c>
      <c r="C77" s="1" t="s">
        <v>145</v>
      </c>
      <c r="D77" s="1" t="s">
        <v>450</v>
      </c>
      <c r="E77" s="1" t="s">
        <v>11</v>
      </c>
      <c r="F77" s="1" t="s">
        <v>146</v>
      </c>
      <c r="G77" s="1">
        <v>7591554939</v>
      </c>
    </row>
    <row r="78" spans="1:7" x14ac:dyDescent="0.35">
      <c r="A78" s="1">
        <v>8703</v>
      </c>
      <c r="B78" s="1">
        <v>897</v>
      </c>
      <c r="C78" s="1" t="s">
        <v>147</v>
      </c>
      <c r="D78" s="1" t="s">
        <v>451</v>
      </c>
      <c r="E78" s="1" t="s">
        <v>8</v>
      </c>
      <c r="F78" s="1" t="s">
        <v>17</v>
      </c>
      <c r="G78" s="1">
        <v>7320532389</v>
      </c>
    </row>
    <row r="79" spans="1:7" x14ac:dyDescent="0.35">
      <c r="A79" s="1">
        <v>3514</v>
      </c>
      <c r="B79" s="1">
        <v>703</v>
      </c>
      <c r="C79" s="1" t="s">
        <v>112</v>
      </c>
      <c r="D79" s="1" t="s">
        <v>452</v>
      </c>
      <c r="E79" s="1" t="s">
        <v>11</v>
      </c>
      <c r="F79" s="1" t="s">
        <v>148</v>
      </c>
      <c r="G79" s="1">
        <v>8552082746</v>
      </c>
    </row>
    <row r="80" spans="1:7" x14ac:dyDescent="0.35">
      <c r="A80" s="1">
        <v>3089</v>
      </c>
      <c r="B80" s="1">
        <v>249</v>
      </c>
      <c r="C80" s="1" t="s">
        <v>149</v>
      </c>
      <c r="D80" s="1" t="s">
        <v>453</v>
      </c>
      <c r="E80" s="1" t="s">
        <v>8</v>
      </c>
      <c r="F80" s="1" t="s">
        <v>150</v>
      </c>
      <c r="G80" s="1">
        <v>8015529354</v>
      </c>
    </row>
    <row r="81" spans="1:7" x14ac:dyDescent="0.35">
      <c r="A81" s="1">
        <v>7253</v>
      </c>
      <c r="B81" s="1">
        <v>360</v>
      </c>
      <c r="C81" s="1" t="s">
        <v>104</v>
      </c>
      <c r="D81" s="1" t="s">
        <v>454</v>
      </c>
      <c r="E81" s="1" t="s">
        <v>8</v>
      </c>
      <c r="F81" s="1" t="s">
        <v>151</v>
      </c>
      <c r="G81" s="1">
        <v>9700239171</v>
      </c>
    </row>
    <row r="82" spans="1:7" x14ac:dyDescent="0.35">
      <c r="A82" s="1">
        <v>8786</v>
      </c>
      <c r="B82" s="1">
        <v>327</v>
      </c>
      <c r="C82" s="1" t="s">
        <v>152</v>
      </c>
      <c r="D82" s="1" t="s">
        <v>455</v>
      </c>
      <c r="E82" s="1" t="s">
        <v>8</v>
      </c>
      <c r="F82" s="1" t="s">
        <v>153</v>
      </c>
      <c r="G82" s="1">
        <v>8588987011</v>
      </c>
    </row>
    <row r="83" spans="1:7" x14ac:dyDescent="0.35">
      <c r="A83" s="1">
        <v>1211</v>
      </c>
      <c r="B83" s="1">
        <v>121</v>
      </c>
      <c r="C83" s="1" t="s">
        <v>154</v>
      </c>
      <c r="D83" s="1" t="s">
        <v>456</v>
      </c>
      <c r="E83" s="1" t="s">
        <v>8</v>
      </c>
      <c r="F83" s="1" t="s">
        <v>155</v>
      </c>
      <c r="G83" s="1">
        <v>2797657807</v>
      </c>
    </row>
    <row r="84" spans="1:7" x14ac:dyDescent="0.35">
      <c r="A84" s="1">
        <v>359</v>
      </c>
      <c r="B84" s="1">
        <v>614</v>
      </c>
      <c r="C84" s="1" t="s">
        <v>156</v>
      </c>
      <c r="D84" s="1" t="s">
        <v>457</v>
      </c>
      <c r="E84" s="1" t="s">
        <v>8</v>
      </c>
      <c r="F84" s="1" t="s">
        <v>157</v>
      </c>
      <c r="G84" s="1">
        <v>3420855911</v>
      </c>
    </row>
    <row r="85" spans="1:7" x14ac:dyDescent="0.35">
      <c r="A85" s="1">
        <v>2066</v>
      </c>
      <c r="B85" s="1">
        <v>80</v>
      </c>
      <c r="C85" s="1" t="s">
        <v>22</v>
      </c>
      <c r="D85" s="1" t="s">
        <v>458</v>
      </c>
      <c r="E85" s="1" t="s">
        <v>14</v>
      </c>
      <c r="F85" s="1" t="s">
        <v>158</v>
      </c>
      <c r="G85" s="1">
        <v>5965931339</v>
      </c>
    </row>
    <row r="86" spans="1:7" x14ac:dyDescent="0.35">
      <c r="A86" s="1">
        <v>4322</v>
      </c>
      <c r="B86" s="1">
        <v>401</v>
      </c>
      <c r="C86" s="1" t="s">
        <v>159</v>
      </c>
      <c r="D86" s="1" t="s">
        <v>459</v>
      </c>
      <c r="E86" s="1" t="s">
        <v>8</v>
      </c>
      <c r="F86" s="1" t="s">
        <v>160</v>
      </c>
      <c r="G86" s="1">
        <v>7775860985</v>
      </c>
    </row>
    <row r="87" spans="1:7" x14ac:dyDescent="0.35">
      <c r="A87" s="1">
        <v>7773</v>
      </c>
      <c r="B87" s="1">
        <v>914</v>
      </c>
      <c r="C87" s="1" t="s">
        <v>161</v>
      </c>
      <c r="D87" s="1" t="s">
        <v>460</v>
      </c>
      <c r="E87" s="1" t="s">
        <v>8</v>
      </c>
      <c r="F87" s="1" t="s">
        <v>162</v>
      </c>
      <c r="G87" s="1">
        <v>2945958018</v>
      </c>
    </row>
    <row r="88" spans="1:7" x14ac:dyDescent="0.35">
      <c r="A88" s="1">
        <v>6746</v>
      </c>
      <c r="B88" s="1">
        <v>713</v>
      </c>
      <c r="C88" s="1" t="s">
        <v>163</v>
      </c>
      <c r="D88" s="1" t="s">
        <v>461</v>
      </c>
      <c r="E88" s="1" t="s">
        <v>11</v>
      </c>
      <c r="F88" s="1" t="s">
        <v>164</v>
      </c>
      <c r="G88" s="1">
        <v>8157767838</v>
      </c>
    </row>
    <row r="89" spans="1:7" x14ac:dyDescent="0.35">
      <c r="A89" s="1">
        <v>6732</v>
      </c>
      <c r="B89" s="1">
        <v>568</v>
      </c>
      <c r="C89" s="1" t="s">
        <v>165</v>
      </c>
      <c r="D89" s="1" t="s">
        <v>462</v>
      </c>
      <c r="E89" s="1" t="s">
        <v>8</v>
      </c>
      <c r="F89" s="1" t="s">
        <v>166</v>
      </c>
      <c r="G89" s="1">
        <v>9712766674</v>
      </c>
    </row>
    <row r="90" spans="1:7" x14ac:dyDescent="0.35">
      <c r="A90" s="1">
        <v>805</v>
      </c>
      <c r="B90" s="1">
        <v>752</v>
      </c>
      <c r="C90" s="1" t="s">
        <v>167</v>
      </c>
      <c r="D90" s="1" t="s">
        <v>463</v>
      </c>
      <c r="E90" s="1" t="s">
        <v>14</v>
      </c>
      <c r="F90" s="1" t="s">
        <v>168</v>
      </c>
      <c r="G90" s="1">
        <v>2366659988</v>
      </c>
    </row>
    <row r="91" spans="1:7" x14ac:dyDescent="0.35">
      <c r="A91" s="1">
        <v>7540</v>
      </c>
      <c r="B91" s="1">
        <v>867</v>
      </c>
      <c r="C91" s="1" t="s">
        <v>169</v>
      </c>
      <c r="D91" s="1" t="s">
        <v>464</v>
      </c>
      <c r="E91" s="1" t="s">
        <v>14</v>
      </c>
      <c r="F91" s="1" t="s">
        <v>170</v>
      </c>
      <c r="G91" s="1">
        <v>2771856986</v>
      </c>
    </row>
    <row r="92" spans="1:7" x14ac:dyDescent="0.35">
      <c r="A92" s="1">
        <v>5269</v>
      </c>
      <c r="B92" s="1">
        <v>980</v>
      </c>
      <c r="C92" s="1" t="s">
        <v>171</v>
      </c>
      <c r="D92" s="1" t="s">
        <v>465</v>
      </c>
      <c r="E92" s="1" t="s">
        <v>14</v>
      </c>
      <c r="F92" s="1" t="s">
        <v>132</v>
      </c>
      <c r="G92" s="1">
        <v>4717095278</v>
      </c>
    </row>
    <row r="93" spans="1:7" x14ac:dyDescent="0.35">
      <c r="A93" s="1">
        <v>8404</v>
      </c>
      <c r="B93" s="1">
        <v>704</v>
      </c>
      <c r="C93" s="1" t="s">
        <v>172</v>
      </c>
      <c r="D93" s="1" t="s">
        <v>466</v>
      </c>
      <c r="E93" s="1" t="s">
        <v>11</v>
      </c>
      <c r="F93" s="1" t="s">
        <v>173</v>
      </c>
      <c r="G93" s="1">
        <v>6852398753</v>
      </c>
    </row>
    <row r="94" spans="1:7" x14ac:dyDescent="0.35">
      <c r="A94" s="1">
        <v>519</v>
      </c>
      <c r="B94" s="1">
        <v>598</v>
      </c>
      <c r="C94" s="1" t="s">
        <v>174</v>
      </c>
      <c r="D94" s="1" t="s">
        <v>467</v>
      </c>
      <c r="E94" s="1" t="s">
        <v>14</v>
      </c>
      <c r="F94" s="1" t="s">
        <v>175</v>
      </c>
      <c r="G94" s="1">
        <v>8198842186</v>
      </c>
    </row>
    <row r="95" spans="1:7" x14ac:dyDescent="0.35">
      <c r="A95" s="1">
        <v>4060</v>
      </c>
      <c r="B95" s="1">
        <v>932</v>
      </c>
      <c r="C95" s="1" t="s">
        <v>176</v>
      </c>
      <c r="D95" s="1" t="s">
        <v>468</v>
      </c>
      <c r="E95" s="1" t="s">
        <v>11</v>
      </c>
      <c r="F95" s="1" t="s">
        <v>177</v>
      </c>
      <c r="G95" s="1">
        <v>7396097848</v>
      </c>
    </row>
    <row r="96" spans="1:7" x14ac:dyDescent="0.35">
      <c r="A96" s="1">
        <v>8860</v>
      </c>
      <c r="B96" s="1">
        <v>834</v>
      </c>
      <c r="C96" s="1" t="s">
        <v>178</v>
      </c>
      <c r="D96" s="1" t="s">
        <v>469</v>
      </c>
      <c r="E96" s="1" t="s">
        <v>14</v>
      </c>
      <c r="F96" s="1" t="s">
        <v>179</v>
      </c>
      <c r="G96" s="1">
        <v>4508931602</v>
      </c>
    </row>
    <row r="97" spans="1:7" x14ac:dyDescent="0.35">
      <c r="A97" s="1">
        <v>7164</v>
      </c>
      <c r="B97" s="1">
        <v>209</v>
      </c>
      <c r="C97" s="1" t="s">
        <v>180</v>
      </c>
      <c r="D97" s="1" t="s">
        <v>470</v>
      </c>
      <c r="E97" s="1" t="s">
        <v>14</v>
      </c>
      <c r="F97" s="1" t="s">
        <v>181</v>
      </c>
      <c r="G97" s="1">
        <v>8013342363</v>
      </c>
    </row>
    <row r="98" spans="1:7" x14ac:dyDescent="0.35">
      <c r="A98" s="1">
        <v>9792</v>
      </c>
      <c r="B98" s="1">
        <v>330</v>
      </c>
      <c r="C98" s="1" t="s">
        <v>182</v>
      </c>
      <c r="D98" s="1" t="s">
        <v>471</v>
      </c>
      <c r="E98" s="1" t="s">
        <v>14</v>
      </c>
      <c r="F98" s="1" t="s">
        <v>183</v>
      </c>
      <c r="G98" s="1">
        <v>4775425957</v>
      </c>
    </row>
    <row r="99" spans="1:7" x14ac:dyDescent="0.35">
      <c r="A99" s="1">
        <v>9934</v>
      </c>
      <c r="B99" s="1">
        <v>138</v>
      </c>
      <c r="C99" s="1" t="s">
        <v>143</v>
      </c>
      <c r="D99" s="1" t="s">
        <v>472</v>
      </c>
      <c r="E99" s="1" t="s">
        <v>14</v>
      </c>
      <c r="F99" s="1" t="s">
        <v>184</v>
      </c>
      <c r="G99" s="1">
        <v>2535125840</v>
      </c>
    </row>
    <row r="100" spans="1:7" x14ac:dyDescent="0.35">
      <c r="A100" s="1">
        <v>1980</v>
      </c>
      <c r="B100" s="1">
        <v>981</v>
      </c>
      <c r="C100" s="1" t="s">
        <v>185</v>
      </c>
      <c r="D100" s="1" t="s">
        <v>473</v>
      </c>
      <c r="E100" s="1" t="s">
        <v>14</v>
      </c>
      <c r="F100" s="1" t="s">
        <v>186</v>
      </c>
      <c r="G100" s="1">
        <v>5833657416</v>
      </c>
    </row>
    <row r="101" spans="1:7" x14ac:dyDescent="0.35">
      <c r="A101" s="1">
        <v>9251</v>
      </c>
      <c r="B101" s="1">
        <v>130</v>
      </c>
      <c r="C101" s="1" t="s">
        <v>187</v>
      </c>
      <c r="D101" s="1" t="s">
        <v>474</v>
      </c>
      <c r="E101" s="1" t="s">
        <v>14</v>
      </c>
      <c r="F101" s="1" t="s">
        <v>188</v>
      </c>
      <c r="G101" s="1">
        <v>5905581451</v>
      </c>
    </row>
    <row r="102" spans="1:7" x14ac:dyDescent="0.35">
      <c r="A102" s="1">
        <v>6717</v>
      </c>
      <c r="B102" s="1">
        <v>685</v>
      </c>
      <c r="C102" s="1" t="s">
        <v>189</v>
      </c>
      <c r="D102" s="1" t="s">
        <v>475</v>
      </c>
      <c r="E102" s="1" t="s">
        <v>8</v>
      </c>
      <c r="F102" s="1" t="s">
        <v>190</v>
      </c>
      <c r="G102" s="1">
        <v>3742557097</v>
      </c>
    </row>
    <row r="103" spans="1:7" x14ac:dyDescent="0.35">
      <c r="A103" s="1">
        <v>3622</v>
      </c>
      <c r="B103" s="1">
        <v>544</v>
      </c>
      <c r="C103" s="1" t="s">
        <v>86</v>
      </c>
      <c r="D103" s="1" t="s">
        <v>476</v>
      </c>
      <c r="E103" s="1" t="s">
        <v>8</v>
      </c>
      <c r="F103" s="1" t="s">
        <v>191</v>
      </c>
      <c r="G103" s="1">
        <v>1157949513</v>
      </c>
    </row>
    <row r="104" spans="1:7" x14ac:dyDescent="0.35">
      <c r="A104" s="1">
        <v>8808</v>
      </c>
      <c r="B104" s="1">
        <v>384</v>
      </c>
      <c r="C104" s="1" t="s">
        <v>192</v>
      </c>
      <c r="D104" s="1" t="s">
        <v>477</v>
      </c>
      <c r="E104" s="1" t="s">
        <v>14</v>
      </c>
      <c r="F104" s="1" t="s">
        <v>193</v>
      </c>
      <c r="G104" s="1">
        <v>6061993877</v>
      </c>
    </row>
    <row r="105" spans="1:7" x14ac:dyDescent="0.35">
      <c r="A105" s="1">
        <v>4920</v>
      </c>
      <c r="B105" s="1">
        <v>467</v>
      </c>
      <c r="C105" s="1" t="s">
        <v>194</v>
      </c>
      <c r="D105" s="1" t="s">
        <v>478</v>
      </c>
      <c r="E105" s="1" t="s">
        <v>14</v>
      </c>
      <c r="F105" s="1" t="s">
        <v>195</v>
      </c>
      <c r="G105" s="1">
        <v>7395125371</v>
      </c>
    </row>
    <row r="106" spans="1:7" x14ac:dyDescent="0.35">
      <c r="A106" s="1">
        <v>3140</v>
      </c>
      <c r="B106" s="1">
        <v>112</v>
      </c>
      <c r="C106" s="1" t="s">
        <v>196</v>
      </c>
      <c r="D106" s="1" t="s">
        <v>479</v>
      </c>
      <c r="E106" s="1" t="s">
        <v>11</v>
      </c>
      <c r="F106" s="1" t="s">
        <v>197</v>
      </c>
      <c r="G106" s="1">
        <v>7624401610</v>
      </c>
    </row>
    <row r="107" spans="1:7" x14ac:dyDescent="0.35">
      <c r="A107" s="1">
        <v>8104</v>
      </c>
      <c r="B107" s="1">
        <v>906</v>
      </c>
      <c r="C107" s="1" t="s">
        <v>198</v>
      </c>
      <c r="D107" s="1" t="s">
        <v>480</v>
      </c>
      <c r="E107" s="1" t="s">
        <v>11</v>
      </c>
      <c r="F107" s="1" t="s">
        <v>199</v>
      </c>
      <c r="G107" s="1">
        <v>8271413320</v>
      </c>
    </row>
    <row r="108" spans="1:7" x14ac:dyDescent="0.35">
      <c r="A108" s="1">
        <v>2208</v>
      </c>
      <c r="B108" s="1">
        <v>609</v>
      </c>
      <c r="C108" s="1" t="s">
        <v>200</v>
      </c>
      <c r="D108" s="1" t="s">
        <v>481</v>
      </c>
      <c r="E108" s="1" t="s">
        <v>14</v>
      </c>
      <c r="F108" s="1" t="s">
        <v>201</v>
      </c>
      <c r="G108" s="1">
        <v>6202223720</v>
      </c>
    </row>
    <row r="109" spans="1:7" x14ac:dyDescent="0.35">
      <c r="A109" s="1">
        <v>7043</v>
      </c>
      <c r="B109" s="1">
        <v>379</v>
      </c>
      <c r="C109" s="1" t="s">
        <v>202</v>
      </c>
      <c r="D109" s="1" t="s">
        <v>482</v>
      </c>
      <c r="E109" s="1" t="s">
        <v>14</v>
      </c>
      <c r="F109" s="1" t="s">
        <v>203</v>
      </c>
      <c r="G109" s="1">
        <v>8194423563</v>
      </c>
    </row>
    <row r="110" spans="1:7" x14ac:dyDescent="0.35">
      <c r="A110" s="1">
        <v>7485</v>
      </c>
      <c r="B110" s="1">
        <v>357</v>
      </c>
      <c r="C110" s="1" t="s">
        <v>204</v>
      </c>
      <c r="D110" s="1" t="s">
        <v>483</v>
      </c>
      <c r="E110" s="1" t="s">
        <v>14</v>
      </c>
      <c r="F110" s="1" t="s">
        <v>205</v>
      </c>
      <c r="G110" s="1">
        <v>8529931415</v>
      </c>
    </row>
    <row r="111" spans="1:7" x14ac:dyDescent="0.35">
      <c r="A111" s="1">
        <v>1748</v>
      </c>
      <c r="B111" s="1">
        <v>364</v>
      </c>
      <c r="C111" s="1" t="s">
        <v>206</v>
      </c>
      <c r="D111" s="1" t="s">
        <v>484</v>
      </c>
      <c r="E111" s="1" t="s">
        <v>8</v>
      </c>
      <c r="F111" s="1" t="s">
        <v>207</v>
      </c>
      <c r="G111" s="1">
        <v>4033094166</v>
      </c>
    </row>
    <row r="112" spans="1:7" x14ac:dyDescent="0.35">
      <c r="A112" s="1">
        <v>9968</v>
      </c>
      <c r="B112" s="1">
        <v>69</v>
      </c>
      <c r="C112" s="1" t="s">
        <v>208</v>
      </c>
      <c r="D112" s="1" t="s">
        <v>485</v>
      </c>
      <c r="E112" s="1" t="s">
        <v>14</v>
      </c>
      <c r="F112" s="1" t="s">
        <v>209</v>
      </c>
      <c r="G112" s="1">
        <v>1840361778</v>
      </c>
    </row>
    <row r="113" spans="1:7" x14ac:dyDescent="0.35">
      <c r="A113" s="1">
        <v>5330</v>
      </c>
      <c r="B113" s="1">
        <v>973</v>
      </c>
      <c r="C113" s="1" t="s">
        <v>210</v>
      </c>
      <c r="D113" s="1" t="s">
        <v>486</v>
      </c>
      <c r="E113" s="1" t="s">
        <v>14</v>
      </c>
      <c r="F113" s="1" t="s">
        <v>211</v>
      </c>
      <c r="G113" s="1">
        <v>5888927246</v>
      </c>
    </row>
    <row r="114" spans="1:7" x14ac:dyDescent="0.35">
      <c r="A114" s="1">
        <v>2183</v>
      </c>
      <c r="B114" s="1">
        <v>455</v>
      </c>
      <c r="C114" s="1" t="s">
        <v>212</v>
      </c>
      <c r="D114" s="1" t="s">
        <v>487</v>
      </c>
      <c r="E114" s="1" t="s">
        <v>8</v>
      </c>
      <c r="F114" s="1" t="s">
        <v>213</v>
      </c>
      <c r="G114" s="1">
        <v>1146373455</v>
      </c>
    </row>
    <row r="115" spans="1:7" x14ac:dyDescent="0.35">
      <c r="A115" s="1">
        <v>2182</v>
      </c>
      <c r="B115" s="1">
        <v>247</v>
      </c>
      <c r="C115" s="1" t="s">
        <v>214</v>
      </c>
      <c r="D115" s="1" t="s">
        <v>488</v>
      </c>
      <c r="E115" s="1" t="s">
        <v>14</v>
      </c>
      <c r="F115" s="1" t="s">
        <v>215</v>
      </c>
      <c r="G115" s="1">
        <v>4951091066</v>
      </c>
    </row>
    <row r="116" spans="1:7" x14ac:dyDescent="0.35">
      <c r="A116" s="1">
        <v>1087</v>
      </c>
      <c r="B116" s="1">
        <v>491</v>
      </c>
      <c r="C116" s="1" t="s">
        <v>216</v>
      </c>
      <c r="D116" s="1" t="s">
        <v>489</v>
      </c>
      <c r="E116" s="1" t="s">
        <v>11</v>
      </c>
      <c r="F116" s="1" t="s">
        <v>217</v>
      </c>
      <c r="G116" s="1">
        <v>3384176833</v>
      </c>
    </row>
    <row r="117" spans="1:7" x14ac:dyDescent="0.35">
      <c r="A117" s="1">
        <v>4296</v>
      </c>
      <c r="B117" s="1">
        <v>826</v>
      </c>
      <c r="C117" s="1" t="s">
        <v>218</v>
      </c>
      <c r="D117" s="1" t="s">
        <v>490</v>
      </c>
      <c r="E117" s="1" t="s">
        <v>8</v>
      </c>
      <c r="F117" s="1" t="s">
        <v>219</v>
      </c>
      <c r="G117" s="1">
        <v>7174320820</v>
      </c>
    </row>
    <row r="118" spans="1:7" x14ac:dyDescent="0.35">
      <c r="A118" s="1">
        <v>9784</v>
      </c>
      <c r="B118" s="1">
        <v>400</v>
      </c>
      <c r="C118" s="1" t="s">
        <v>220</v>
      </c>
      <c r="D118" s="1" t="s">
        <v>491</v>
      </c>
      <c r="E118" s="1" t="s">
        <v>8</v>
      </c>
      <c r="F118" s="1" t="s">
        <v>221</v>
      </c>
      <c r="G118" s="1">
        <v>2668150446</v>
      </c>
    </row>
    <row r="119" spans="1:7" x14ac:dyDescent="0.35">
      <c r="A119" s="1">
        <v>6210</v>
      </c>
      <c r="B119" s="1">
        <v>271</v>
      </c>
      <c r="C119" s="1" t="s">
        <v>222</v>
      </c>
      <c r="D119" s="1" t="s">
        <v>492</v>
      </c>
      <c r="E119" s="1" t="s">
        <v>14</v>
      </c>
      <c r="F119" s="1" t="s">
        <v>223</v>
      </c>
      <c r="G119" s="1">
        <v>5992525888</v>
      </c>
    </row>
    <row r="120" spans="1:7" x14ac:dyDescent="0.35">
      <c r="A120" s="1">
        <v>5781</v>
      </c>
      <c r="B120" s="1">
        <v>110</v>
      </c>
      <c r="C120" s="1" t="s">
        <v>224</v>
      </c>
      <c r="D120" s="1" t="s">
        <v>493</v>
      </c>
      <c r="E120" s="1" t="s">
        <v>14</v>
      </c>
      <c r="F120" s="1" t="s">
        <v>225</v>
      </c>
      <c r="G120" s="1">
        <v>5391751398</v>
      </c>
    </row>
    <row r="121" spans="1:7" x14ac:dyDescent="0.35">
      <c r="A121" s="1">
        <v>8306</v>
      </c>
      <c r="B121" s="1">
        <v>277</v>
      </c>
      <c r="C121" s="1" t="s">
        <v>226</v>
      </c>
      <c r="D121" s="1" t="s">
        <v>494</v>
      </c>
      <c r="E121" s="1" t="s">
        <v>14</v>
      </c>
      <c r="F121" s="1" t="s">
        <v>227</v>
      </c>
      <c r="G121" s="1">
        <v>4305011101</v>
      </c>
    </row>
    <row r="122" spans="1:7" x14ac:dyDescent="0.35">
      <c r="A122" s="1">
        <v>3270</v>
      </c>
      <c r="B122" s="1">
        <v>85</v>
      </c>
      <c r="C122" s="1" t="s">
        <v>228</v>
      </c>
      <c r="D122" s="1" t="s">
        <v>495</v>
      </c>
      <c r="E122" s="1" t="s">
        <v>14</v>
      </c>
      <c r="F122" s="1" t="s">
        <v>229</v>
      </c>
      <c r="G122" s="1">
        <v>3253132607</v>
      </c>
    </row>
    <row r="123" spans="1:7" x14ac:dyDescent="0.35">
      <c r="A123" s="1">
        <v>6787</v>
      </c>
      <c r="B123" s="1">
        <v>863</v>
      </c>
      <c r="C123" s="1" t="s">
        <v>230</v>
      </c>
      <c r="D123" s="1" t="s">
        <v>496</v>
      </c>
      <c r="E123" s="1" t="s">
        <v>11</v>
      </c>
      <c r="F123" s="1" t="s">
        <v>231</v>
      </c>
      <c r="G123" s="1">
        <v>3282200761</v>
      </c>
    </row>
    <row r="124" spans="1:7" x14ac:dyDescent="0.35">
      <c r="A124" s="1">
        <v>3733</v>
      </c>
      <c r="B124" s="1">
        <v>731</v>
      </c>
      <c r="C124" s="1" t="s">
        <v>232</v>
      </c>
      <c r="D124" s="1" t="s">
        <v>497</v>
      </c>
      <c r="E124" s="1" t="s">
        <v>8</v>
      </c>
      <c r="F124" s="1" t="s">
        <v>233</v>
      </c>
      <c r="G124" s="1">
        <v>8831717023</v>
      </c>
    </row>
    <row r="125" spans="1:7" x14ac:dyDescent="0.35">
      <c r="A125" s="1">
        <v>207</v>
      </c>
      <c r="B125" s="1">
        <v>638</v>
      </c>
      <c r="C125" s="1" t="s">
        <v>234</v>
      </c>
      <c r="D125" s="1" t="s">
        <v>498</v>
      </c>
      <c r="E125" s="1" t="s">
        <v>14</v>
      </c>
      <c r="F125" s="1" t="s">
        <v>235</v>
      </c>
      <c r="G125" s="1">
        <v>6274955877</v>
      </c>
    </row>
    <row r="126" spans="1:7" x14ac:dyDescent="0.35">
      <c r="A126" s="1">
        <v>3</v>
      </c>
      <c r="B126" s="1">
        <v>275</v>
      </c>
      <c r="C126" s="1" t="s">
        <v>236</v>
      </c>
      <c r="D126" s="1" t="s">
        <v>499</v>
      </c>
      <c r="E126" s="1" t="s">
        <v>8</v>
      </c>
      <c r="F126" s="1" t="s">
        <v>237</v>
      </c>
      <c r="G126" s="1">
        <v>9875661422</v>
      </c>
    </row>
    <row r="127" spans="1:7" x14ac:dyDescent="0.35">
      <c r="A127" s="1">
        <v>1896</v>
      </c>
      <c r="B127" s="1">
        <v>278</v>
      </c>
      <c r="C127" s="1" t="s">
        <v>238</v>
      </c>
      <c r="D127" s="1" t="s">
        <v>500</v>
      </c>
      <c r="E127" s="1" t="s">
        <v>14</v>
      </c>
      <c r="F127" s="1" t="s">
        <v>239</v>
      </c>
      <c r="G127" s="1">
        <v>9976580262</v>
      </c>
    </row>
    <row r="128" spans="1:7" x14ac:dyDescent="0.35">
      <c r="A128" s="1">
        <v>9631</v>
      </c>
      <c r="B128" s="1">
        <v>948</v>
      </c>
      <c r="C128" s="1" t="s">
        <v>240</v>
      </c>
      <c r="D128" s="1" t="s">
        <v>501</v>
      </c>
      <c r="E128" s="1" t="s">
        <v>14</v>
      </c>
      <c r="F128" s="1" t="s">
        <v>241</v>
      </c>
      <c r="G128" s="1">
        <v>7191264003</v>
      </c>
    </row>
    <row r="129" spans="1:7" x14ac:dyDescent="0.35">
      <c r="A129" s="1">
        <v>3132</v>
      </c>
      <c r="B129" s="1">
        <v>912</v>
      </c>
      <c r="C129" s="1" t="s">
        <v>242</v>
      </c>
      <c r="D129" s="1" t="s">
        <v>502</v>
      </c>
      <c r="E129" s="1" t="s">
        <v>14</v>
      </c>
      <c r="F129" s="1" t="s">
        <v>243</v>
      </c>
      <c r="G129" s="1">
        <v>3477191930</v>
      </c>
    </row>
    <row r="130" spans="1:7" x14ac:dyDescent="0.35">
      <c r="A130" s="1">
        <v>1202</v>
      </c>
      <c r="B130" s="1">
        <v>426</v>
      </c>
      <c r="C130" s="1" t="s">
        <v>244</v>
      </c>
      <c r="D130" s="1" t="s">
        <v>503</v>
      </c>
      <c r="E130" s="1" t="s">
        <v>8</v>
      </c>
      <c r="F130" s="1" t="s">
        <v>245</v>
      </c>
      <c r="G130" s="1">
        <v>4935174932</v>
      </c>
    </row>
    <row r="131" spans="1:7" x14ac:dyDescent="0.35">
      <c r="A131" s="1">
        <v>8834</v>
      </c>
      <c r="B131" s="1">
        <v>735</v>
      </c>
      <c r="C131" s="1" t="s">
        <v>96</v>
      </c>
      <c r="D131" s="1" t="s">
        <v>504</v>
      </c>
      <c r="E131" s="1" t="s">
        <v>8</v>
      </c>
      <c r="F131" s="1" t="s">
        <v>246</v>
      </c>
      <c r="G131" s="1">
        <v>6582738747</v>
      </c>
    </row>
    <row r="132" spans="1:7" x14ac:dyDescent="0.35">
      <c r="A132" s="1">
        <v>1201</v>
      </c>
      <c r="B132" s="1">
        <v>666</v>
      </c>
      <c r="C132" s="1" t="s">
        <v>247</v>
      </c>
      <c r="D132" s="1" t="s">
        <v>505</v>
      </c>
      <c r="E132" s="1" t="s">
        <v>8</v>
      </c>
      <c r="F132" s="1" t="s">
        <v>248</v>
      </c>
      <c r="G132" s="1">
        <v>7050577792</v>
      </c>
    </row>
    <row r="133" spans="1:7" x14ac:dyDescent="0.35">
      <c r="A133" s="1">
        <v>2573</v>
      </c>
      <c r="B133" s="1">
        <v>888</v>
      </c>
      <c r="C133" s="1" t="s">
        <v>249</v>
      </c>
      <c r="D133" s="1" t="s">
        <v>506</v>
      </c>
      <c r="E133" s="1" t="s">
        <v>8</v>
      </c>
      <c r="F133" s="1" t="s">
        <v>250</v>
      </c>
      <c r="G133" s="1">
        <v>8241842420</v>
      </c>
    </row>
    <row r="134" spans="1:7" x14ac:dyDescent="0.35">
      <c r="A134" s="1">
        <v>6759</v>
      </c>
      <c r="B134" s="1">
        <v>310</v>
      </c>
      <c r="C134" s="1" t="s">
        <v>251</v>
      </c>
      <c r="D134" s="1" t="s">
        <v>507</v>
      </c>
      <c r="E134" s="1" t="s">
        <v>8</v>
      </c>
      <c r="F134" s="1" t="s">
        <v>252</v>
      </c>
      <c r="G134" s="1">
        <v>2604037592</v>
      </c>
    </row>
    <row r="135" spans="1:7" x14ac:dyDescent="0.35">
      <c r="A135" s="1">
        <v>2601</v>
      </c>
      <c r="B135" s="1">
        <v>43</v>
      </c>
      <c r="C135" s="1" t="s">
        <v>253</v>
      </c>
      <c r="D135" s="1" t="s">
        <v>508</v>
      </c>
      <c r="E135" s="1" t="s">
        <v>11</v>
      </c>
      <c r="F135" s="1" t="s">
        <v>254</v>
      </c>
      <c r="G135" s="1">
        <v>9380507727</v>
      </c>
    </row>
    <row r="136" spans="1:7" x14ac:dyDescent="0.35">
      <c r="A136" s="1">
        <v>2656</v>
      </c>
      <c r="B136" s="1">
        <v>722</v>
      </c>
      <c r="C136" s="1" t="s">
        <v>88</v>
      </c>
      <c r="D136" s="1" t="s">
        <v>509</v>
      </c>
      <c r="E136" s="1" t="s">
        <v>11</v>
      </c>
      <c r="F136" s="1" t="s">
        <v>255</v>
      </c>
      <c r="G136" s="1">
        <v>4722321429</v>
      </c>
    </row>
    <row r="137" spans="1:7" x14ac:dyDescent="0.35">
      <c r="A137" s="1">
        <v>9645</v>
      </c>
      <c r="B137" s="1">
        <v>233</v>
      </c>
      <c r="C137" s="1" t="s">
        <v>94</v>
      </c>
      <c r="D137" s="1" t="s">
        <v>510</v>
      </c>
      <c r="E137" s="1" t="s">
        <v>11</v>
      </c>
      <c r="F137" s="1" t="s">
        <v>184</v>
      </c>
      <c r="G137" s="1">
        <v>9598036922</v>
      </c>
    </row>
    <row r="138" spans="1:7" x14ac:dyDescent="0.35">
      <c r="A138" s="1">
        <v>584</v>
      </c>
      <c r="B138" s="1">
        <v>392</v>
      </c>
      <c r="C138" s="1" t="s">
        <v>152</v>
      </c>
      <c r="D138" s="1" t="s">
        <v>511</v>
      </c>
      <c r="E138" s="1" t="s">
        <v>11</v>
      </c>
      <c r="F138" s="1" t="s">
        <v>256</v>
      </c>
      <c r="G138" s="1">
        <v>2677043411</v>
      </c>
    </row>
    <row r="139" spans="1:7" x14ac:dyDescent="0.35">
      <c r="A139" s="1">
        <v>2121</v>
      </c>
      <c r="B139" s="1">
        <v>527</v>
      </c>
      <c r="C139" s="1" t="s">
        <v>257</v>
      </c>
      <c r="D139" s="1" t="s">
        <v>512</v>
      </c>
      <c r="E139" s="1" t="s">
        <v>11</v>
      </c>
      <c r="F139" s="1" t="s">
        <v>258</v>
      </c>
      <c r="G139" s="1">
        <v>4336869761</v>
      </c>
    </row>
    <row r="140" spans="1:7" x14ac:dyDescent="0.35">
      <c r="A140" s="1">
        <v>2142</v>
      </c>
      <c r="B140" s="1">
        <v>767</v>
      </c>
      <c r="C140" s="1" t="s">
        <v>28</v>
      </c>
      <c r="D140" s="1" t="s">
        <v>513</v>
      </c>
      <c r="E140" s="1" t="s">
        <v>8</v>
      </c>
      <c r="F140" s="1" t="s">
        <v>259</v>
      </c>
      <c r="G140" s="1">
        <v>3463358376</v>
      </c>
    </row>
    <row r="141" spans="1:7" x14ac:dyDescent="0.35">
      <c r="A141" s="1">
        <v>2396</v>
      </c>
      <c r="B141" s="1">
        <v>650</v>
      </c>
      <c r="C141" s="1" t="s">
        <v>260</v>
      </c>
      <c r="D141" s="1" t="s">
        <v>514</v>
      </c>
      <c r="E141" s="1" t="s">
        <v>14</v>
      </c>
      <c r="F141" s="1" t="s">
        <v>261</v>
      </c>
      <c r="G141" s="1">
        <v>6083580617</v>
      </c>
    </row>
    <row r="142" spans="1:7" x14ac:dyDescent="0.35">
      <c r="A142" s="1">
        <v>8747</v>
      </c>
      <c r="B142" s="1">
        <v>908</v>
      </c>
      <c r="C142" s="1" t="s">
        <v>262</v>
      </c>
      <c r="D142" s="1" t="s">
        <v>515</v>
      </c>
      <c r="E142" s="1" t="s">
        <v>14</v>
      </c>
      <c r="F142" s="1" t="s">
        <v>263</v>
      </c>
      <c r="G142" s="1">
        <v>3087180828</v>
      </c>
    </row>
    <row r="143" spans="1:7" x14ac:dyDescent="0.35">
      <c r="A143" s="1">
        <v>4142</v>
      </c>
      <c r="B143" s="1">
        <v>955</v>
      </c>
      <c r="C143" s="1" t="s">
        <v>264</v>
      </c>
      <c r="D143" s="1" t="s">
        <v>516</v>
      </c>
      <c r="E143" s="1" t="s">
        <v>14</v>
      </c>
      <c r="F143" s="1" t="s">
        <v>265</v>
      </c>
      <c r="G143" s="1">
        <v>1771412315</v>
      </c>
    </row>
    <row r="144" spans="1:7" x14ac:dyDescent="0.35">
      <c r="A144" s="1">
        <v>9770</v>
      </c>
      <c r="B144" s="1">
        <v>106</v>
      </c>
      <c r="C144" s="1" t="s">
        <v>266</v>
      </c>
      <c r="D144" s="1" t="s">
        <v>517</v>
      </c>
      <c r="E144" s="1" t="s">
        <v>11</v>
      </c>
      <c r="F144" s="1" t="s">
        <v>267</v>
      </c>
      <c r="G144" s="1">
        <v>7962531995</v>
      </c>
    </row>
    <row r="145" spans="1:7" x14ac:dyDescent="0.35">
      <c r="A145" s="1">
        <v>2593</v>
      </c>
      <c r="B145" s="1">
        <v>410</v>
      </c>
      <c r="C145" s="1" t="s">
        <v>206</v>
      </c>
      <c r="D145" s="1" t="s">
        <v>518</v>
      </c>
      <c r="E145" s="1" t="s">
        <v>11</v>
      </c>
      <c r="F145" s="1" t="s">
        <v>268</v>
      </c>
      <c r="G145" s="1">
        <v>5212165773</v>
      </c>
    </row>
    <row r="146" spans="1:7" x14ac:dyDescent="0.35">
      <c r="A146" s="1">
        <v>9807</v>
      </c>
      <c r="B146" s="1">
        <v>311</v>
      </c>
      <c r="C146" s="1" t="s">
        <v>269</v>
      </c>
      <c r="D146" s="1" t="s">
        <v>519</v>
      </c>
      <c r="E146" s="1" t="s">
        <v>14</v>
      </c>
      <c r="F146" s="1" t="s">
        <v>270</v>
      </c>
      <c r="G146" s="1">
        <v>1106944265</v>
      </c>
    </row>
    <row r="147" spans="1:7" x14ac:dyDescent="0.35">
      <c r="A147" s="1">
        <v>2525</v>
      </c>
      <c r="B147" s="1">
        <v>830</v>
      </c>
      <c r="C147" s="1" t="s">
        <v>271</v>
      </c>
      <c r="D147" s="1" t="s">
        <v>520</v>
      </c>
      <c r="E147" s="1" t="s">
        <v>8</v>
      </c>
      <c r="F147" s="1" t="s">
        <v>272</v>
      </c>
      <c r="G147" s="1">
        <v>9484650144</v>
      </c>
    </row>
    <row r="148" spans="1:7" x14ac:dyDescent="0.35">
      <c r="A148" s="1">
        <v>1724</v>
      </c>
      <c r="B148" s="1">
        <v>805</v>
      </c>
      <c r="C148" s="1" t="s">
        <v>273</v>
      </c>
      <c r="D148" s="1" t="s">
        <v>521</v>
      </c>
      <c r="E148" s="1" t="s">
        <v>8</v>
      </c>
      <c r="F148" s="1" t="s">
        <v>274</v>
      </c>
      <c r="G148" s="1">
        <v>5023276687</v>
      </c>
    </row>
    <row r="149" spans="1:7" x14ac:dyDescent="0.35">
      <c r="A149" s="1">
        <v>7146</v>
      </c>
      <c r="B149" s="1">
        <v>351</v>
      </c>
      <c r="C149" s="1" t="s">
        <v>275</v>
      </c>
      <c r="D149" s="1" t="s">
        <v>522</v>
      </c>
      <c r="E149" s="1" t="s">
        <v>11</v>
      </c>
      <c r="F149" s="1" t="s">
        <v>276</v>
      </c>
      <c r="G149" s="1">
        <v>2048989791</v>
      </c>
    </row>
    <row r="150" spans="1:7" x14ac:dyDescent="0.35">
      <c r="A150" s="1">
        <v>563</v>
      </c>
      <c r="B150" s="1">
        <v>529</v>
      </c>
      <c r="C150" s="1" t="s">
        <v>277</v>
      </c>
      <c r="D150" s="1" t="s">
        <v>523</v>
      </c>
      <c r="E150" s="1" t="s">
        <v>14</v>
      </c>
      <c r="F150" s="1" t="s">
        <v>278</v>
      </c>
      <c r="G150" s="1">
        <v>8133737988</v>
      </c>
    </row>
    <row r="151" spans="1:7" x14ac:dyDescent="0.35">
      <c r="A151" s="1">
        <v>7771</v>
      </c>
      <c r="B151" s="1">
        <v>52</v>
      </c>
      <c r="C151" s="1" t="s">
        <v>279</v>
      </c>
      <c r="D151" s="1" t="s">
        <v>524</v>
      </c>
      <c r="E151" s="1" t="s">
        <v>14</v>
      </c>
      <c r="F151" s="1" t="s">
        <v>280</v>
      </c>
      <c r="G151" s="1">
        <v>3262621948</v>
      </c>
    </row>
    <row r="152" spans="1:7" x14ac:dyDescent="0.35">
      <c r="A152" s="1">
        <v>4789</v>
      </c>
      <c r="B152" s="1">
        <v>30</v>
      </c>
      <c r="C152" s="1" t="s">
        <v>281</v>
      </c>
      <c r="D152" s="1" t="s">
        <v>525</v>
      </c>
      <c r="E152" s="1" t="s">
        <v>8</v>
      </c>
      <c r="F152" s="1" t="s">
        <v>282</v>
      </c>
      <c r="G152" s="1">
        <v>3426943865</v>
      </c>
    </row>
    <row r="153" spans="1:7" x14ac:dyDescent="0.35">
      <c r="A153" s="1">
        <v>3221</v>
      </c>
      <c r="B153" s="1">
        <v>421</v>
      </c>
      <c r="C153" s="1" t="s">
        <v>283</v>
      </c>
      <c r="D153" s="1" t="s">
        <v>526</v>
      </c>
      <c r="E153" s="1" t="s">
        <v>14</v>
      </c>
      <c r="F153" s="1" t="s">
        <v>284</v>
      </c>
      <c r="G153" s="1">
        <v>7803854441</v>
      </c>
    </row>
    <row r="154" spans="1:7" x14ac:dyDescent="0.35">
      <c r="A154" s="1">
        <v>5197</v>
      </c>
      <c r="B154" s="1">
        <v>696</v>
      </c>
      <c r="C154" s="1" t="s">
        <v>285</v>
      </c>
      <c r="D154" s="1" t="s">
        <v>527</v>
      </c>
      <c r="E154" s="1" t="s">
        <v>8</v>
      </c>
      <c r="F154" s="1" t="s">
        <v>286</v>
      </c>
      <c r="G154" s="1">
        <v>9770768694</v>
      </c>
    </row>
    <row r="155" spans="1:7" x14ac:dyDescent="0.35">
      <c r="A155" s="1">
        <v>8183</v>
      </c>
      <c r="B155" s="1">
        <v>788</v>
      </c>
      <c r="C155" s="1" t="s">
        <v>287</v>
      </c>
      <c r="D155" s="1" t="s">
        <v>528</v>
      </c>
      <c r="E155" s="1" t="s">
        <v>14</v>
      </c>
      <c r="F155" s="1" t="s">
        <v>288</v>
      </c>
      <c r="G155" s="1">
        <v>2496040176</v>
      </c>
    </row>
    <row r="156" spans="1:7" x14ac:dyDescent="0.35">
      <c r="A156" s="1">
        <v>1126</v>
      </c>
      <c r="B156" s="1">
        <v>590</v>
      </c>
      <c r="C156" s="1" t="s">
        <v>289</v>
      </c>
      <c r="D156" s="1" t="s">
        <v>529</v>
      </c>
      <c r="E156" s="1" t="s">
        <v>11</v>
      </c>
      <c r="F156" s="1" t="s">
        <v>290</v>
      </c>
      <c r="G156" s="1">
        <v>5597753640</v>
      </c>
    </row>
    <row r="157" spans="1:7" x14ac:dyDescent="0.35">
      <c r="A157" s="1">
        <v>4899</v>
      </c>
      <c r="B157" s="1">
        <v>417</v>
      </c>
      <c r="C157" s="1" t="s">
        <v>291</v>
      </c>
      <c r="D157" s="1" t="s">
        <v>530</v>
      </c>
      <c r="E157" s="1" t="s">
        <v>8</v>
      </c>
      <c r="F157" s="1" t="s">
        <v>292</v>
      </c>
      <c r="G157" s="1">
        <v>6624913103</v>
      </c>
    </row>
    <row r="158" spans="1:7" x14ac:dyDescent="0.35">
      <c r="A158" s="1">
        <v>4732</v>
      </c>
      <c r="B158" s="1">
        <v>635</v>
      </c>
      <c r="C158" s="1" t="s">
        <v>293</v>
      </c>
      <c r="D158" s="1" t="s">
        <v>531</v>
      </c>
      <c r="E158" s="1" t="s">
        <v>8</v>
      </c>
      <c r="F158" s="1" t="s">
        <v>294</v>
      </c>
      <c r="G158" s="1">
        <v>2676477272</v>
      </c>
    </row>
    <row r="159" spans="1:7" x14ac:dyDescent="0.35">
      <c r="A159" s="1">
        <v>4103</v>
      </c>
      <c r="B159" s="1">
        <v>549</v>
      </c>
      <c r="C159" s="1" t="s">
        <v>295</v>
      </c>
      <c r="D159" s="1" t="s">
        <v>532</v>
      </c>
      <c r="E159" s="1" t="s">
        <v>8</v>
      </c>
      <c r="F159" s="1" t="s">
        <v>296</v>
      </c>
      <c r="G159" s="1">
        <v>7164606551</v>
      </c>
    </row>
    <row r="160" spans="1:7" x14ac:dyDescent="0.35">
      <c r="A160" s="1">
        <v>7861</v>
      </c>
      <c r="B160" s="1">
        <v>877</v>
      </c>
      <c r="C160" s="1" t="s">
        <v>297</v>
      </c>
      <c r="D160" s="1" t="s">
        <v>533</v>
      </c>
      <c r="E160" s="1" t="s">
        <v>11</v>
      </c>
      <c r="F160" s="1" t="s">
        <v>298</v>
      </c>
      <c r="G160" s="1">
        <v>6448120894</v>
      </c>
    </row>
    <row r="161" spans="1:7" x14ac:dyDescent="0.35">
      <c r="A161" s="1">
        <v>7764</v>
      </c>
      <c r="B161" s="1">
        <v>690</v>
      </c>
      <c r="C161" s="1" t="s">
        <v>299</v>
      </c>
      <c r="D161" s="1" t="s">
        <v>534</v>
      </c>
      <c r="E161" s="1" t="s">
        <v>11</v>
      </c>
      <c r="F161" s="1" t="s">
        <v>300</v>
      </c>
      <c r="G161" s="1">
        <v>8065274712</v>
      </c>
    </row>
    <row r="162" spans="1:7" x14ac:dyDescent="0.35">
      <c r="A162" s="1">
        <v>5345</v>
      </c>
      <c r="B162" s="1">
        <v>164</v>
      </c>
      <c r="C162" s="1" t="s">
        <v>301</v>
      </c>
      <c r="D162" s="1" t="s">
        <v>535</v>
      </c>
      <c r="E162" s="1" t="s">
        <v>11</v>
      </c>
      <c r="F162" s="1" t="s">
        <v>302</v>
      </c>
      <c r="G162" s="1">
        <v>8636405460</v>
      </c>
    </row>
    <row r="163" spans="1:7" x14ac:dyDescent="0.35">
      <c r="A163" s="1">
        <v>6191</v>
      </c>
      <c r="B163" s="1">
        <v>279</v>
      </c>
      <c r="C163" s="1" t="s">
        <v>251</v>
      </c>
      <c r="D163" s="1" t="s">
        <v>536</v>
      </c>
      <c r="E163" s="1" t="s">
        <v>14</v>
      </c>
      <c r="F163" s="1" t="s">
        <v>303</v>
      </c>
      <c r="G163" s="1">
        <v>7478765147</v>
      </c>
    </row>
    <row r="164" spans="1:7" x14ac:dyDescent="0.35">
      <c r="A164" s="1">
        <v>310</v>
      </c>
      <c r="B164" s="1">
        <v>574</v>
      </c>
      <c r="C164" s="1" t="s">
        <v>304</v>
      </c>
      <c r="D164" s="1" t="s">
        <v>537</v>
      </c>
      <c r="E164" s="1" t="s">
        <v>8</v>
      </c>
      <c r="F164" s="1" t="s">
        <v>305</v>
      </c>
      <c r="G164" s="1">
        <v>5704304288</v>
      </c>
    </row>
    <row r="165" spans="1:7" x14ac:dyDescent="0.35">
      <c r="A165" s="1">
        <v>3095</v>
      </c>
      <c r="B165" s="1">
        <v>222</v>
      </c>
      <c r="C165" s="1" t="s">
        <v>306</v>
      </c>
      <c r="D165" s="1" t="s">
        <v>538</v>
      </c>
      <c r="E165" s="1" t="s">
        <v>14</v>
      </c>
      <c r="F165" s="1" t="s">
        <v>307</v>
      </c>
      <c r="G165" s="1">
        <v>7239777917</v>
      </c>
    </row>
    <row r="166" spans="1:7" x14ac:dyDescent="0.35">
      <c r="A166" s="1">
        <v>2159</v>
      </c>
      <c r="B166" s="1">
        <v>640</v>
      </c>
      <c r="C166" s="1" t="s">
        <v>308</v>
      </c>
      <c r="D166" s="1" t="s">
        <v>539</v>
      </c>
      <c r="E166" s="1" t="s">
        <v>14</v>
      </c>
      <c r="F166" s="1" t="s">
        <v>309</v>
      </c>
      <c r="G166" s="1">
        <v>2543703845</v>
      </c>
    </row>
    <row r="167" spans="1:7" x14ac:dyDescent="0.35">
      <c r="A167" s="1">
        <v>3569</v>
      </c>
      <c r="B167" s="1">
        <v>896</v>
      </c>
      <c r="C167" s="1" t="s">
        <v>310</v>
      </c>
      <c r="D167" s="1" t="s">
        <v>540</v>
      </c>
      <c r="E167" s="1" t="s">
        <v>14</v>
      </c>
      <c r="F167" s="1" t="s">
        <v>311</v>
      </c>
      <c r="G167" s="1">
        <v>6104073082</v>
      </c>
    </row>
    <row r="168" spans="1:7" x14ac:dyDescent="0.35">
      <c r="A168" s="1">
        <v>5958</v>
      </c>
      <c r="B168" s="1">
        <v>318</v>
      </c>
      <c r="C168" s="1" t="s">
        <v>100</v>
      </c>
      <c r="D168" s="1" t="s">
        <v>541</v>
      </c>
      <c r="E168" s="1" t="s">
        <v>14</v>
      </c>
      <c r="F168" s="1" t="s">
        <v>312</v>
      </c>
      <c r="G168" s="1">
        <v>5160860537</v>
      </c>
    </row>
    <row r="169" spans="1:7" x14ac:dyDescent="0.35">
      <c r="A169" s="1">
        <v>1275</v>
      </c>
      <c r="B169" s="1">
        <v>953</v>
      </c>
      <c r="C169" s="1" t="s">
        <v>313</v>
      </c>
      <c r="D169" s="1" t="s">
        <v>542</v>
      </c>
      <c r="E169" s="1" t="s">
        <v>14</v>
      </c>
      <c r="F169" s="1" t="s">
        <v>314</v>
      </c>
      <c r="G169" s="1">
        <v>2792956542</v>
      </c>
    </row>
    <row r="170" spans="1:7" x14ac:dyDescent="0.35">
      <c r="A170" s="1">
        <v>6357</v>
      </c>
      <c r="B170" s="1">
        <v>681</v>
      </c>
      <c r="C170" s="1" t="s">
        <v>315</v>
      </c>
      <c r="D170" s="1" t="s">
        <v>543</v>
      </c>
      <c r="E170" s="1" t="s">
        <v>14</v>
      </c>
      <c r="F170" s="1" t="s">
        <v>316</v>
      </c>
      <c r="G170" s="1">
        <v>3676237077</v>
      </c>
    </row>
    <row r="171" spans="1:7" x14ac:dyDescent="0.35">
      <c r="A171" s="1">
        <v>4551</v>
      </c>
      <c r="B171" s="1">
        <v>972</v>
      </c>
      <c r="C171" s="1" t="s">
        <v>317</v>
      </c>
      <c r="D171" s="1" t="s">
        <v>544</v>
      </c>
      <c r="E171" s="1" t="s">
        <v>11</v>
      </c>
      <c r="F171" s="1" t="s">
        <v>318</v>
      </c>
      <c r="G171" s="1">
        <v>2375791511</v>
      </c>
    </row>
    <row r="172" spans="1:7" x14ac:dyDescent="0.35">
      <c r="A172" s="1">
        <v>4252</v>
      </c>
      <c r="B172" s="1">
        <v>407</v>
      </c>
      <c r="C172" s="1" t="s">
        <v>125</v>
      </c>
      <c r="D172" s="1" t="s">
        <v>545</v>
      </c>
      <c r="E172" s="1" t="s">
        <v>8</v>
      </c>
      <c r="F172" s="1" t="s">
        <v>319</v>
      </c>
      <c r="G172" s="1">
        <v>1578883625</v>
      </c>
    </row>
    <row r="173" spans="1:7" x14ac:dyDescent="0.35">
      <c r="A173" s="1">
        <v>2096</v>
      </c>
      <c r="B173" s="1">
        <v>226</v>
      </c>
      <c r="C173" s="1" t="s">
        <v>320</v>
      </c>
      <c r="D173" s="1" t="s">
        <v>546</v>
      </c>
      <c r="E173" s="1" t="s">
        <v>8</v>
      </c>
      <c r="F173" s="1" t="s">
        <v>321</v>
      </c>
      <c r="G173" s="1">
        <v>3365326918</v>
      </c>
    </row>
    <row r="174" spans="1:7" x14ac:dyDescent="0.35">
      <c r="A174" s="1">
        <v>5209</v>
      </c>
      <c r="B174" s="1">
        <v>762</v>
      </c>
      <c r="C174" s="1" t="s">
        <v>322</v>
      </c>
      <c r="D174" s="1" t="s">
        <v>547</v>
      </c>
      <c r="E174" s="1" t="s">
        <v>14</v>
      </c>
      <c r="F174" s="1" t="s">
        <v>323</v>
      </c>
      <c r="G174" s="1">
        <v>8798033999</v>
      </c>
    </row>
    <row r="175" spans="1:7" x14ac:dyDescent="0.35">
      <c r="A175" s="1">
        <v>9271</v>
      </c>
      <c r="B175" s="1">
        <v>872</v>
      </c>
      <c r="C175" s="1" t="s">
        <v>324</v>
      </c>
      <c r="D175" s="1" t="s">
        <v>548</v>
      </c>
      <c r="E175" s="1" t="s">
        <v>14</v>
      </c>
      <c r="F175" s="1" t="s">
        <v>325</v>
      </c>
      <c r="G175" s="1">
        <v>5734730611</v>
      </c>
    </row>
    <row r="176" spans="1:7" x14ac:dyDescent="0.35">
      <c r="A176" s="1">
        <v>6772</v>
      </c>
      <c r="B176" s="1">
        <v>473</v>
      </c>
      <c r="C176" s="1" t="s">
        <v>244</v>
      </c>
      <c r="D176" s="1" t="s">
        <v>549</v>
      </c>
      <c r="E176" s="1" t="s">
        <v>11</v>
      </c>
      <c r="F176" s="1" t="s">
        <v>326</v>
      </c>
      <c r="G176" s="1">
        <v>7600088539</v>
      </c>
    </row>
    <row r="177" spans="1:7" x14ac:dyDescent="0.35">
      <c r="A177" s="1">
        <v>4628</v>
      </c>
      <c r="B177" s="1">
        <v>248</v>
      </c>
      <c r="C177" s="1" t="s">
        <v>327</v>
      </c>
      <c r="D177" s="1" t="s">
        <v>550</v>
      </c>
      <c r="E177" s="1" t="s">
        <v>14</v>
      </c>
      <c r="F177" s="1" t="s">
        <v>328</v>
      </c>
      <c r="G177" s="1">
        <v>5946963380</v>
      </c>
    </row>
    <row r="178" spans="1:7" x14ac:dyDescent="0.35">
      <c r="A178" s="1">
        <v>3853</v>
      </c>
      <c r="B178" s="1">
        <v>416</v>
      </c>
      <c r="C178" s="1" t="s">
        <v>104</v>
      </c>
      <c r="D178" s="1" t="s">
        <v>551</v>
      </c>
      <c r="E178" s="1" t="s">
        <v>14</v>
      </c>
      <c r="F178" s="1" t="s">
        <v>329</v>
      </c>
      <c r="G178" s="1">
        <v>2407798660</v>
      </c>
    </row>
    <row r="179" spans="1:7" x14ac:dyDescent="0.35">
      <c r="A179" s="1">
        <v>515</v>
      </c>
      <c r="B179" s="1">
        <v>425</v>
      </c>
      <c r="C179" s="1" t="s">
        <v>330</v>
      </c>
      <c r="D179" s="1" t="s">
        <v>552</v>
      </c>
      <c r="E179" s="1" t="s">
        <v>11</v>
      </c>
      <c r="F179" s="1" t="s">
        <v>331</v>
      </c>
      <c r="G179" s="1">
        <v>3644687016</v>
      </c>
    </row>
    <row r="180" spans="1:7" x14ac:dyDescent="0.35">
      <c r="A180" s="1">
        <v>7513</v>
      </c>
      <c r="B180" s="1">
        <v>435</v>
      </c>
      <c r="C180" s="1" t="s">
        <v>332</v>
      </c>
      <c r="D180" s="1" t="s">
        <v>553</v>
      </c>
      <c r="E180" s="1" t="s">
        <v>11</v>
      </c>
      <c r="F180" s="1" t="s">
        <v>333</v>
      </c>
      <c r="G180" s="1">
        <v>1848195986</v>
      </c>
    </row>
    <row r="181" spans="1:7" x14ac:dyDescent="0.35">
      <c r="A181" s="1">
        <v>9030</v>
      </c>
      <c r="B181" s="1">
        <v>370</v>
      </c>
      <c r="C181" s="1" t="s">
        <v>334</v>
      </c>
      <c r="D181" s="1" t="s">
        <v>554</v>
      </c>
      <c r="E181" s="1" t="s">
        <v>8</v>
      </c>
      <c r="F181" s="1" t="s">
        <v>335</v>
      </c>
      <c r="G181" s="1">
        <v>5755404369</v>
      </c>
    </row>
    <row r="182" spans="1:7" x14ac:dyDescent="0.35">
      <c r="A182" s="1">
        <v>2378</v>
      </c>
      <c r="B182" s="1">
        <v>406</v>
      </c>
      <c r="C182" s="1" t="s">
        <v>159</v>
      </c>
      <c r="D182" s="1" t="s">
        <v>555</v>
      </c>
      <c r="E182" s="1" t="s">
        <v>8</v>
      </c>
      <c r="F182" s="1" t="s">
        <v>336</v>
      </c>
      <c r="G182" s="1">
        <v>2705083615</v>
      </c>
    </row>
    <row r="183" spans="1:7" x14ac:dyDescent="0.35">
      <c r="A183" s="1">
        <v>5894</v>
      </c>
      <c r="B183" s="1">
        <v>976</v>
      </c>
      <c r="C183" s="1" t="s">
        <v>337</v>
      </c>
      <c r="D183" s="1" t="s">
        <v>556</v>
      </c>
      <c r="E183" s="1" t="s">
        <v>8</v>
      </c>
      <c r="F183" s="1" t="s">
        <v>338</v>
      </c>
      <c r="G183" s="1">
        <v>2287296780</v>
      </c>
    </row>
    <row r="184" spans="1:7" x14ac:dyDescent="0.35">
      <c r="A184" s="1">
        <v>7587</v>
      </c>
      <c r="B184" s="1">
        <v>349</v>
      </c>
      <c r="C184" s="1" t="s">
        <v>339</v>
      </c>
      <c r="D184" s="1" t="s">
        <v>557</v>
      </c>
      <c r="E184" s="1" t="s">
        <v>8</v>
      </c>
      <c r="F184" s="1" t="s">
        <v>340</v>
      </c>
      <c r="G184" s="1">
        <v>7152577292</v>
      </c>
    </row>
    <row r="185" spans="1:7" x14ac:dyDescent="0.35">
      <c r="A185" s="1">
        <v>1424</v>
      </c>
      <c r="B185" s="1">
        <v>595</v>
      </c>
      <c r="C185" s="1" t="s">
        <v>228</v>
      </c>
      <c r="D185" s="1" t="s">
        <v>558</v>
      </c>
      <c r="E185" s="1" t="s">
        <v>14</v>
      </c>
      <c r="F185" s="1" t="s">
        <v>341</v>
      </c>
      <c r="G185" s="1">
        <v>5818539801</v>
      </c>
    </row>
    <row r="186" spans="1:7" x14ac:dyDescent="0.35">
      <c r="A186" s="1">
        <v>5214</v>
      </c>
      <c r="B186" s="1">
        <v>366</v>
      </c>
      <c r="C186" s="1" t="s">
        <v>342</v>
      </c>
      <c r="D186" s="1" t="s">
        <v>559</v>
      </c>
      <c r="E186" s="1" t="s">
        <v>14</v>
      </c>
      <c r="F186" s="1" t="s">
        <v>343</v>
      </c>
      <c r="G186" s="1">
        <v>5684234865</v>
      </c>
    </row>
    <row r="187" spans="1:7" x14ac:dyDescent="0.35">
      <c r="A187" s="1">
        <v>8249</v>
      </c>
      <c r="B187" s="1">
        <v>39</v>
      </c>
      <c r="C187" s="1" t="s">
        <v>344</v>
      </c>
      <c r="D187" s="1" t="s">
        <v>560</v>
      </c>
      <c r="E187" s="1" t="s">
        <v>14</v>
      </c>
      <c r="F187" s="1" t="s">
        <v>345</v>
      </c>
      <c r="G187" s="1">
        <v>8687515154</v>
      </c>
    </row>
    <row r="188" spans="1:7" x14ac:dyDescent="0.35">
      <c r="A188" s="1">
        <v>3172</v>
      </c>
      <c r="B188" s="1">
        <v>978</v>
      </c>
      <c r="C188" s="1" t="s">
        <v>22</v>
      </c>
      <c r="D188" s="1" t="s">
        <v>561</v>
      </c>
      <c r="E188" s="1" t="s">
        <v>8</v>
      </c>
      <c r="F188" s="1" t="s">
        <v>346</v>
      </c>
      <c r="G188" s="1">
        <v>9719226221</v>
      </c>
    </row>
    <row r="189" spans="1:7" x14ac:dyDescent="0.35">
      <c r="A189" s="1">
        <v>5489</v>
      </c>
      <c r="B189" s="1">
        <v>623</v>
      </c>
      <c r="C189" s="1" t="s">
        <v>347</v>
      </c>
      <c r="D189" s="1" t="s">
        <v>562</v>
      </c>
      <c r="E189" s="1" t="s">
        <v>14</v>
      </c>
      <c r="F189" s="1" t="s">
        <v>348</v>
      </c>
      <c r="G189" s="1">
        <v>4582180805</v>
      </c>
    </row>
    <row r="190" spans="1:7" x14ac:dyDescent="0.35">
      <c r="A190" s="1">
        <v>2037</v>
      </c>
      <c r="B190" s="1">
        <v>751</v>
      </c>
      <c r="C190" s="1" t="s">
        <v>349</v>
      </c>
      <c r="D190" s="1" t="s">
        <v>563</v>
      </c>
      <c r="E190" s="1" t="s">
        <v>11</v>
      </c>
      <c r="F190" s="1" t="s">
        <v>350</v>
      </c>
      <c r="G190" s="1">
        <v>1731496685</v>
      </c>
    </row>
    <row r="191" spans="1:7" x14ac:dyDescent="0.35">
      <c r="A191" s="1">
        <v>2401</v>
      </c>
      <c r="B191" s="1">
        <v>899</v>
      </c>
      <c r="C191" s="1" t="s">
        <v>351</v>
      </c>
      <c r="D191" s="1" t="s">
        <v>564</v>
      </c>
      <c r="E191" s="1" t="s">
        <v>11</v>
      </c>
      <c r="F191" s="1" t="s">
        <v>352</v>
      </c>
      <c r="G191" s="1">
        <v>2656568705</v>
      </c>
    </row>
    <row r="192" spans="1:7" x14ac:dyDescent="0.35">
      <c r="A192" s="1">
        <v>1303</v>
      </c>
      <c r="B192" s="1">
        <v>396</v>
      </c>
      <c r="C192" s="1" t="s">
        <v>353</v>
      </c>
      <c r="D192" s="1" t="s">
        <v>565</v>
      </c>
      <c r="E192" s="1" t="s">
        <v>8</v>
      </c>
      <c r="F192" s="1" t="s">
        <v>305</v>
      </c>
      <c r="G192" s="1">
        <v>2383254556</v>
      </c>
    </row>
    <row r="193" spans="1:7" x14ac:dyDescent="0.35">
      <c r="A193" s="1">
        <v>6798</v>
      </c>
      <c r="B193" s="1">
        <v>792</v>
      </c>
      <c r="C193" s="1" t="s">
        <v>354</v>
      </c>
      <c r="D193" s="1" t="s">
        <v>566</v>
      </c>
      <c r="E193" s="1" t="s">
        <v>8</v>
      </c>
      <c r="F193" s="1" t="s">
        <v>355</v>
      </c>
      <c r="G193" s="1">
        <v>3546706958</v>
      </c>
    </row>
    <row r="194" spans="1:7" x14ac:dyDescent="0.35">
      <c r="A194" s="1">
        <v>9917</v>
      </c>
      <c r="B194" s="1">
        <v>808</v>
      </c>
      <c r="C194" s="1" t="s">
        <v>46</v>
      </c>
      <c r="D194" s="1" t="s">
        <v>567</v>
      </c>
      <c r="E194" s="1" t="s">
        <v>11</v>
      </c>
      <c r="F194" s="1" t="s">
        <v>356</v>
      </c>
      <c r="G194" s="1">
        <v>4148247171</v>
      </c>
    </row>
    <row r="195" spans="1:7" x14ac:dyDescent="0.35">
      <c r="A195" s="1">
        <v>2969</v>
      </c>
      <c r="B195" s="1">
        <v>903</v>
      </c>
      <c r="C195" s="1" t="s">
        <v>357</v>
      </c>
      <c r="D195" s="1" t="s">
        <v>568</v>
      </c>
      <c r="E195" s="1" t="s">
        <v>14</v>
      </c>
      <c r="F195" s="1" t="s">
        <v>358</v>
      </c>
      <c r="G195" s="1">
        <v>8158241511</v>
      </c>
    </row>
    <row r="196" spans="1:7" x14ac:dyDescent="0.35">
      <c r="A196" s="1">
        <v>8737</v>
      </c>
      <c r="B196" s="1">
        <v>335</v>
      </c>
      <c r="C196" s="1" t="s">
        <v>359</v>
      </c>
      <c r="D196" s="1" t="s">
        <v>569</v>
      </c>
      <c r="E196" s="1" t="s">
        <v>14</v>
      </c>
      <c r="F196" s="1" t="s">
        <v>360</v>
      </c>
      <c r="G196" s="1">
        <v>1345806313</v>
      </c>
    </row>
    <row r="197" spans="1:7" x14ac:dyDescent="0.35">
      <c r="A197" s="1">
        <v>2104</v>
      </c>
      <c r="B197" s="1">
        <v>784</v>
      </c>
      <c r="C197" s="1" t="s">
        <v>361</v>
      </c>
      <c r="D197" s="1" t="s">
        <v>570</v>
      </c>
      <c r="E197" s="1" t="s">
        <v>11</v>
      </c>
      <c r="F197" s="1" t="s">
        <v>362</v>
      </c>
      <c r="G197" s="1">
        <v>9076432313</v>
      </c>
    </row>
    <row r="198" spans="1:7" x14ac:dyDescent="0.35">
      <c r="A198" s="1">
        <v>1702</v>
      </c>
      <c r="B198" s="1">
        <v>683</v>
      </c>
      <c r="C198" s="1" t="s">
        <v>363</v>
      </c>
      <c r="D198" s="1" t="s">
        <v>571</v>
      </c>
      <c r="E198" s="1" t="s">
        <v>11</v>
      </c>
      <c r="F198" s="1" t="s">
        <v>364</v>
      </c>
      <c r="G198" s="1">
        <v>6507962797</v>
      </c>
    </row>
    <row r="199" spans="1:7" x14ac:dyDescent="0.35">
      <c r="A199" s="1">
        <v>8933</v>
      </c>
      <c r="B199" s="1">
        <v>536</v>
      </c>
      <c r="C199" s="1" t="s">
        <v>365</v>
      </c>
      <c r="D199" s="1" t="s">
        <v>572</v>
      </c>
      <c r="E199" s="1" t="s">
        <v>14</v>
      </c>
      <c r="F199" s="1" t="s">
        <v>366</v>
      </c>
      <c r="G199" s="1">
        <v>5130575428</v>
      </c>
    </row>
    <row r="200" spans="1:7" x14ac:dyDescent="0.35">
      <c r="A200" s="1">
        <v>3624</v>
      </c>
      <c r="B200" s="1">
        <v>142</v>
      </c>
      <c r="C200" s="1" t="s">
        <v>367</v>
      </c>
      <c r="D200" s="1" t="s">
        <v>573</v>
      </c>
      <c r="E200" s="1" t="s">
        <v>8</v>
      </c>
      <c r="F200" s="1" t="s">
        <v>368</v>
      </c>
      <c r="G200" s="1">
        <v>7652369372</v>
      </c>
    </row>
    <row r="201" spans="1:7" x14ac:dyDescent="0.35">
      <c r="A201" s="1">
        <v>4892</v>
      </c>
      <c r="B201" s="1">
        <v>617</v>
      </c>
      <c r="C201" s="1" t="s">
        <v>369</v>
      </c>
      <c r="D201" s="1" t="s">
        <v>574</v>
      </c>
      <c r="E201" s="1" t="s">
        <v>11</v>
      </c>
      <c r="F201" s="1" t="s">
        <v>370</v>
      </c>
      <c r="G201" s="1">
        <v>9062287896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workbookViewId="0">
      <selection activeCell="F1" sqref="A1:F1"/>
    </sheetView>
  </sheetViews>
  <sheetFormatPr defaultRowHeight="14.5" x14ac:dyDescent="0.35"/>
  <cols>
    <col min="2" max="2" width="10.7265625" customWidth="1"/>
    <col min="3" max="3" width="29.81640625" customWidth="1"/>
    <col min="4" max="4" width="39.1796875" customWidth="1"/>
    <col min="5" max="5" width="12.54296875" customWidth="1"/>
    <col min="6" max="6" width="16.81640625" customWidth="1"/>
  </cols>
  <sheetData>
    <row r="1" spans="1:6" x14ac:dyDescent="0.35">
      <c r="A1" s="2" t="s">
        <v>577</v>
      </c>
      <c r="B1" s="2" t="s">
        <v>578</v>
      </c>
      <c r="C1" s="2" t="s">
        <v>579</v>
      </c>
      <c r="D1" s="2" t="s">
        <v>580</v>
      </c>
      <c r="E1" s="2" t="s">
        <v>581</v>
      </c>
      <c r="F1" s="2" t="s">
        <v>582</v>
      </c>
    </row>
    <row r="2" spans="1:6" x14ac:dyDescent="0.35">
      <c r="A2" s="1">
        <v>2</v>
      </c>
      <c r="B2" s="1" t="s">
        <v>798</v>
      </c>
      <c r="C2" s="1" t="s">
        <v>591</v>
      </c>
      <c r="D2" s="1" t="s">
        <v>799</v>
      </c>
      <c r="E2" s="1" t="s">
        <v>694</v>
      </c>
      <c r="F2" s="1">
        <v>9250747856</v>
      </c>
    </row>
    <row r="3" spans="1:6" x14ac:dyDescent="0.35">
      <c r="A3" s="1">
        <v>7</v>
      </c>
      <c r="B3" s="1" t="s">
        <v>692</v>
      </c>
      <c r="C3" s="1" t="s">
        <v>591</v>
      </c>
      <c r="D3" s="1" t="s">
        <v>693</v>
      </c>
      <c r="E3" s="1" t="s">
        <v>694</v>
      </c>
      <c r="F3" s="1">
        <v>9744154055</v>
      </c>
    </row>
    <row r="4" spans="1:6" x14ac:dyDescent="0.35">
      <c r="A4" s="1">
        <v>11</v>
      </c>
      <c r="B4" s="1" t="s">
        <v>354</v>
      </c>
      <c r="C4" s="1" t="s">
        <v>643</v>
      </c>
      <c r="D4" s="1" t="s">
        <v>955</v>
      </c>
      <c r="E4" s="1" t="s">
        <v>956</v>
      </c>
      <c r="F4" s="1">
        <v>7945949825</v>
      </c>
    </row>
    <row r="5" spans="1:6" x14ac:dyDescent="0.35">
      <c r="A5" s="1">
        <v>18</v>
      </c>
      <c r="B5" s="1" t="s">
        <v>131</v>
      </c>
      <c r="C5" s="1" t="s">
        <v>601</v>
      </c>
      <c r="D5" s="1" t="s">
        <v>907</v>
      </c>
      <c r="E5" s="1" t="s">
        <v>736</v>
      </c>
      <c r="F5" s="1">
        <v>8311555346</v>
      </c>
    </row>
    <row r="6" spans="1:6" x14ac:dyDescent="0.35">
      <c r="A6" s="1">
        <v>23</v>
      </c>
      <c r="B6" s="1" t="s">
        <v>938</v>
      </c>
      <c r="C6" s="1" t="s">
        <v>616</v>
      </c>
      <c r="D6" s="1" t="s">
        <v>939</v>
      </c>
      <c r="E6" s="1" t="s">
        <v>586</v>
      </c>
      <c r="F6" s="1">
        <v>2261795235</v>
      </c>
    </row>
    <row r="7" spans="1:6" x14ac:dyDescent="0.35">
      <c r="A7" s="1">
        <v>26</v>
      </c>
      <c r="B7" s="1" t="s">
        <v>666</v>
      </c>
      <c r="C7" s="1" t="s">
        <v>611</v>
      </c>
      <c r="D7" s="1" t="s">
        <v>667</v>
      </c>
      <c r="E7" s="1" t="s">
        <v>668</v>
      </c>
      <c r="F7" s="1">
        <v>5544881818</v>
      </c>
    </row>
    <row r="8" spans="1:6" x14ac:dyDescent="0.35">
      <c r="A8" s="1">
        <v>31</v>
      </c>
      <c r="B8" s="1" t="s">
        <v>728</v>
      </c>
      <c r="C8" s="1" t="s">
        <v>676</v>
      </c>
      <c r="D8" s="1" t="s">
        <v>729</v>
      </c>
      <c r="E8" s="1" t="s">
        <v>730</v>
      </c>
      <c r="F8" s="1">
        <v>9741124956</v>
      </c>
    </row>
    <row r="9" spans="1:6" x14ac:dyDescent="0.35">
      <c r="A9" s="1">
        <v>33</v>
      </c>
      <c r="B9" s="1" t="s">
        <v>320</v>
      </c>
      <c r="C9" s="1" t="s">
        <v>679</v>
      </c>
      <c r="D9" s="1" t="s">
        <v>918</v>
      </c>
      <c r="E9" s="1" t="s">
        <v>589</v>
      </c>
      <c r="F9" s="1">
        <v>6522949251</v>
      </c>
    </row>
    <row r="10" spans="1:6" x14ac:dyDescent="0.35">
      <c r="A10" s="1">
        <v>47</v>
      </c>
      <c r="B10" s="1" t="s">
        <v>79</v>
      </c>
      <c r="C10" s="1" t="s">
        <v>587</v>
      </c>
      <c r="D10" s="1" t="s">
        <v>715</v>
      </c>
      <c r="E10" s="1" t="s">
        <v>716</v>
      </c>
      <c r="F10" s="1">
        <v>6223189308</v>
      </c>
    </row>
    <row r="11" spans="1:6" x14ac:dyDescent="0.35">
      <c r="A11" s="1">
        <v>48</v>
      </c>
      <c r="B11" s="1" t="s">
        <v>758</v>
      </c>
      <c r="C11" s="1" t="s">
        <v>638</v>
      </c>
      <c r="D11" s="1" t="s">
        <v>759</v>
      </c>
      <c r="E11" s="1" t="s">
        <v>683</v>
      </c>
      <c r="F11" s="1">
        <v>3072705157</v>
      </c>
    </row>
    <row r="12" spans="1:6" x14ac:dyDescent="0.35">
      <c r="A12" s="1">
        <v>49</v>
      </c>
      <c r="B12" s="1" t="s">
        <v>646</v>
      </c>
      <c r="C12" s="1" t="s">
        <v>587</v>
      </c>
      <c r="D12" s="1" t="s">
        <v>647</v>
      </c>
      <c r="E12" s="1" t="s">
        <v>589</v>
      </c>
      <c r="F12" s="1">
        <v>5956508519</v>
      </c>
    </row>
    <row r="13" spans="1:6" x14ac:dyDescent="0.35">
      <c r="A13" s="1">
        <v>54</v>
      </c>
      <c r="B13" s="1" t="s">
        <v>615</v>
      </c>
      <c r="C13" s="1" t="s">
        <v>616</v>
      </c>
      <c r="D13" s="1" t="s">
        <v>617</v>
      </c>
      <c r="E13" s="1" t="s">
        <v>618</v>
      </c>
      <c r="F13" s="1">
        <v>8682770474</v>
      </c>
    </row>
    <row r="14" spans="1:6" x14ac:dyDescent="0.35">
      <c r="A14" s="1">
        <v>69</v>
      </c>
      <c r="B14" s="1" t="s">
        <v>931</v>
      </c>
      <c r="C14" s="1" t="s">
        <v>584</v>
      </c>
      <c r="D14" s="1" t="s">
        <v>932</v>
      </c>
      <c r="E14" s="1" t="s">
        <v>626</v>
      </c>
      <c r="F14" s="1">
        <v>5913610613</v>
      </c>
    </row>
    <row r="15" spans="1:6" x14ac:dyDescent="0.35">
      <c r="A15" s="1">
        <v>82</v>
      </c>
      <c r="B15" s="1" t="s">
        <v>709</v>
      </c>
      <c r="C15" s="1" t="s">
        <v>658</v>
      </c>
      <c r="D15" s="1" t="s">
        <v>656</v>
      </c>
      <c r="E15" s="1" t="s">
        <v>710</v>
      </c>
      <c r="F15" s="1">
        <v>7381630742</v>
      </c>
    </row>
    <row r="16" spans="1:6" x14ac:dyDescent="0.35">
      <c r="A16" s="1">
        <v>87</v>
      </c>
      <c r="B16" s="1" t="s">
        <v>613</v>
      </c>
      <c r="C16" s="1" t="s">
        <v>597</v>
      </c>
      <c r="D16" s="1" t="s">
        <v>17</v>
      </c>
      <c r="E16" s="1" t="s">
        <v>683</v>
      </c>
      <c r="F16" s="1">
        <v>4444871583</v>
      </c>
    </row>
    <row r="17" spans="1:6" x14ac:dyDescent="0.35">
      <c r="A17" s="1">
        <v>88</v>
      </c>
      <c r="B17" s="1" t="s">
        <v>762</v>
      </c>
      <c r="C17" s="1" t="s">
        <v>676</v>
      </c>
      <c r="D17" s="1" t="s">
        <v>763</v>
      </c>
      <c r="E17" s="1" t="s">
        <v>659</v>
      </c>
      <c r="F17" s="1">
        <v>8271644418</v>
      </c>
    </row>
    <row r="18" spans="1:6" x14ac:dyDescent="0.35">
      <c r="A18" s="1">
        <v>90</v>
      </c>
      <c r="B18" s="1" t="s">
        <v>642</v>
      </c>
      <c r="C18" s="1" t="s">
        <v>643</v>
      </c>
      <c r="D18" s="1" t="s">
        <v>644</v>
      </c>
      <c r="E18" s="1" t="s">
        <v>645</v>
      </c>
      <c r="F18" s="1">
        <v>2812376384</v>
      </c>
    </row>
    <row r="19" spans="1:6" x14ac:dyDescent="0.35">
      <c r="A19" s="1">
        <v>92</v>
      </c>
      <c r="B19" s="1" t="s">
        <v>844</v>
      </c>
      <c r="C19" s="1" t="s">
        <v>750</v>
      </c>
      <c r="D19" s="1" t="s">
        <v>845</v>
      </c>
      <c r="E19" s="1" t="s">
        <v>586</v>
      </c>
      <c r="F19" s="1">
        <v>4615496293</v>
      </c>
    </row>
    <row r="20" spans="1:6" x14ac:dyDescent="0.35">
      <c r="A20" s="1">
        <v>95</v>
      </c>
      <c r="B20" s="1" t="s">
        <v>660</v>
      </c>
      <c r="C20" s="1" t="s">
        <v>616</v>
      </c>
      <c r="D20" s="1" t="s">
        <v>661</v>
      </c>
      <c r="E20" s="1" t="s">
        <v>599</v>
      </c>
      <c r="F20" s="1">
        <v>1977102732</v>
      </c>
    </row>
    <row r="21" spans="1:6" x14ac:dyDescent="0.35">
      <c r="A21" s="1">
        <v>100</v>
      </c>
      <c r="B21" s="1" t="s">
        <v>648</v>
      </c>
      <c r="C21" s="1" t="s">
        <v>608</v>
      </c>
      <c r="D21" s="1" t="s">
        <v>649</v>
      </c>
      <c r="E21" s="1" t="s">
        <v>650</v>
      </c>
      <c r="F21" s="1">
        <v>5847136625</v>
      </c>
    </row>
    <row r="22" spans="1:6" x14ac:dyDescent="0.35">
      <c r="A22" s="1">
        <v>102</v>
      </c>
      <c r="B22" s="1" t="s">
        <v>72</v>
      </c>
      <c r="C22" s="1" t="s">
        <v>670</v>
      </c>
      <c r="D22" s="1" t="s">
        <v>742</v>
      </c>
      <c r="E22" s="1" t="s">
        <v>630</v>
      </c>
      <c r="F22" s="1">
        <v>3746956671</v>
      </c>
    </row>
    <row r="23" spans="1:6" x14ac:dyDescent="0.35">
      <c r="A23" s="1">
        <v>112</v>
      </c>
      <c r="B23" s="1" t="s">
        <v>737</v>
      </c>
      <c r="C23" s="1" t="s">
        <v>611</v>
      </c>
      <c r="D23" s="1" t="s">
        <v>207</v>
      </c>
      <c r="E23" s="1" t="s">
        <v>592</v>
      </c>
      <c r="F23" s="1">
        <v>8157564947</v>
      </c>
    </row>
    <row r="24" spans="1:6" x14ac:dyDescent="0.35">
      <c r="A24" s="1">
        <v>113</v>
      </c>
      <c r="B24" s="1" t="s">
        <v>827</v>
      </c>
      <c r="C24" s="1" t="s">
        <v>676</v>
      </c>
      <c r="D24" s="1" t="s">
        <v>828</v>
      </c>
      <c r="E24" s="1" t="s">
        <v>829</v>
      </c>
      <c r="F24" s="1">
        <v>4235755436</v>
      </c>
    </row>
    <row r="25" spans="1:6" x14ac:dyDescent="0.35">
      <c r="A25" s="1">
        <v>114</v>
      </c>
      <c r="B25" s="1" t="s">
        <v>923</v>
      </c>
      <c r="C25" s="1" t="s">
        <v>593</v>
      </c>
      <c r="D25" s="1" t="s">
        <v>924</v>
      </c>
      <c r="E25" s="1" t="s">
        <v>765</v>
      </c>
      <c r="F25" s="1">
        <v>7612488075</v>
      </c>
    </row>
    <row r="26" spans="1:6" x14ac:dyDescent="0.35">
      <c r="A26" s="1">
        <v>120</v>
      </c>
      <c r="B26" s="1" t="s">
        <v>841</v>
      </c>
      <c r="C26" s="1" t="s">
        <v>591</v>
      </c>
      <c r="D26" s="1" t="s">
        <v>842</v>
      </c>
      <c r="E26" s="1" t="s">
        <v>843</v>
      </c>
      <c r="F26" s="1">
        <v>6456637698</v>
      </c>
    </row>
    <row r="27" spans="1:6" x14ac:dyDescent="0.35">
      <c r="A27" s="1">
        <v>123</v>
      </c>
      <c r="B27" s="1" t="s">
        <v>884</v>
      </c>
      <c r="C27" s="1" t="s">
        <v>620</v>
      </c>
      <c r="D27" s="1" t="s">
        <v>121</v>
      </c>
      <c r="E27" s="1" t="s">
        <v>599</v>
      </c>
      <c r="F27" s="1">
        <v>1029848581</v>
      </c>
    </row>
    <row r="28" spans="1:6" x14ac:dyDescent="0.35">
      <c r="A28" s="1">
        <v>127</v>
      </c>
      <c r="B28" s="1" t="s">
        <v>174</v>
      </c>
      <c r="C28" s="1" t="s">
        <v>643</v>
      </c>
      <c r="D28" s="1" t="s">
        <v>852</v>
      </c>
      <c r="E28" s="1" t="s">
        <v>645</v>
      </c>
      <c r="F28" s="1">
        <v>5199096406</v>
      </c>
    </row>
    <row r="29" spans="1:6" x14ac:dyDescent="0.35">
      <c r="A29" s="1">
        <v>132</v>
      </c>
      <c r="B29" s="1" t="s">
        <v>823</v>
      </c>
      <c r="C29" s="1" t="s">
        <v>663</v>
      </c>
      <c r="D29" s="1" t="s">
        <v>824</v>
      </c>
      <c r="E29" s="1" t="s">
        <v>657</v>
      </c>
      <c r="F29" s="1">
        <v>2019622576</v>
      </c>
    </row>
    <row r="30" spans="1:6" x14ac:dyDescent="0.35">
      <c r="A30" s="1">
        <v>143</v>
      </c>
      <c r="B30" s="1" t="s">
        <v>271</v>
      </c>
      <c r="C30" s="1" t="s">
        <v>634</v>
      </c>
      <c r="D30" s="1" t="s">
        <v>712</v>
      </c>
      <c r="E30" s="1" t="s">
        <v>592</v>
      </c>
      <c r="F30" s="1">
        <v>1484052991</v>
      </c>
    </row>
    <row r="31" spans="1:6" x14ac:dyDescent="0.35">
      <c r="A31" s="1">
        <v>147</v>
      </c>
      <c r="B31" s="1" t="s">
        <v>122</v>
      </c>
      <c r="C31" s="1" t="s">
        <v>638</v>
      </c>
      <c r="D31" s="1" t="s">
        <v>890</v>
      </c>
      <c r="E31" s="1" t="s">
        <v>657</v>
      </c>
      <c r="F31" s="1">
        <v>2933328030</v>
      </c>
    </row>
    <row r="32" spans="1:6" x14ac:dyDescent="0.35">
      <c r="A32" s="1">
        <v>148</v>
      </c>
      <c r="B32" s="1" t="s">
        <v>690</v>
      </c>
      <c r="C32" s="1" t="s">
        <v>593</v>
      </c>
      <c r="D32" s="1" t="s">
        <v>691</v>
      </c>
      <c r="E32" s="1" t="s">
        <v>653</v>
      </c>
      <c r="F32" s="1">
        <v>4924177596</v>
      </c>
    </row>
    <row r="33" spans="1:6" x14ac:dyDescent="0.35">
      <c r="A33" s="1">
        <v>152</v>
      </c>
      <c r="B33" s="1" t="s">
        <v>686</v>
      </c>
      <c r="C33" s="1" t="s">
        <v>670</v>
      </c>
      <c r="D33" s="1" t="s">
        <v>687</v>
      </c>
      <c r="E33" s="1" t="s">
        <v>659</v>
      </c>
      <c r="F33" s="1">
        <v>1705805447</v>
      </c>
    </row>
    <row r="34" spans="1:6" x14ac:dyDescent="0.35">
      <c r="A34" s="1">
        <v>163</v>
      </c>
      <c r="B34" s="1" t="s">
        <v>627</v>
      </c>
      <c r="C34" s="1" t="s">
        <v>628</v>
      </c>
      <c r="D34" s="1" t="s">
        <v>629</v>
      </c>
      <c r="E34" s="1" t="s">
        <v>630</v>
      </c>
      <c r="F34" s="1">
        <v>6993831591</v>
      </c>
    </row>
    <row r="35" spans="1:6" x14ac:dyDescent="0.35">
      <c r="A35" s="1">
        <v>169</v>
      </c>
      <c r="B35" s="1" t="s">
        <v>831</v>
      </c>
      <c r="C35" s="1" t="s">
        <v>624</v>
      </c>
      <c r="D35" s="1" t="s">
        <v>832</v>
      </c>
      <c r="E35" s="1" t="s">
        <v>721</v>
      </c>
      <c r="F35" s="1">
        <v>9986862728</v>
      </c>
    </row>
    <row r="36" spans="1:6" x14ac:dyDescent="0.35">
      <c r="A36" s="1">
        <v>172</v>
      </c>
      <c r="B36" s="1" t="s">
        <v>700</v>
      </c>
      <c r="C36" s="1" t="s">
        <v>608</v>
      </c>
      <c r="D36" s="1" t="s">
        <v>701</v>
      </c>
      <c r="E36" s="1" t="s">
        <v>586</v>
      </c>
      <c r="F36" s="1">
        <v>7889923764</v>
      </c>
    </row>
    <row r="37" spans="1:6" x14ac:dyDescent="0.35">
      <c r="A37" s="1">
        <v>175</v>
      </c>
      <c r="B37" s="1" t="s">
        <v>877</v>
      </c>
      <c r="C37" s="1" t="s">
        <v>620</v>
      </c>
      <c r="D37" s="1" t="s">
        <v>878</v>
      </c>
      <c r="E37" s="1" t="s">
        <v>645</v>
      </c>
      <c r="F37" s="1">
        <v>6417574125</v>
      </c>
    </row>
    <row r="38" spans="1:6" x14ac:dyDescent="0.35">
      <c r="A38" s="1">
        <v>179</v>
      </c>
      <c r="B38" s="1" t="s">
        <v>778</v>
      </c>
      <c r="C38" s="1" t="s">
        <v>624</v>
      </c>
      <c r="D38" s="1" t="s">
        <v>958</v>
      </c>
      <c r="E38" s="1" t="s">
        <v>586</v>
      </c>
      <c r="F38" s="1">
        <v>9768020592</v>
      </c>
    </row>
    <row r="39" spans="1:6" x14ac:dyDescent="0.35">
      <c r="A39" s="1">
        <v>180</v>
      </c>
      <c r="B39" s="1" t="s">
        <v>365</v>
      </c>
      <c r="C39" s="1" t="s">
        <v>620</v>
      </c>
      <c r="D39" s="1" t="s">
        <v>885</v>
      </c>
      <c r="E39" s="1" t="s">
        <v>733</v>
      </c>
      <c r="F39" s="1">
        <v>6076587686</v>
      </c>
    </row>
    <row r="40" spans="1:6" x14ac:dyDescent="0.35">
      <c r="A40" s="1">
        <v>189</v>
      </c>
      <c r="B40" s="1" t="s">
        <v>814</v>
      </c>
      <c r="C40" s="1" t="s">
        <v>750</v>
      </c>
      <c r="D40" s="1" t="s">
        <v>815</v>
      </c>
      <c r="E40" s="1" t="s">
        <v>678</v>
      </c>
      <c r="F40" s="1">
        <v>1967221186</v>
      </c>
    </row>
    <row r="41" spans="1:6" x14ac:dyDescent="0.35">
      <c r="A41" s="1">
        <v>193</v>
      </c>
      <c r="B41" s="1" t="s">
        <v>916</v>
      </c>
      <c r="C41" s="1" t="s">
        <v>593</v>
      </c>
      <c r="D41" s="1" t="s">
        <v>917</v>
      </c>
      <c r="E41" s="1" t="s">
        <v>659</v>
      </c>
      <c r="F41" s="1">
        <v>2906446799</v>
      </c>
    </row>
    <row r="42" spans="1:6" x14ac:dyDescent="0.35">
      <c r="A42" s="1">
        <v>199</v>
      </c>
      <c r="B42" s="1" t="s">
        <v>244</v>
      </c>
      <c r="C42" s="1" t="s">
        <v>670</v>
      </c>
      <c r="D42" s="1" t="s">
        <v>735</v>
      </c>
      <c r="E42" s="1" t="s">
        <v>736</v>
      </c>
      <c r="F42" s="1">
        <v>6383939014</v>
      </c>
    </row>
    <row r="43" spans="1:6" x14ac:dyDescent="0.35">
      <c r="A43" s="1">
        <v>204</v>
      </c>
      <c r="B43" s="1" t="s">
        <v>957</v>
      </c>
      <c r="C43" s="1" t="s">
        <v>676</v>
      </c>
      <c r="D43" s="1" t="s">
        <v>17</v>
      </c>
      <c r="E43" s="1" t="s">
        <v>586</v>
      </c>
      <c r="F43" s="1">
        <v>4209429743</v>
      </c>
    </row>
    <row r="44" spans="1:6" x14ac:dyDescent="0.35">
      <c r="A44" s="1">
        <v>234</v>
      </c>
      <c r="B44" s="1" t="s">
        <v>702</v>
      </c>
      <c r="C44" s="1" t="s">
        <v>601</v>
      </c>
      <c r="D44" s="1" t="s">
        <v>703</v>
      </c>
      <c r="E44" s="1" t="s">
        <v>645</v>
      </c>
      <c r="F44" s="1">
        <v>4666975381</v>
      </c>
    </row>
    <row r="45" spans="1:6" x14ac:dyDescent="0.35">
      <c r="A45" s="1">
        <v>236</v>
      </c>
      <c r="B45" s="1" t="s">
        <v>769</v>
      </c>
      <c r="C45" s="1" t="s">
        <v>670</v>
      </c>
      <c r="D45" s="1" t="s">
        <v>966</v>
      </c>
      <c r="E45" s="1" t="s">
        <v>586</v>
      </c>
      <c r="F45" s="1">
        <v>2261152495</v>
      </c>
    </row>
    <row r="46" spans="1:6" x14ac:dyDescent="0.35">
      <c r="A46" s="1">
        <v>238</v>
      </c>
      <c r="B46" s="1" t="s">
        <v>908</v>
      </c>
      <c r="C46" s="1" t="s">
        <v>604</v>
      </c>
      <c r="D46" s="1" t="s">
        <v>909</v>
      </c>
      <c r="E46" s="1" t="s">
        <v>603</v>
      </c>
      <c r="F46" s="1">
        <v>2452732341</v>
      </c>
    </row>
    <row r="47" spans="1:6" x14ac:dyDescent="0.35">
      <c r="A47" s="1">
        <v>244</v>
      </c>
      <c r="B47" s="1" t="s">
        <v>888</v>
      </c>
      <c r="C47" s="1" t="s">
        <v>593</v>
      </c>
      <c r="D47" s="1" t="s">
        <v>889</v>
      </c>
      <c r="E47" s="1" t="s">
        <v>757</v>
      </c>
      <c r="F47" s="1">
        <v>8529787345</v>
      </c>
    </row>
    <row r="48" spans="1:6" x14ac:dyDescent="0.35">
      <c r="A48" s="1">
        <v>249</v>
      </c>
      <c r="B48" s="1" t="s">
        <v>697</v>
      </c>
      <c r="C48" s="1" t="s">
        <v>643</v>
      </c>
      <c r="D48" s="1" t="s">
        <v>698</v>
      </c>
      <c r="E48" s="1" t="s">
        <v>586</v>
      </c>
      <c r="F48" s="1">
        <v>6264685114</v>
      </c>
    </row>
    <row r="49" spans="1:6" x14ac:dyDescent="0.35">
      <c r="A49" s="1">
        <v>256</v>
      </c>
      <c r="B49" s="1" t="s">
        <v>60</v>
      </c>
      <c r="C49" s="1" t="s">
        <v>663</v>
      </c>
      <c r="D49" s="1" t="s">
        <v>738</v>
      </c>
      <c r="E49" s="1" t="s">
        <v>739</v>
      </c>
      <c r="F49" s="1">
        <v>2513725051</v>
      </c>
    </row>
    <row r="50" spans="1:6" x14ac:dyDescent="0.35">
      <c r="A50" s="1">
        <v>273</v>
      </c>
      <c r="B50" s="1" t="s">
        <v>357</v>
      </c>
      <c r="C50" s="1" t="s">
        <v>597</v>
      </c>
      <c r="D50" s="1" t="s">
        <v>699</v>
      </c>
      <c r="E50" s="1" t="s">
        <v>659</v>
      </c>
      <c r="F50" s="1">
        <v>6650624462</v>
      </c>
    </row>
    <row r="51" spans="1:6" x14ac:dyDescent="0.35">
      <c r="A51" s="1">
        <v>287</v>
      </c>
      <c r="B51" s="1" t="s">
        <v>896</v>
      </c>
      <c r="C51" s="1" t="s">
        <v>670</v>
      </c>
      <c r="D51" s="1" t="s">
        <v>897</v>
      </c>
      <c r="E51" s="1" t="s">
        <v>898</v>
      </c>
      <c r="F51" s="1">
        <v>4386754323</v>
      </c>
    </row>
    <row r="52" spans="1:6" x14ac:dyDescent="0.35">
      <c r="A52" s="1">
        <v>288</v>
      </c>
      <c r="B52" s="1" t="s">
        <v>933</v>
      </c>
      <c r="C52" s="1" t="s">
        <v>628</v>
      </c>
      <c r="D52" s="1" t="s">
        <v>934</v>
      </c>
      <c r="E52" s="1" t="s">
        <v>614</v>
      </c>
      <c r="F52" s="1">
        <v>7009589164</v>
      </c>
    </row>
    <row r="53" spans="1:6" x14ac:dyDescent="0.35">
      <c r="A53" s="1">
        <v>289</v>
      </c>
      <c r="B53" s="1" t="s">
        <v>81</v>
      </c>
      <c r="C53" s="1" t="s">
        <v>587</v>
      </c>
      <c r="D53" s="1" t="s">
        <v>764</v>
      </c>
      <c r="E53" s="1" t="s">
        <v>765</v>
      </c>
      <c r="F53" s="1">
        <v>3201665520</v>
      </c>
    </row>
    <row r="54" spans="1:6" x14ac:dyDescent="0.35">
      <c r="A54" s="1">
        <v>292</v>
      </c>
      <c r="B54" s="1" t="s">
        <v>640</v>
      </c>
      <c r="C54" s="1" t="s">
        <v>616</v>
      </c>
      <c r="D54" s="1" t="s">
        <v>641</v>
      </c>
      <c r="E54" s="1" t="s">
        <v>599</v>
      </c>
      <c r="F54" s="1">
        <v>7483616892</v>
      </c>
    </row>
    <row r="55" spans="1:6" x14ac:dyDescent="0.35">
      <c r="A55" s="1">
        <v>294</v>
      </c>
      <c r="B55" s="1" t="s">
        <v>783</v>
      </c>
      <c r="C55" s="1" t="s">
        <v>726</v>
      </c>
      <c r="D55" s="1" t="s">
        <v>671</v>
      </c>
      <c r="E55" s="1" t="s">
        <v>733</v>
      </c>
      <c r="F55" s="1">
        <v>6518015418</v>
      </c>
    </row>
    <row r="56" spans="1:6" x14ac:dyDescent="0.35">
      <c r="A56" s="1">
        <v>295</v>
      </c>
      <c r="B56" s="1" t="s">
        <v>610</v>
      </c>
      <c r="C56" s="1" t="s">
        <v>611</v>
      </c>
      <c r="D56" s="1" t="s">
        <v>612</v>
      </c>
      <c r="E56" s="1" t="s">
        <v>599</v>
      </c>
      <c r="F56" s="1">
        <v>1948808609</v>
      </c>
    </row>
    <row r="57" spans="1:6" x14ac:dyDescent="0.35">
      <c r="A57" s="1">
        <v>302</v>
      </c>
      <c r="B57" s="1" t="s">
        <v>859</v>
      </c>
      <c r="C57" s="1" t="s">
        <v>726</v>
      </c>
      <c r="D57" s="1" t="s">
        <v>860</v>
      </c>
      <c r="E57" s="1" t="s">
        <v>645</v>
      </c>
      <c r="F57" s="1">
        <v>4826890428</v>
      </c>
    </row>
    <row r="58" spans="1:6" x14ac:dyDescent="0.35">
      <c r="A58" s="1">
        <v>305</v>
      </c>
      <c r="B58" s="1" t="s">
        <v>42</v>
      </c>
      <c r="C58" s="1" t="s">
        <v>663</v>
      </c>
      <c r="D58" s="1" t="s">
        <v>871</v>
      </c>
      <c r="E58" s="1" t="s">
        <v>599</v>
      </c>
      <c r="F58" s="1">
        <v>4425132485</v>
      </c>
    </row>
    <row r="59" spans="1:6" x14ac:dyDescent="0.35">
      <c r="A59" s="1">
        <v>310</v>
      </c>
      <c r="B59" s="1" t="s">
        <v>899</v>
      </c>
      <c r="C59" s="1" t="s">
        <v>755</v>
      </c>
      <c r="D59" s="1" t="s">
        <v>900</v>
      </c>
      <c r="E59" s="1" t="s">
        <v>645</v>
      </c>
      <c r="F59" s="1">
        <v>8824594477</v>
      </c>
    </row>
    <row r="60" spans="1:6" x14ac:dyDescent="0.35">
      <c r="A60" s="1">
        <v>311</v>
      </c>
      <c r="B60" s="1" t="s">
        <v>806</v>
      </c>
      <c r="C60" s="1" t="s">
        <v>616</v>
      </c>
      <c r="D60" s="1" t="s">
        <v>807</v>
      </c>
      <c r="E60" s="1" t="s">
        <v>622</v>
      </c>
      <c r="F60" s="1">
        <v>2539275235</v>
      </c>
    </row>
    <row r="61" spans="1:6" x14ac:dyDescent="0.35">
      <c r="A61" s="1">
        <v>315</v>
      </c>
      <c r="B61" s="1" t="s">
        <v>98</v>
      </c>
      <c r="C61" s="1" t="s">
        <v>587</v>
      </c>
      <c r="D61" s="1" t="s">
        <v>17</v>
      </c>
      <c r="E61" s="1" t="s">
        <v>721</v>
      </c>
      <c r="F61" s="1">
        <v>6263485134</v>
      </c>
    </row>
    <row r="62" spans="1:6" x14ac:dyDescent="0.35">
      <c r="A62" s="1">
        <v>326</v>
      </c>
      <c r="B62" s="1" t="s">
        <v>642</v>
      </c>
      <c r="C62" s="1" t="s">
        <v>658</v>
      </c>
      <c r="D62" s="1" t="s">
        <v>276</v>
      </c>
      <c r="E62" s="1" t="s">
        <v>659</v>
      </c>
      <c r="F62" s="1">
        <v>2898450180</v>
      </c>
    </row>
    <row r="63" spans="1:6" x14ac:dyDescent="0.35">
      <c r="A63" s="1">
        <v>329</v>
      </c>
      <c r="B63" s="1" t="s">
        <v>853</v>
      </c>
      <c r="C63" s="1" t="s">
        <v>726</v>
      </c>
      <c r="D63" s="1" t="s">
        <v>854</v>
      </c>
      <c r="E63" s="1" t="s">
        <v>645</v>
      </c>
      <c r="F63" s="1">
        <v>4926013012</v>
      </c>
    </row>
    <row r="64" spans="1:6" x14ac:dyDescent="0.35">
      <c r="A64" s="1">
        <v>332</v>
      </c>
      <c r="B64" s="1" t="s">
        <v>264</v>
      </c>
      <c r="C64" s="1" t="s">
        <v>604</v>
      </c>
      <c r="D64" s="1" t="s">
        <v>17</v>
      </c>
      <c r="E64" s="1" t="s">
        <v>665</v>
      </c>
      <c r="F64" s="1">
        <v>9621041593</v>
      </c>
    </row>
    <row r="65" spans="1:6" x14ac:dyDescent="0.35">
      <c r="A65" s="1">
        <v>340</v>
      </c>
      <c r="B65" s="1" t="s">
        <v>172</v>
      </c>
      <c r="C65" s="1" t="s">
        <v>676</v>
      </c>
      <c r="D65" s="1" t="s">
        <v>925</v>
      </c>
      <c r="E65" s="1" t="s">
        <v>599</v>
      </c>
      <c r="F65" s="1">
        <v>6431033790</v>
      </c>
    </row>
    <row r="66" spans="1:6" x14ac:dyDescent="0.35">
      <c r="A66" s="1">
        <v>344</v>
      </c>
      <c r="B66" s="1" t="s">
        <v>96</v>
      </c>
      <c r="C66" s="1" t="s">
        <v>755</v>
      </c>
      <c r="D66" s="1" t="s">
        <v>756</v>
      </c>
      <c r="E66" s="1" t="s">
        <v>757</v>
      </c>
      <c r="F66" s="1">
        <v>6894953031</v>
      </c>
    </row>
    <row r="67" spans="1:6" x14ac:dyDescent="0.35">
      <c r="A67" s="1">
        <v>357</v>
      </c>
      <c r="B67" s="1" t="s">
        <v>785</v>
      </c>
      <c r="C67" s="1" t="s">
        <v>755</v>
      </c>
      <c r="D67" s="1" t="s">
        <v>786</v>
      </c>
      <c r="E67" s="1" t="s">
        <v>757</v>
      </c>
      <c r="F67" s="1">
        <v>5796916149</v>
      </c>
    </row>
    <row r="68" spans="1:6" x14ac:dyDescent="0.35">
      <c r="A68" s="1">
        <v>361</v>
      </c>
      <c r="B68" s="1" t="s">
        <v>743</v>
      </c>
      <c r="C68" s="1" t="s">
        <v>584</v>
      </c>
      <c r="D68" s="1" t="s">
        <v>744</v>
      </c>
      <c r="E68" s="1" t="s">
        <v>659</v>
      </c>
      <c r="F68" s="1">
        <v>3968979172</v>
      </c>
    </row>
    <row r="69" spans="1:6" x14ac:dyDescent="0.35">
      <c r="A69" s="1">
        <v>362</v>
      </c>
      <c r="B69" s="1" t="s">
        <v>760</v>
      </c>
      <c r="C69" s="1" t="s">
        <v>587</v>
      </c>
      <c r="D69" s="1" t="s">
        <v>761</v>
      </c>
      <c r="E69" s="1" t="s">
        <v>603</v>
      </c>
      <c r="F69" s="1">
        <v>7245809798</v>
      </c>
    </row>
    <row r="70" spans="1:6" x14ac:dyDescent="0.35">
      <c r="A70" s="1">
        <v>365</v>
      </c>
      <c r="B70" s="1" t="s">
        <v>372</v>
      </c>
      <c r="C70" s="1" t="s">
        <v>663</v>
      </c>
      <c r="D70" s="1" t="s">
        <v>168</v>
      </c>
      <c r="E70" s="1" t="s">
        <v>683</v>
      </c>
      <c r="F70" s="1">
        <v>2176301525</v>
      </c>
    </row>
    <row r="71" spans="1:6" x14ac:dyDescent="0.35">
      <c r="A71" s="1">
        <v>368</v>
      </c>
      <c r="B71" s="1" t="s">
        <v>706</v>
      </c>
      <c r="C71" s="1" t="s">
        <v>608</v>
      </c>
      <c r="D71" s="1" t="s">
        <v>707</v>
      </c>
      <c r="E71" s="1" t="s">
        <v>586</v>
      </c>
      <c r="F71" s="1">
        <v>1015130737</v>
      </c>
    </row>
    <row r="72" spans="1:6" x14ac:dyDescent="0.35">
      <c r="A72" s="1">
        <v>372</v>
      </c>
      <c r="B72" s="1" t="s">
        <v>44</v>
      </c>
      <c r="C72" s="1" t="s">
        <v>591</v>
      </c>
      <c r="D72" s="1" t="s">
        <v>708</v>
      </c>
      <c r="E72" s="1" t="s">
        <v>589</v>
      </c>
      <c r="F72" s="1">
        <v>3355369287</v>
      </c>
    </row>
    <row r="73" spans="1:6" x14ac:dyDescent="0.35">
      <c r="A73" s="1">
        <v>393</v>
      </c>
      <c r="B73" s="1" t="s">
        <v>174</v>
      </c>
      <c r="C73" s="1" t="s">
        <v>655</v>
      </c>
      <c r="D73" s="1" t="s">
        <v>851</v>
      </c>
      <c r="E73" s="1" t="s">
        <v>586</v>
      </c>
      <c r="F73" s="1">
        <v>5931525319</v>
      </c>
    </row>
    <row r="74" spans="1:6" x14ac:dyDescent="0.35">
      <c r="A74" s="1">
        <v>395</v>
      </c>
      <c r="B74" s="1" t="s">
        <v>753</v>
      </c>
      <c r="C74" s="1" t="s">
        <v>634</v>
      </c>
      <c r="D74" s="1" t="s">
        <v>754</v>
      </c>
      <c r="E74" s="1" t="s">
        <v>586</v>
      </c>
      <c r="F74" s="1">
        <v>3061127061</v>
      </c>
    </row>
    <row r="75" spans="1:6" x14ac:dyDescent="0.35">
      <c r="A75" s="1">
        <v>396</v>
      </c>
      <c r="B75" s="1" t="s">
        <v>50</v>
      </c>
      <c r="C75" s="1" t="s">
        <v>587</v>
      </c>
      <c r="D75" s="1" t="s">
        <v>588</v>
      </c>
      <c r="E75" s="1" t="s">
        <v>589</v>
      </c>
      <c r="F75" s="1">
        <v>4171197971</v>
      </c>
    </row>
    <row r="76" spans="1:6" x14ac:dyDescent="0.35">
      <c r="A76" s="1">
        <v>398</v>
      </c>
      <c r="B76" s="1" t="s">
        <v>913</v>
      </c>
      <c r="C76" s="1" t="s">
        <v>726</v>
      </c>
      <c r="D76" s="1" t="s">
        <v>914</v>
      </c>
      <c r="E76" s="1" t="s">
        <v>599</v>
      </c>
      <c r="F76" s="1">
        <v>1812999737</v>
      </c>
    </row>
    <row r="77" spans="1:6" x14ac:dyDescent="0.35">
      <c r="A77" s="1">
        <v>400</v>
      </c>
      <c r="B77" s="1" t="s">
        <v>910</v>
      </c>
      <c r="C77" s="1" t="s">
        <v>604</v>
      </c>
      <c r="D77" s="1" t="s">
        <v>911</v>
      </c>
      <c r="E77" s="1" t="s">
        <v>912</v>
      </c>
      <c r="F77" s="1">
        <v>1402030924</v>
      </c>
    </row>
    <row r="78" spans="1:6" x14ac:dyDescent="0.35">
      <c r="A78" s="1">
        <v>401</v>
      </c>
      <c r="B78" s="1" t="s">
        <v>942</v>
      </c>
      <c r="C78" s="1" t="s">
        <v>591</v>
      </c>
      <c r="D78" s="1" t="s">
        <v>943</v>
      </c>
      <c r="E78" s="1" t="s">
        <v>650</v>
      </c>
      <c r="F78" s="1">
        <v>3288511772</v>
      </c>
    </row>
    <row r="79" spans="1:6" x14ac:dyDescent="0.35">
      <c r="A79" s="1">
        <v>405</v>
      </c>
      <c r="B79" s="1" t="s">
        <v>651</v>
      </c>
      <c r="C79" s="1" t="s">
        <v>634</v>
      </c>
      <c r="D79" s="1" t="s">
        <v>652</v>
      </c>
      <c r="E79" s="1" t="s">
        <v>653</v>
      </c>
      <c r="F79" s="1">
        <v>4048218701</v>
      </c>
    </row>
    <row r="80" spans="1:6" x14ac:dyDescent="0.35">
      <c r="A80" s="1">
        <v>406</v>
      </c>
      <c r="B80" s="1" t="s">
        <v>672</v>
      </c>
      <c r="C80" s="1" t="s">
        <v>658</v>
      </c>
      <c r="D80" s="1" t="s">
        <v>822</v>
      </c>
      <c r="E80" s="1" t="s">
        <v>752</v>
      </c>
      <c r="F80" s="1">
        <v>3864558057</v>
      </c>
    </row>
    <row r="81" spans="1:6" x14ac:dyDescent="0.35">
      <c r="A81" s="1">
        <v>407</v>
      </c>
      <c r="B81" s="1" t="s">
        <v>802</v>
      </c>
      <c r="C81" s="1" t="s">
        <v>597</v>
      </c>
      <c r="D81" s="1" t="s">
        <v>803</v>
      </c>
      <c r="E81" s="1" t="s">
        <v>716</v>
      </c>
      <c r="F81" s="1">
        <v>5519170607</v>
      </c>
    </row>
    <row r="82" spans="1:6" x14ac:dyDescent="0.35">
      <c r="A82" s="1">
        <v>412</v>
      </c>
      <c r="B82" s="1" t="s">
        <v>709</v>
      </c>
      <c r="C82" s="1" t="s">
        <v>601</v>
      </c>
      <c r="D82" s="1" t="s">
        <v>879</v>
      </c>
      <c r="E82" s="1" t="s">
        <v>592</v>
      </c>
      <c r="F82" s="1">
        <v>4345935028</v>
      </c>
    </row>
    <row r="83" spans="1:6" x14ac:dyDescent="0.35">
      <c r="A83" s="1">
        <v>427</v>
      </c>
      <c r="B83" s="1" t="s">
        <v>718</v>
      </c>
      <c r="C83" s="1" t="s">
        <v>597</v>
      </c>
      <c r="D83" s="1" t="s">
        <v>719</v>
      </c>
      <c r="E83" s="1" t="s">
        <v>645</v>
      </c>
      <c r="F83" s="1">
        <v>4239981168</v>
      </c>
    </row>
    <row r="84" spans="1:6" x14ac:dyDescent="0.35">
      <c r="A84" s="1">
        <v>429</v>
      </c>
      <c r="B84" s="1" t="s">
        <v>713</v>
      </c>
      <c r="C84" s="1" t="s">
        <v>593</v>
      </c>
      <c r="D84" s="1" t="s">
        <v>714</v>
      </c>
      <c r="E84" s="1" t="s">
        <v>618</v>
      </c>
      <c r="F84" s="1">
        <v>5158272401</v>
      </c>
    </row>
    <row r="85" spans="1:6" x14ac:dyDescent="0.35">
      <c r="A85" s="1">
        <v>431</v>
      </c>
      <c r="B85" s="1" t="s">
        <v>882</v>
      </c>
      <c r="C85" s="1" t="s">
        <v>750</v>
      </c>
      <c r="D85" s="1" t="s">
        <v>961</v>
      </c>
      <c r="E85" s="1" t="s">
        <v>589</v>
      </c>
      <c r="F85" s="1">
        <v>7461936580</v>
      </c>
    </row>
    <row r="86" spans="1:6" x14ac:dyDescent="0.35">
      <c r="A86" s="1">
        <v>432</v>
      </c>
      <c r="B86" s="1" t="s">
        <v>949</v>
      </c>
      <c r="C86" s="1" t="s">
        <v>587</v>
      </c>
      <c r="D86" s="1" t="s">
        <v>950</v>
      </c>
      <c r="E86" s="1" t="s">
        <v>606</v>
      </c>
      <c r="F86" s="1">
        <v>1058029786</v>
      </c>
    </row>
    <row r="87" spans="1:6" x14ac:dyDescent="0.35">
      <c r="A87" s="1">
        <v>433</v>
      </c>
      <c r="B87" s="1" t="s">
        <v>365</v>
      </c>
      <c r="C87" s="1" t="s">
        <v>593</v>
      </c>
      <c r="D87" s="1" t="s">
        <v>886</v>
      </c>
      <c r="E87" s="1" t="s">
        <v>887</v>
      </c>
      <c r="F87" s="1">
        <v>4382867697</v>
      </c>
    </row>
    <row r="88" spans="1:6" x14ac:dyDescent="0.35">
      <c r="A88" s="1">
        <v>435</v>
      </c>
      <c r="B88" s="1" t="s">
        <v>954</v>
      </c>
      <c r="C88" s="1" t="s">
        <v>655</v>
      </c>
      <c r="D88" s="1" t="s">
        <v>17</v>
      </c>
      <c r="E88" s="1" t="s">
        <v>592</v>
      </c>
      <c r="F88" s="1">
        <v>9703448223</v>
      </c>
    </row>
    <row r="89" spans="1:6" x14ac:dyDescent="0.35">
      <c r="A89" s="1">
        <v>437</v>
      </c>
      <c r="B89" s="1" t="s">
        <v>600</v>
      </c>
      <c r="C89" s="1" t="s">
        <v>601</v>
      </c>
      <c r="D89" s="1" t="s">
        <v>602</v>
      </c>
      <c r="E89" s="1" t="s">
        <v>603</v>
      </c>
      <c r="F89" s="1">
        <v>2378946703</v>
      </c>
    </row>
    <row r="90" spans="1:6" x14ac:dyDescent="0.35">
      <c r="A90" s="1">
        <v>443</v>
      </c>
      <c r="B90" s="1" t="s">
        <v>747</v>
      </c>
      <c r="C90" s="1" t="s">
        <v>620</v>
      </c>
      <c r="D90" s="1" t="s">
        <v>748</v>
      </c>
      <c r="E90" s="1" t="s">
        <v>626</v>
      </c>
      <c r="F90" s="1">
        <v>2852248623</v>
      </c>
    </row>
    <row r="91" spans="1:6" x14ac:dyDescent="0.35">
      <c r="A91" s="1">
        <v>467</v>
      </c>
      <c r="B91" s="1" t="s">
        <v>863</v>
      </c>
      <c r="C91" s="1" t="s">
        <v>601</v>
      </c>
      <c r="D91" s="1" t="s">
        <v>864</v>
      </c>
      <c r="E91" s="1" t="s">
        <v>757</v>
      </c>
      <c r="F91" s="1">
        <v>3594123975</v>
      </c>
    </row>
    <row r="92" spans="1:6" x14ac:dyDescent="0.35">
      <c r="A92" s="1">
        <v>468</v>
      </c>
      <c r="B92" s="1" t="s">
        <v>787</v>
      </c>
      <c r="C92" s="1" t="s">
        <v>593</v>
      </c>
      <c r="D92" s="1" t="s">
        <v>788</v>
      </c>
      <c r="E92" s="1" t="s">
        <v>789</v>
      </c>
      <c r="F92" s="1">
        <v>2618359567</v>
      </c>
    </row>
    <row r="93" spans="1:6" x14ac:dyDescent="0.35">
      <c r="A93" s="1">
        <v>472</v>
      </c>
      <c r="B93" s="1" t="s">
        <v>867</v>
      </c>
      <c r="C93" s="1" t="s">
        <v>593</v>
      </c>
      <c r="D93" s="1" t="s">
        <v>868</v>
      </c>
      <c r="E93" s="1" t="s">
        <v>821</v>
      </c>
      <c r="F93" s="1">
        <v>6886408134</v>
      </c>
    </row>
    <row r="94" spans="1:6" x14ac:dyDescent="0.35">
      <c r="A94" s="1">
        <v>473</v>
      </c>
      <c r="B94" s="1" t="s">
        <v>936</v>
      </c>
      <c r="C94" s="1" t="s">
        <v>638</v>
      </c>
      <c r="D94" s="1" t="s">
        <v>937</v>
      </c>
      <c r="E94" s="1" t="s">
        <v>721</v>
      </c>
      <c r="F94" s="1">
        <v>3349318383</v>
      </c>
    </row>
    <row r="95" spans="1:6" x14ac:dyDescent="0.35">
      <c r="A95" s="1">
        <v>477</v>
      </c>
      <c r="B95" s="1" t="s">
        <v>893</v>
      </c>
      <c r="C95" s="1" t="s">
        <v>634</v>
      </c>
      <c r="D95" s="1" t="s">
        <v>894</v>
      </c>
      <c r="E95" s="1" t="s">
        <v>821</v>
      </c>
      <c r="F95" s="1">
        <v>8326159645</v>
      </c>
    </row>
    <row r="96" spans="1:6" x14ac:dyDescent="0.35">
      <c r="A96" s="1">
        <v>486</v>
      </c>
      <c r="B96" s="1" t="s">
        <v>880</v>
      </c>
      <c r="C96" s="1" t="s">
        <v>670</v>
      </c>
      <c r="D96" s="1" t="s">
        <v>881</v>
      </c>
      <c r="E96" s="1" t="s">
        <v>733</v>
      </c>
      <c r="F96" s="1">
        <v>4167720507</v>
      </c>
    </row>
    <row r="97" spans="1:6" x14ac:dyDescent="0.35">
      <c r="A97" s="1">
        <v>493</v>
      </c>
      <c r="B97" s="1" t="s">
        <v>947</v>
      </c>
      <c r="C97" s="1" t="s">
        <v>591</v>
      </c>
      <c r="D97" s="1" t="s">
        <v>948</v>
      </c>
      <c r="E97" s="1" t="s">
        <v>630</v>
      </c>
      <c r="F97" s="1">
        <v>5243247634</v>
      </c>
    </row>
    <row r="98" spans="1:6" x14ac:dyDescent="0.35">
      <c r="A98" s="1">
        <v>497</v>
      </c>
      <c r="B98" s="1" t="s">
        <v>792</v>
      </c>
      <c r="C98" s="1" t="s">
        <v>670</v>
      </c>
      <c r="D98" s="1" t="s">
        <v>793</v>
      </c>
      <c r="E98" s="1" t="s">
        <v>622</v>
      </c>
      <c r="F98" s="1">
        <v>8030257579</v>
      </c>
    </row>
    <row r="99" spans="1:6" x14ac:dyDescent="0.35">
      <c r="A99" s="1">
        <v>501</v>
      </c>
      <c r="B99" s="1" t="s">
        <v>769</v>
      </c>
      <c r="C99" s="1" t="s">
        <v>620</v>
      </c>
      <c r="D99" s="1" t="s">
        <v>770</v>
      </c>
      <c r="E99" s="1" t="s">
        <v>659</v>
      </c>
      <c r="F99" s="1">
        <v>1354925878</v>
      </c>
    </row>
    <row r="100" spans="1:6" x14ac:dyDescent="0.35">
      <c r="A100" s="1">
        <v>503</v>
      </c>
      <c r="B100" s="1" t="s">
        <v>959</v>
      </c>
      <c r="C100" s="1" t="s">
        <v>676</v>
      </c>
      <c r="D100" s="1" t="s">
        <v>960</v>
      </c>
      <c r="E100" s="1" t="s">
        <v>678</v>
      </c>
      <c r="F100" s="1">
        <v>1791431137</v>
      </c>
    </row>
    <row r="101" spans="1:6" x14ac:dyDescent="0.35">
      <c r="A101" s="1">
        <v>505</v>
      </c>
      <c r="B101" s="1" t="s">
        <v>940</v>
      </c>
      <c r="C101" s="1" t="s">
        <v>608</v>
      </c>
      <c r="D101" s="1" t="s">
        <v>941</v>
      </c>
      <c r="E101" s="1" t="s">
        <v>668</v>
      </c>
      <c r="F101" s="1">
        <v>8692599127</v>
      </c>
    </row>
    <row r="102" spans="1:6" x14ac:dyDescent="0.35">
      <c r="A102" s="1">
        <v>508</v>
      </c>
      <c r="B102" s="1" t="s">
        <v>819</v>
      </c>
      <c r="C102" s="1" t="s">
        <v>670</v>
      </c>
      <c r="D102" s="1" t="s">
        <v>820</v>
      </c>
      <c r="E102" s="1" t="s">
        <v>821</v>
      </c>
      <c r="F102" s="1">
        <v>4162410124</v>
      </c>
    </row>
    <row r="103" spans="1:6" x14ac:dyDescent="0.35">
      <c r="A103" s="1">
        <v>512</v>
      </c>
      <c r="B103" s="1" t="s">
        <v>903</v>
      </c>
      <c r="C103" s="1" t="s">
        <v>676</v>
      </c>
      <c r="D103" s="1" t="s">
        <v>904</v>
      </c>
      <c r="E103" s="1" t="s">
        <v>603</v>
      </c>
      <c r="F103" s="1">
        <v>3305516916</v>
      </c>
    </row>
    <row r="104" spans="1:6" x14ac:dyDescent="0.35">
      <c r="A104" s="1">
        <v>513</v>
      </c>
      <c r="B104" s="1" t="s">
        <v>70</v>
      </c>
      <c r="C104" s="1" t="s">
        <v>658</v>
      </c>
      <c r="D104" s="1" t="s">
        <v>960</v>
      </c>
      <c r="E104" s="1" t="s">
        <v>659</v>
      </c>
      <c r="F104" s="1">
        <v>5144195389</v>
      </c>
    </row>
    <row r="105" spans="1:6" x14ac:dyDescent="0.35">
      <c r="A105" s="1">
        <v>515</v>
      </c>
      <c r="B105" s="1" t="s">
        <v>669</v>
      </c>
      <c r="C105" s="1" t="s">
        <v>670</v>
      </c>
      <c r="D105" s="1" t="s">
        <v>671</v>
      </c>
      <c r="E105" s="1" t="s">
        <v>603</v>
      </c>
      <c r="F105" s="1">
        <v>6808482203</v>
      </c>
    </row>
    <row r="106" spans="1:6" x14ac:dyDescent="0.35">
      <c r="A106" s="1">
        <v>521</v>
      </c>
      <c r="B106" s="1" t="s">
        <v>796</v>
      </c>
      <c r="C106" s="1" t="s">
        <v>628</v>
      </c>
      <c r="D106" s="1" t="s">
        <v>797</v>
      </c>
      <c r="E106" s="1" t="s">
        <v>606</v>
      </c>
      <c r="F106" s="1">
        <v>4105997340</v>
      </c>
    </row>
    <row r="107" spans="1:6" x14ac:dyDescent="0.35">
      <c r="A107" s="1">
        <v>528</v>
      </c>
      <c r="B107" s="1" t="s">
        <v>711</v>
      </c>
      <c r="C107" s="1" t="s">
        <v>584</v>
      </c>
      <c r="D107" s="1" t="s">
        <v>290</v>
      </c>
      <c r="E107" s="1" t="s">
        <v>694</v>
      </c>
      <c r="F107" s="1">
        <v>3343867513</v>
      </c>
    </row>
    <row r="108" spans="1:6" x14ac:dyDescent="0.35">
      <c r="A108" s="1">
        <v>535</v>
      </c>
      <c r="B108" s="1" t="s">
        <v>189</v>
      </c>
      <c r="C108" s="1" t="s">
        <v>591</v>
      </c>
      <c r="D108" s="1" t="s">
        <v>784</v>
      </c>
      <c r="E108" s="1" t="s">
        <v>645</v>
      </c>
      <c r="F108" s="1">
        <v>7774474168</v>
      </c>
    </row>
    <row r="109" spans="1:6" x14ac:dyDescent="0.35">
      <c r="A109" s="1">
        <v>545</v>
      </c>
      <c r="B109" s="1" t="s">
        <v>590</v>
      </c>
      <c r="C109" s="1" t="s">
        <v>591</v>
      </c>
      <c r="D109" s="1" t="s">
        <v>17</v>
      </c>
      <c r="E109" s="1" t="s">
        <v>592</v>
      </c>
      <c r="F109" s="1">
        <v>8354987185</v>
      </c>
    </row>
    <row r="110" spans="1:6" x14ac:dyDescent="0.35">
      <c r="A110" s="1">
        <v>582</v>
      </c>
      <c r="B110" s="1" t="s">
        <v>583</v>
      </c>
      <c r="C110" s="1" t="s">
        <v>584</v>
      </c>
      <c r="D110" s="1" t="s">
        <v>585</v>
      </c>
      <c r="E110" s="1" t="s">
        <v>586</v>
      </c>
      <c r="F110" s="1">
        <v>2754220306</v>
      </c>
    </row>
    <row r="111" spans="1:6" x14ac:dyDescent="0.35">
      <c r="A111" s="1">
        <v>584</v>
      </c>
      <c r="B111" s="1" t="s">
        <v>654</v>
      </c>
      <c r="C111" s="1" t="s">
        <v>655</v>
      </c>
      <c r="D111" s="1" t="s">
        <v>656</v>
      </c>
      <c r="E111" s="1" t="s">
        <v>657</v>
      </c>
      <c r="F111" s="1">
        <v>1646327916</v>
      </c>
    </row>
    <row r="112" spans="1:6" x14ac:dyDescent="0.35">
      <c r="A112" s="1">
        <v>600</v>
      </c>
      <c r="B112" s="1" t="s">
        <v>662</v>
      </c>
      <c r="C112" s="1" t="s">
        <v>663</v>
      </c>
      <c r="D112" s="1" t="s">
        <v>664</v>
      </c>
      <c r="E112" s="1" t="s">
        <v>665</v>
      </c>
      <c r="F112" s="1">
        <v>1551452510</v>
      </c>
    </row>
    <row r="113" spans="1:6" x14ac:dyDescent="0.35">
      <c r="A113" s="1">
        <v>602</v>
      </c>
      <c r="B113" s="1" t="s">
        <v>875</v>
      </c>
      <c r="C113" s="1" t="s">
        <v>684</v>
      </c>
      <c r="D113" s="1" t="s">
        <v>876</v>
      </c>
      <c r="E113" s="1" t="s">
        <v>730</v>
      </c>
      <c r="F113" s="1">
        <v>8049380718</v>
      </c>
    </row>
    <row r="114" spans="1:6" x14ac:dyDescent="0.35">
      <c r="A114" s="1">
        <v>605</v>
      </c>
      <c r="B114" s="1" t="s">
        <v>675</v>
      </c>
      <c r="C114" s="1" t="s">
        <v>676</v>
      </c>
      <c r="D114" s="1" t="s">
        <v>677</v>
      </c>
      <c r="E114" s="1" t="s">
        <v>678</v>
      </c>
      <c r="F114" s="1">
        <v>1926409080</v>
      </c>
    </row>
    <row r="115" spans="1:6" x14ac:dyDescent="0.35">
      <c r="A115" s="1">
        <v>615</v>
      </c>
      <c r="B115" s="1" t="s">
        <v>921</v>
      </c>
      <c r="C115" s="1" t="s">
        <v>670</v>
      </c>
      <c r="D115" s="1" t="s">
        <v>922</v>
      </c>
      <c r="E115" s="1" t="s">
        <v>657</v>
      </c>
      <c r="F115" s="1">
        <v>5372626672</v>
      </c>
    </row>
    <row r="116" spans="1:6" x14ac:dyDescent="0.35">
      <c r="A116" s="1">
        <v>617</v>
      </c>
      <c r="B116" s="1" t="s">
        <v>178</v>
      </c>
      <c r="C116" s="1" t="s">
        <v>679</v>
      </c>
      <c r="D116" s="1" t="s">
        <v>818</v>
      </c>
      <c r="E116" s="1" t="s">
        <v>757</v>
      </c>
      <c r="F116" s="1">
        <v>8437782692</v>
      </c>
    </row>
    <row r="117" spans="1:6" x14ac:dyDescent="0.35">
      <c r="A117" s="1">
        <v>618</v>
      </c>
      <c r="B117" s="1" t="s">
        <v>809</v>
      </c>
      <c r="C117" s="1" t="s">
        <v>655</v>
      </c>
      <c r="D117" s="1" t="s">
        <v>846</v>
      </c>
      <c r="E117" s="1" t="s">
        <v>757</v>
      </c>
      <c r="F117" s="1">
        <v>6419268208</v>
      </c>
    </row>
    <row r="118" spans="1:6" x14ac:dyDescent="0.35">
      <c r="A118" s="1">
        <v>619</v>
      </c>
      <c r="B118" s="1" t="s">
        <v>849</v>
      </c>
      <c r="C118" s="1" t="s">
        <v>601</v>
      </c>
      <c r="D118" s="1" t="s">
        <v>850</v>
      </c>
      <c r="E118" s="1" t="s">
        <v>683</v>
      </c>
      <c r="F118" s="1">
        <v>9823103962</v>
      </c>
    </row>
    <row r="119" spans="1:6" x14ac:dyDescent="0.35">
      <c r="A119" s="1">
        <v>624</v>
      </c>
      <c r="B119" s="1" t="s">
        <v>337</v>
      </c>
      <c r="C119" s="1" t="s">
        <v>679</v>
      </c>
      <c r="D119" s="1" t="s">
        <v>734</v>
      </c>
      <c r="E119" s="1" t="s">
        <v>645</v>
      </c>
      <c r="F119" s="1">
        <v>2774587967</v>
      </c>
    </row>
    <row r="120" spans="1:6" x14ac:dyDescent="0.35">
      <c r="A120" s="1">
        <v>634</v>
      </c>
      <c r="B120" s="1" t="s">
        <v>681</v>
      </c>
      <c r="C120" s="1" t="s">
        <v>601</v>
      </c>
      <c r="D120" s="1" t="s">
        <v>891</v>
      </c>
      <c r="E120" s="1" t="s">
        <v>650</v>
      </c>
      <c r="F120" s="1">
        <v>1549574380</v>
      </c>
    </row>
    <row r="121" spans="1:6" x14ac:dyDescent="0.35">
      <c r="A121" s="1">
        <v>637</v>
      </c>
      <c r="B121" s="1" t="s">
        <v>780</v>
      </c>
      <c r="C121" s="1" t="s">
        <v>638</v>
      </c>
      <c r="D121" s="1" t="s">
        <v>800</v>
      </c>
      <c r="E121" s="1" t="s">
        <v>801</v>
      </c>
      <c r="F121" s="1">
        <v>8907221376</v>
      </c>
    </row>
    <row r="122" spans="1:6" x14ac:dyDescent="0.35">
      <c r="A122" s="1">
        <v>640</v>
      </c>
      <c r="B122" s="1" t="s">
        <v>812</v>
      </c>
      <c r="C122" s="1" t="s">
        <v>638</v>
      </c>
      <c r="D122" s="1" t="s">
        <v>813</v>
      </c>
      <c r="E122" s="1" t="s">
        <v>659</v>
      </c>
      <c r="F122" s="1">
        <v>7858706884</v>
      </c>
    </row>
    <row r="123" spans="1:6" x14ac:dyDescent="0.35">
      <c r="A123" s="1">
        <v>642</v>
      </c>
      <c r="B123" s="1" t="s">
        <v>865</v>
      </c>
      <c r="C123" s="1" t="s">
        <v>601</v>
      </c>
      <c r="D123" s="1" t="s">
        <v>866</v>
      </c>
      <c r="E123" s="1" t="s">
        <v>659</v>
      </c>
      <c r="F123" s="1">
        <v>7051750919</v>
      </c>
    </row>
    <row r="124" spans="1:6" x14ac:dyDescent="0.35">
      <c r="A124" s="1">
        <v>649</v>
      </c>
      <c r="B124" s="1" t="s">
        <v>926</v>
      </c>
      <c r="C124" s="1" t="s">
        <v>587</v>
      </c>
      <c r="D124" s="1" t="s">
        <v>927</v>
      </c>
      <c r="E124" s="1" t="s">
        <v>739</v>
      </c>
      <c r="F124" s="1">
        <v>7665617991</v>
      </c>
    </row>
    <row r="125" spans="1:6" x14ac:dyDescent="0.35">
      <c r="A125" s="1">
        <v>656</v>
      </c>
      <c r="B125" s="1" t="s">
        <v>776</v>
      </c>
      <c r="C125" s="1" t="s">
        <v>658</v>
      </c>
      <c r="D125" s="1" t="s">
        <v>777</v>
      </c>
      <c r="E125" s="1" t="s">
        <v>736</v>
      </c>
      <c r="F125" s="1">
        <v>9053980373</v>
      </c>
    </row>
    <row r="126" spans="1:6" x14ac:dyDescent="0.35">
      <c r="A126" s="1">
        <v>658</v>
      </c>
      <c r="B126" s="1" t="s">
        <v>182</v>
      </c>
      <c r="C126" s="1" t="s">
        <v>655</v>
      </c>
      <c r="D126" s="1" t="s">
        <v>858</v>
      </c>
      <c r="E126" s="1" t="s">
        <v>757</v>
      </c>
      <c r="F126" s="1">
        <v>1575826863</v>
      </c>
    </row>
    <row r="127" spans="1:6" x14ac:dyDescent="0.35">
      <c r="A127" s="1">
        <v>670</v>
      </c>
      <c r="B127" s="1" t="s">
        <v>330</v>
      </c>
      <c r="C127" s="1" t="s">
        <v>620</v>
      </c>
      <c r="D127" s="1" t="s">
        <v>907</v>
      </c>
      <c r="E127" s="1" t="s">
        <v>721</v>
      </c>
      <c r="F127" s="1">
        <v>6215794970</v>
      </c>
    </row>
    <row r="128" spans="1:6" x14ac:dyDescent="0.35">
      <c r="A128" s="1">
        <v>676</v>
      </c>
      <c r="B128" s="1" t="s">
        <v>872</v>
      </c>
      <c r="C128" s="1" t="s">
        <v>604</v>
      </c>
      <c r="D128" s="1" t="s">
        <v>873</v>
      </c>
      <c r="E128" s="1" t="s">
        <v>874</v>
      </c>
      <c r="F128" s="1">
        <v>3975638935</v>
      </c>
    </row>
    <row r="129" spans="1:6" x14ac:dyDescent="0.35">
      <c r="A129" s="1">
        <v>678</v>
      </c>
      <c r="B129" s="1" t="s">
        <v>809</v>
      </c>
      <c r="C129" s="1" t="s">
        <v>684</v>
      </c>
      <c r="D129" s="1" t="s">
        <v>119</v>
      </c>
      <c r="E129" s="1" t="s">
        <v>657</v>
      </c>
      <c r="F129" s="1">
        <v>9411155106</v>
      </c>
    </row>
    <row r="130" spans="1:6" x14ac:dyDescent="0.35">
      <c r="A130" s="1">
        <v>679</v>
      </c>
      <c r="B130" s="1" t="s">
        <v>291</v>
      </c>
      <c r="C130" s="1" t="s">
        <v>670</v>
      </c>
      <c r="D130" s="1" t="s">
        <v>715</v>
      </c>
      <c r="E130" s="1" t="s">
        <v>589</v>
      </c>
      <c r="F130" s="1">
        <v>2458047806</v>
      </c>
    </row>
    <row r="131" spans="1:6" x14ac:dyDescent="0.35">
      <c r="A131" s="1">
        <v>685</v>
      </c>
      <c r="B131" s="1" t="s">
        <v>816</v>
      </c>
      <c r="C131" s="1" t="s">
        <v>608</v>
      </c>
      <c r="D131" s="1" t="s">
        <v>817</v>
      </c>
      <c r="E131" s="1" t="s">
        <v>733</v>
      </c>
      <c r="F131" s="1">
        <v>9336147887</v>
      </c>
    </row>
    <row r="132" spans="1:6" x14ac:dyDescent="0.35">
      <c r="A132" s="1">
        <v>691</v>
      </c>
      <c r="B132" s="1" t="s">
        <v>583</v>
      </c>
      <c r="C132" s="1" t="s">
        <v>611</v>
      </c>
      <c r="D132" s="1" t="s">
        <v>674</v>
      </c>
      <c r="E132" s="1" t="s">
        <v>618</v>
      </c>
      <c r="F132" s="1">
        <v>1052447026</v>
      </c>
    </row>
    <row r="133" spans="1:6" x14ac:dyDescent="0.35">
      <c r="A133" s="1">
        <v>693</v>
      </c>
      <c r="B133" s="1" t="s">
        <v>905</v>
      </c>
      <c r="C133" s="1" t="s">
        <v>597</v>
      </c>
      <c r="D133" s="1" t="s">
        <v>906</v>
      </c>
      <c r="E133" s="1" t="s">
        <v>752</v>
      </c>
      <c r="F133" s="1">
        <v>6982317596</v>
      </c>
    </row>
    <row r="134" spans="1:6" x14ac:dyDescent="0.35">
      <c r="A134" s="1">
        <v>698</v>
      </c>
      <c r="B134" s="1" t="s">
        <v>79</v>
      </c>
      <c r="C134" s="1" t="s">
        <v>608</v>
      </c>
      <c r="D134" s="1" t="s">
        <v>782</v>
      </c>
      <c r="E134" s="1" t="s">
        <v>657</v>
      </c>
      <c r="F134" s="1">
        <v>1300453861</v>
      </c>
    </row>
    <row r="135" spans="1:6" x14ac:dyDescent="0.35">
      <c r="A135" s="1">
        <v>700</v>
      </c>
      <c r="B135" s="1" t="s">
        <v>869</v>
      </c>
      <c r="C135" s="1" t="s">
        <v>611</v>
      </c>
      <c r="D135" s="1" t="s">
        <v>870</v>
      </c>
      <c r="E135" s="1" t="s">
        <v>733</v>
      </c>
      <c r="F135" s="1">
        <v>7077868681</v>
      </c>
    </row>
    <row r="136" spans="1:6" x14ac:dyDescent="0.35">
      <c r="A136" s="1">
        <v>704</v>
      </c>
      <c r="B136" s="1" t="s">
        <v>766</v>
      </c>
      <c r="C136" s="1" t="s">
        <v>611</v>
      </c>
      <c r="D136" s="1" t="s">
        <v>767</v>
      </c>
      <c r="E136" s="1" t="s">
        <v>683</v>
      </c>
      <c r="F136" s="1">
        <v>3426056035</v>
      </c>
    </row>
    <row r="137" spans="1:6" x14ac:dyDescent="0.35">
      <c r="A137" s="1">
        <v>708</v>
      </c>
      <c r="B137" s="1" t="s">
        <v>637</v>
      </c>
      <c r="C137" s="1" t="s">
        <v>638</v>
      </c>
      <c r="D137" s="1" t="s">
        <v>259</v>
      </c>
      <c r="E137" s="1" t="s">
        <v>622</v>
      </c>
      <c r="F137" s="1">
        <v>6155699440</v>
      </c>
    </row>
    <row r="138" spans="1:6" x14ac:dyDescent="0.35">
      <c r="A138" s="1">
        <v>733</v>
      </c>
      <c r="B138" s="1" t="s">
        <v>731</v>
      </c>
      <c r="C138" s="1" t="s">
        <v>655</v>
      </c>
      <c r="D138" s="1" t="s">
        <v>732</v>
      </c>
      <c r="E138" s="1" t="s">
        <v>733</v>
      </c>
      <c r="F138" s="1">
        <v>1055293942</v>
      </c>
    </row>
    <row r="139" spans="1:6" x14ac:dyDescent="0.35">
      <c r="A139" s="1">
        <v>734</v>
      </c>
      <c r="B139" s="1" t="s">
        <v>810</v>
      </c>
      <c r="C139" s="1" t="s">
        <v>643</v>
      </c>
      <c r="D139" s="1" t="s">
        <v>811</v>
      </c>
      <c r="E139" s="1" t="s">
        <v>636</v>
      </c>
      <c r="F139" s="1">
        <v>1161903173</v>
      </c>
    </row>
    <row r="140" spans="1:6" x14ac:dyDescent="0.35">
      <c r="A140" s="1">
        <v>735</v>
      </c>
      <c r="B140" s="1" t="s">
        <v>660</v>
      </c>
      <c r="C140" s="1" t="s">
        <v>601</v>
      </c>
      <c r="D140" s="1" t="s">
        <v>840</v>
      </c>
      <c r="E140" s="1" t="s">
        <v>636</v>
      </c>
      <c r="F140" s="1">
        <v>1419382893</v>
      </c>
    </row>
    <row r="141" spans="1:6" x14ac:dyDescent="0.35">
      <c r="A141" s="1">
        <v>746</v>
      </c>
      <c r="B141" s="1" t="s">
        <v>100</v>
      </c>
      <c r="C141" s="1" t="s">
        <v>679</v>
      </c>
      <c r="D141" s="1" t="s">
        <v>895</v>
      </c>
      <c r="E141" s="1" t="s">
        <v>757</v>
      </c>
      <c r="F141" s="1">
        <v>4303568430</v>
      </c>
    </row>
    <row r="142" spans="1:6" x14ac:dyDescent="0.35">
      <c r="A142" s="1">
        <v>750</v>
      </c>
      <c r="B142" s="1" t="s">
        <v>722</v>
      </c>
      <c r="C142" s="1" t="s">
        <v>663</v>
      </c>
      <c r="D142" s="1" t="s">
        <v>723</v>
      </c>
      <c r="E142" s="1" t="s">
        <v>724</v>
      </c>
      <c r="F142" s="1">
        <v>9166200177</v>
      </c>
    </row>
    <row r="143" spans="1:6" x14ac:dyDescent="0.35">
      <c r="A143" s="1">
        <v>762</v>
      </c>
      <c r="B143" s="1" t="s">
        <v>780</v>
      </c>
      <c r="C143" s="1" t="s">
        <v>584</v>
      </c>
      <c r="D143" s="1" t="s">
        <v>781</v>
      </c>
      <c r="E143" s="1" t="s">
        <v>622</v>
      </c>
      <c r="F143" s="1">
        <v>1786274009</v>
      </c>
    </row>
    <row r="144" spans="1:6" x14ac:dyDescent="0.35">
      <c r="A144" s="1">
        <v>768</v>
      </c>
      <c r="B144" s="1" t="s">
        <v>847</v>
      </c>
      <c r="C144" s="1" t="s">
        <v>591</v>
      </c>
      <c r="D144" s="1" t="s">
        <v>848</v>
      </c>
      <c r="E144" s="1" t="s">
        <v>586</v>
      </c>
      <c r="F144" s="1">
        <v>3258758083</v>
      </c>
    </row>
    <row r="145" spans="1:6" x14ac:dyDescent="0.35">
      <c r="A145" s="1">
        <v>770</v>
      </c>
      <c r="B145" s="1" t="s">
        <v>277</v>
      </c>
      <c r="C145" s="1" t="s">
        <v>593</v>
      </c>
      <c r="D145" s="1" t="s">
        <v>594</v>
      </c>
      <c r="E145" s="1" t="s">
        <v>595</v>
      </c>
      <c r="F145" s="1">
        <v>6348759218</v>
      </c>
    </row>
    <row r="146" spans="1:6" x14ac:dyDescent="0.35">
      <c r="A146" s="1">
        <v>778</v>
      </c>
      <c r="B146" s="1" t="s">
        <v>928</v>
      </c>
      <c r="C146" s="1" t="s">
        <v>584</v>
      </c>
      <c r="D146" s="1" t="s">
        <v>929</v>
      </c>
      <c r="E146" s="1" t="s">
        <v>586</v>
      </c>
      <c r="F146" s="1">
        <v>4815198694</v>
      </c>
    </row>
    <row r="147" spans="1:6" x14ac:dyDescent="0.35">
      <c r="A147" s="1">
        <v>785</v>
      </c>
      <c r="B147" s="1" t="s">
        <v>825</v>
      </c>
      <c r="C147" s="1" t="s">
        <v>584</v>
      </c>
      <c r="D147" s="1" t="s">
        <v>826</v>
      </c>
      <c r="E147" s="1" t="s">
        <v>659</v>
      </c>
      <c r="F147" s="1">
        <v>1837040341</v>
      </c>
    </row>
    <row r="148" spans="1:6" x14ac:dyDescent="0.35">
      <c r="A148" s="1">
        <v>786</v>
      </c>
      <c r="B148" s="1" t="s">
        <v>884</v>
      </c>
      <c r="C148" s="1" t="s">
        <v>658</v>
      </c>
      <c r="D148" s="1" t="s">
        <v>742</v>
      </c>
      <c r="E148" s="1" t="s">
        <v>592</v>
      </c>
      <c r="F148" s="1">
        <v>3669773727</v>
      </c>
    </row>
    <row r="149" spans="1:6" x14ac:dyDescent="0.35">
      <c r="A149" s="1">
        <v>787</v>
      </c>
      <c r="B149" s="1" t="s">
        <v>844</v>
      </c>
      <c r="C149" s="1" t="s">
        <v>634</v>
      </c>
      <c r="D149" s="1" t="s">
        <v>857</v>
      </c>
      <c r="E149" s="1" t="s">
        <v>765</v>
      </c>
      <c r="F149" s="1">
        <v>7592482439</v>
      </c>
    </row>
    <row r="150" spans="1:6" x14ac:dyDescent="0.35">
      <c r="A150" s="1">
        <v>789</v>
      </c>
      <c r="B150" s="1" t="s">
        <v>688</v>
      </c>
      <c r="C150" s="1" t="s">
        <v>601</v>
      </c>
      <c r="D150" s="1" t="s">
        <v>689</v>
      </c>
      <c r="E150" s="1" t="s">
        <v>595</v>
      </c>
      <c r="F150" s="1">
        <v>7412005788</v>
      </c>
    </row>
    <row r="151" spans="1:6" x14ac:dyDescent="0.35">
      <c r="A151" s="1">
        <v>790</v>
      </c>
      <c r="B151" s="1" t="s">
        <v>363</v>
      </c>
      <c r="C151" s="1" t="s">
        <v>684</v>
      </c>
      <c r="D151" s="1" t="s">
        <v>717</v>
      </c>
      <c r="E151" s="1" t="s">
        <v>589</v>
      </c>
      <c r="F151" s="1">
        <v>1246424250</v>
      </c>
    </row>
    <row r="152" spans="1:6" x14ac:dyDescent="0.35">
      <c r="A152" s="1">
        <v>798</v>
      </c>
      <c r="B152" s="1" t="s">
        <v>790</v>
      </c>
      <c r="C152" s="1" t="s">
        <v>655</v>
      </c>
      <c r="D152" s="1" t="s">
        <v>791</v>
      </c>
      <c r="E152" s="1" t="s">
        <v>736</v>
      </c>
      <c r="F152" s="1">
        <v>2073271791</v>
      </c>
    </row>
    <row r="153" spans="1:6" x14ac:dyDescent="0.35">
      <c r="A153" s="1">
        <v>803</v>
      </c>
      <c r="B153" s="1" t="s">
        <v>607</v>
      </c>
      <c r="C153" s="1" t="s">
        <v>608</v>
      </c>
      <c r="D153" s="1" t="s">
        <v>609</v>
      </c>
      <c r="E153" s="1" t="s">
        <v>595</v>
      </c>
      <c r="F153" s="1">
        <v>5698225463</v>
      </c>
    </row>
    <row r="154" spans="1:6" x14ac:dyDescent="0.35">
      <c r="A154" s="1">
        <v>804</v>
      </c>
      <c r="B154" s="1" t="s">
        <v>613</v>
      </c>
      <c r="C154" s="1" t="s">
        <v>584</v>
      </c>
      <c r="D154" s="1" t="s">
        <v>39</v>
      </c>
      <c r="E154" s="1" t="s">
        <v>614</v>
      </c>
      <c r="F154" s="1">
        <v>5155277679</v>
      </c>
    </row>
    <row r="155" spans="1:6" x14ac:dyDescent="0.35">
      <c r="A155" s="1">
        <v>805</v>
      </c>
      <c r="B155" s="1" t="s">
        <v>72</v>
      </c>
      <c r="C155" s="1" t="s">
        <v>604</v>
      </c>
      <c r="D155" s="1" t="s">
        <v>605</v>
      </c>
      <c r="E155" s="1" t="s">
        <v>606</v>
      </c>
      <c r="F155" s="1">
        <v>8374022176</v>
      </c>
    </row>
    <row r="156" spans="1:6" x14ac:dyDescent="0.35">
      <c r="A156" s="1">
        <v>811</v>
      </c>
      <c r="B156" s="1" t="s">
        <v>919</v>
      </c>
      <c r="C156" s="1" t="s">
        <v>591</v>
      </c>
      <c r="D156" s="1" t="s">
        <v>920</v>
      </c>
      <c r="E156" s="1" t="s">
        <v>622</v>
      </c>
      <c r="F156" s="1">
        <v>3993420544</v>
      </c>
    </row>
    <row r="157" spans="1:6" x14ac:dyDescent="0.35">
      <c r="A157" s="1">
        <v>812</v>
      </c>
      <c r="B157" s="1" t="s">
        <v>771</v>
      </c>
      <c r="C157" s="1" t="s">
        <v>584</v>
      </c>
      <c r="D157" s="1" t="s">
        <v>772</v>
      </c>
      <c r="E157" s="1" t="s">
        <v>603</v>
      </c>
      <c r="F157" s="1">
        <v>6143377957</v>
      </c>
    </row>
    <row r="158" spans="1:6" x14ac:dyDescent="0.35">
      <c r="A158" s="1">
        <v>814</v>
      </c>
      <c r="B158" s="1" t="s">
        <v>810</v>
      </c>
      <c r="C158" s="1" t="s">
        <v>774</v>
      </c>
      <c r="D158" s="1" t="s">
        <v>965</v>
      </c>
      <c r="E158" s="1" t="s">
        <v>603</v>
      </c>
      <c r="F158" s="1">
        <v>7057705428</v>
      </c>
    </row>
    <row r="159" spans="1:6" x14ac:dyDescent="0.35">
      <c r="A159" s="1">
        <v>821</v>
      </c>
      <c r="B159" s="1" t="s">
        <v>952</v>
      </c>
      <c r="C159" s="1" t="s">
        <v>628</v>
      </c>
      <c r="D159" s="1" t="s">
        <v>953</v>
      </c>
      <c r="E159" s="1" t="s">
        <v>757</v>
      </c>
      <c r="F159" s="1">
        <v>6595878396</v>
      </c>
    </row>
    <row r="160" spans="1:6" x14ac:dyDescent="0.35">
      <c r="A160" s="1">
        <v>830</v>
      </c>
      <c r="B160" s="1" t="s">
        <v>697</v>
      </c>
      <c r="C160" s="1" t="s">
        <v>774</v>
      </c>
      <c r="D160" s="1" t="s">
        <v>775</v>
      </c>
      <c r="E160" s="1" t="s">
        <v>589</v>
      </c>
      <c r="F160" s="1">
        <v>9313787148</v>
      </c>
    </row>
    <row r="161" spans="1:6" x14ac:dyDescent="0.35">
      <c r="A161" s="1">
        <v>839</v>
      </c>
      <c r="B161" s="1" t="s">
        <v>855</v>
      </c>
      <c r="C161" s="1" t="s">
        <v>643</v>
      </c>
      <c r="D161" s="1" t="s">
        <v>856</v>
      </c>
      <c r="E161" s="1" t="s">
        <v>757</v>
      </c>
      <c r="F161" s="1">
        <v>1385206446</v>
      </c>
    </row>
    <row r="162" spans="1:6" x14ac:dyDescent="0.35">
      <c r="A162" s="1">
        <v>841</v>
      </c>
      <c r="B162" s="1" t="s">
        <v>794</v>
      </c>
      <c r="C162" s="1" t="s">
        <v>616</v>
      </c>
      <c r="D162" s="1" t="s">
        <v>795</v>
      </c>
      <c r="E162" s="1" t="s">
        <v>622</v>
      </c>
      <c r="F162" s="1">
        <v>1610528704</v>
      </c>
    </row>
    <row r="163" spans="1:6" x14ac:dyDescent="0.35">
      <c r="A163" s="1">
        <v>844</v>
      </c>
      <c r="B163" s="1" t="s">
        <v>704</v>
      </c>
      <c r="C163" s="1" t="s">
        <v>679</v>
      </c>
      <c r="D163" s="1" t="s">
        <v>705</v>
      </c>
      <c r="E163" s="1" t="s">
        <v>630</v>
      </c>
      <c r="F163" s="1">
        <v>1860620006</v>
      </c>
    </row>
    <row r="164" spans="1:6" x14ac:dyDescent="0.35">
      <c r="A164" s="1">
        <v>848</v>
      </c>
      <c r="B164" s="1" t="s">
        <v>740</v>
      </c>
      <c r="C164" s="1" t="s">
        <v>670</v>
      </c>
      <c r="D164" s="1" t="s">
        <v>741</v>
      </c>
      <c r="E164" s="1" t="s">
        <v>683</v>
      </c>
      <c r="F164" s="1">
        <v>6829482368</v>
      </c>
    </row>
    <row r="165" spans="1:6" x14ac:dyDescent="0.35">
      <c r="A165" s="1">
        <v>853</v>
      </c>
      <c r="B165" s="1" t="s">
        <v>619</v>
      </c>
      <c r="C165" s="1" t="s">
        <v>620</v>
      </c>
      <c r="D165" s="1" t="s">
        <v>621</v>
      </c>
      <c r="E165" s="1" t="s">
        <v>622</v>
      </c>
      <c r="F165" s="1">
        <v>9334728554</v>
      </c>
    </row>
    <row r="166" spans="1:6" x14ac:dyDescent="0.35">
      <c r="A166" s="1">
        <v>864</v>
      </c>
      <c r="B166" s="1" t="s">
        <v>74</v>
      </c>
      <c r="C166" s="1" t="s">
        <v>679</v>
      </c>
      <c r="D166" s="1" t="s">
        <v>680</v>
      </c>
      <c r="E166" s="1" t="s">
        <v>614</v>
      </c>
      <c r="F166" s="1">
        <v>7332778584</v>
      </c>
    </row>
    <row r="167" spans="1:6" x14ac:dyDescent="0.35">
      <c r="A167" s="1">
        <v>865</v>
      </c>
      <c r="B167" s="1" t="s">
        <v>962</v>
      </c>
      <c r="C167" s="1" t="s">
        <v>676</v>
      </c>
      <c r="D167" s="1" t="s">
        <v>963</v>
      </c>
      <c r="E167" s="1" t="s">
        <v>874</v>
      </c>
      <c r="F167" s="1">
        <v>6828905297</v>
      </c>
    </row>
    <row r="168" spans="1:6" x14ac:dyDescent="0.35">
      <c r="A168" s="1">
        <v>874</v>
      </c>
      <c r="B168" s="1" t="s">
        <v>257</v>
      </c>
      <c r="C168" s="1" t="s">
        <v>634</v>
      </c>
      <c r="D168" s="1" t="s">
        <v>964</v>
      </c>
      <c r="E168" s="1" t="s">
        <v>630</v>
      </c>
      <c r="F168" s="1">
        <v>2273691148</v>
      </c>
    </row>
    <row r="169" spans="1:6" x14ac:dyDescent="0.35">
      <c r="A169" s="1">
        <v>876</v>
      </c>
      <c r="B169" s="1" t="s">
        <v>672</v>
      </c>
      <c r="C169" s="1" t="s">
        <v>597</v>
      </c>
      <c r="D169" s="1" t="s">
        <v>673</v>
      </c>
      <c r="E169" s="1" t="s">
        <v>659</v>
      </c>
      <c r="F169" s="1">
        <v>6818183906</v>
      </c>
    </row>
    <row r="170" spans="1:6" x14ac:dyDescent="0.35">
      <c r="A170" s="1">
        <v>881</v>
      </c>
      <c r="B170" s="1" t="s">
        <v>835</v>
      </c>
      <c r="C170" s="1" t="s">
        <v>655</v>
      </c>
      <c r="D170" s="1" t="s">
        <v>836</v>
      </c>
      <c r="E170" s="1" t="s">
        <v>665</v>
      </c>
      <c r="F170" s="1">
        <v>3243646644</v>
      </c>
    </row>
    <row r="171" spans="1:6" x14ac:dyDescent="0.35">
      <c r="A171" s="1">
        <v>883</v>
      </c>
      <c r="B171" s="1" t="s">
        <v>837</v>
      </c>
      <c r="C171" s="1" t="s">
        <v>608</v>
      </c>
      <c r="D171" s="1" t="s">
        <v>838</v>
      </c>
      <c r="E171" s="1" t="s">
        <v>839</v>
      </c>
      <c r="F171" s="1">
        <v>4932358514</v>
      </c>
    </row>
    <row r="172" spans="1:6" x14ac:dyDescent="0.35">
      <c r="A172" s="1">
        <v>885</v>
      </c>
      <c r="B172" s="1" t="s">
        <v>666</v>
      </c>
      <c r="C172" s="1" t="s">
        <v>624</v>
      </c>
      <c r="D172" s="1" t="s">
        <v>930</v>
      </c>
      <c r="E172" s="1" t="s">
        <v>665</v>
      </c>
      <c r="F172" s="1">
        <v>9875605267</v>
      </c>
    </row>
    <row r="173" spans="1:6" x14ac:dyDescent="0.35">
      <c r="A173" s="1">
        <v>886</v>
      </c>
      <c r="B173" s="1" t="s">
        <v>681</v>
      </c>
      <c r="C173" s="1" t="s">
        <v>587</v>
      </c>
      <c r="D173" s="1" t="s">
        <v>682</v>
      </c>
      <c r="E173" s="1" t="s">
        <v>603</v>
      </c>
      <c r="F173" s="1">
        <v>1374706667</v>
      </c>
    </row>
    <row r="174" spans="1:6" x14ac:dyDescent="0.35">
      <c r="A174" s="1">
        <v>888</v>
      </c>
      <c r="B174" s="1" t="s">
        <v>808</v>
      </c>
      <c r="C174" s="1" t="s">
        <v>670</v>
      </c>
      <c r="D174" s="1" t="s">
        <v>656</v>
      </c>
      <c r="E174" s="1" t="s">
        <v>622</v>
      </c>
      <c r="F174" s="1">
        <v>4534991454</v>
      </c>
    </row>
    <row r="175" spans="1:6" x14ac:dyDescent="0.35">
      <c r="A175" s="1">
        <v>889</v>
      </c>
      <c r="B175" s="1" t="s">
        <v>901</v>
      </c>
      <c r="C175" s="1" t="s">
        <v>593</v>
      </c>
      <c r="D175" s="1" t="s">
        <v>902</v>
      </c>
      <c r="E175" s="1" t="s">
        <v>653</v>
      </c>
      <c r="F175" s="1">
        <v>1096489886</v>
      </c>
    </row>
    <row r="176" spans="1:6" x14ac:dyDescent="0.35">
      <c r="A176" s="1">
        <v>891</v>
      </c>
      <c r="B176" s="1" t="s">
        <v>633</v>
      </c>
      <c r="C176" s="1" t="s">
        <v>634</v>
      </c>
      <c r="D176" s="1" t="s">
        <v>635</v>
      </c>
      <c r="E176" s="1" t="s">
        <v>636</v>
      </c>
      <c r="F176" s="1">
        <v>8786356477</v>
      </c>
    </row>
    <row r="177" spans="1:6" x14ac:dyDescent="0.35">
      <c r="A177" s="1">
        <v>894</v>
      </c>
      <c r="B177" s="1" t="s">
        <v>804</v>
      </c>
      <c r="C177" s="1" t="s">
        <v>638</v>
      </c>
      <c r="D177" s="1" t="s">
        <v>805</v>
      </c>
      <c r="E177" s="1" t="s">
        <v>599</v>
      </c>
      <c r="F177" s="1">
        <v>9892285623</v>
      </c>
    </row>
    <row r="178" spans="1:6" x14ac:dyDescent="0.35">
      <c r="A178" s="1">
        <v>898</v>
      </c>
      <c r="B178" s="1" t="s">
        <v>94</v>
      </c>
      <c r="C178" s="1" t="s">
        <v>634</v>
      </c>
      <c r="D178" s="1" t="s">
        <v>935</v>
      </c>
      <c r="E178" s="1" t="s">
        <v>721</v>
      </c>
      <c r="F178" s="1">
        <v>3097734889</v>
      </c>
    </row>
    <row r="179" spans="1:6" x14ac:dyDescent="0.35">
      <c r="A179" s="1">
        <v>899</v>
      </c>
      <c r="B179" s="1" t="s">
        <v>882</v>
      </c>
      <c r="C179" s="1" t="s">
        <v>643</v>
      </c>
      <c r="D179" s="1" t="s">
        <v>883</v>
      </c>
      <c r="E179" s="1" t="s">
        <v>659</v>
      </c>
      <c r="F179" s="1">
        <v>4565205218</v>
      </c>
    </row>
    <row r="180" spans="1:6" x14ac:dyDescent="0.35">
      <c r="A180" s="1">
        <v>902</v>
      </c>
      <c r="B180" s="1" t="s">
        <v>623</v>
      </c>
      <c r="C180" s="1" t="s">
        <v>624</v>
      </c>
      <c r="D180" s="1" t="s">
        <v>625</v>
      </c>
      <c r="E180" s="1" t="s">
        <v>626</v>
      </c>
      <c r="F180" s="1">
        <v>8568849220</v>
      </c>
    </row>
    <row r="181" spans="1:6" x14ac:dyDescent="0.35">
      <c r="A181" s="1">
        <v>903</v>
      </c>
      <c r="B181" s="1" t="s">
        <v>102</v>
      </c>
      <c r="C181" s="1" t="s">
        <v>679</v>
      </c>
      <c r="D181" s="1" t="s">
        <v>768</v>
      </c>
      <c r="E181" s="1" t="s">
        <v>765</v>
      </c>
      <c r="F181" s="1">
        <v>1233066378</v>
      </c>
    </row>
    <row r="182" spans="1:6" x14ac:dyDescent="0.35">
      <c r="A182" s="1">
        <v>906</v>
      </c>
      <c r="B182" s="1" t="s">
        <v>720</v>
      </c>
      <c r="C182" s="1" t="s">
        <v>676</v>
      </c>
      <c r="D182" s="1" t="s">
        <v>641</v>
      </c>
      <c r="E182" s="1" t="s">
        <v>721</v>
      </c>
      <c r="F182" s="1">
        <v>3882423236</v>
      </c>
    </row>
    <row r="183" spans="1:6" x14ac:dyDescent="0.35">
      <c r="A183" s="1">
        <v>913</v>
      </c>
      <c r="B183" s="1" t="s">
        <v>725</v>
      </c>
      <c r="C183" s="1" t="s">
        <v>726</v>
      </c>
      <c r="D183" s="1" t="s">
        <v>727</v>
      </c>
      <c r="E183" s="1" t="s">
        <v>599</v>
      </c>
      <c r="F183" s="1">
        <v>5137511014</v>
      </c>
    </row>
    <row r="184" spans="1:6" x14ac:dyDescent="0.35">
      <c r="A184" s="1">
        <v>935</v>
      </c>
      <c r="B184" s="1" t="s">
        <v>778</v>
      </c>
      <c r="C184" s="1" t="s">
        <v>663</v>
      </c>
      <c r="D184" s="1" t="s">
        <v>779</v>
      </c>
      <c r="E184" s="1" t="s">
        <v>678</v>
      </c>
      <c r="F184" s="1">
        <v>2836649349</v>
      </c>
    </row>
    <row r="185" spans="1:6" x14ac:dyDescent="0.35">
      <c r="A185" s="1">
        <v>936</v>
      </c>
      <c r="B185" s="1" t="s">
        <v>210</v>
      </c>
      <c r="C185" s="1" t="s">
        <v>584</v>
      </c>
      <c r="D185" s="1" t="s">
        <v>751</v>
      </c>
      <c r="E185" s="1" t="s">
        <v>752</v>
      </c>
      <c r="F185" s="1">
        <v>3017545245</v>
      </c>
    </row>
    <row r="186" spans="1:6" x14ac:dyDescent="0.35">
      <c r="A186" s="1">
        <v>946</v>
      </c>
      <c r="B186" s="1" t="s">
        <v>642</v>
      </c>
      <c r="C186" s="1" t="s">
        <v>684</v>
      </c>
      <c r="D186" s="1" t="s">
        <v>685</v>
      </c>
      <c r="E186" s="1" t="s">
        <v>636</v>
      </c>
      <c r="F186" s="1">
        <v>1590827102</v>
      </c>
    </row>
    <row r="187" spans="1:6" x14ac:dyDescent="0.35">
      <c r="A187" s="1">
        <v>948</v>
      </c>
      <c r="B187" s="1" t="s">
        <v>863</v>
      </c>
      <c r="C187" s="1" t="s">
        <v>587</v>
      </c>
      <c r="D187" s="1" t="s">
        <v>951</v>
      </c>
      <c r="E187" s="1" t="s">
        <v>757</v>
      </c>
      <c r="F187" s="1">
        <v>2276744816</v>
      </c>
    </row>
    <row r="188" spans="1:6" x14ac:dyDescent="0.35">
      <c r="A188" s="1">
        <v>950</v>
      </c>
      <c r="B188" s="1" t="s">
        <v>637</v>
      </c>
      <c r="C188" s="1" t="s">
        <v>638</v>
      </c>
      <c r="D188" s="1" t="s">
        <v>639</v>
      </c>
      <c r="E188" s="1" t="s">
        <v>599</v>
      </c>
      <c r="F188" s="1">
        <v>5614057152</v>
      </c>
    </row>
    <row r="189" spans="1:6" x14ac:dyDescent="0.35">
      <c r="A189" s="1">
        <v>951</v>
      </c>
      <c r="B189" s="1" t="s">
        <v>285</v>
      </c>
      <c r="C189" s="1" t="s">
        <v>584</v>
      </c>
      <c r="D189" s="1" t="s">
        <v>830</v>
      </c>
      <c r="E189" s="1" t="s">
        <v>650</v>
      </c>
      <c r="F189" s="1">
        <v>4933964760</v>
      </c>
    </row>
    <row r="190" spans="1:6" x14ac:dyDescent="0.35">
      <c r="A190" s="1">
        <v>953</v>
      </c>
      <c r="B190" s="1" t="s">
        <v>18</v>
      </c>
      <c r="C190" s="1" t="s">
        <v>755</v>
      </c>
      <c r="D190" s="1" t="s">
        <v>773</v>
      </c>
      <c r="E190" s="1" t="s">
        <v>592</v>
      </c>
      <c r="F190" s="1">
        <v>1029837290</v>
      </c>
    </row>
    <row r="191" spans="1:6" x14ac:dyDescent="0.35">
      <c r="A191" s="1">
        <v>955</v>
      </c>
      <c r="B191" s="1" t="s">
        <v>226</v>
      </c>
      <c r="C191" s="1" t="s">
        <v>670</v>
      </c>
      <c r="D191" s="1" t="s">
        <v>915</v>
      </c>
      <c r="E191" s="1" t="s">
        <v>757</v>
      </c>
      <c r="F191" s="1">
        <v>6234964560</v>
      </c>
    </row>
    <row r="192" spans="1:6" x14ac:dyDescent="0.35">
      <c r="A192" s="1">
        <v>957</v>
      </c>
      <c r="B192" s="1" t="s">
        <v>967</v>
      </c>
      <c r="C192" s="1" t="s">
        <v>634</v>
      </c>
      <c r="D192" s="1" t="s">
        <v>968</v>
      </c>
      <c r="E192" s="1" t="s">
        <v>645</v>
      </c>
      <c r="F192" s="1">
        <v>1160558300</v>
      </c>
    </row>
    <row r="193" spans="1:6" x14ac:dyDescent="0.35">
      <c r="A193" s="1">
        <v>959</v>
      </c>
      <c r="B193" s="1" t="s">
        <v>861</v>
      </c>
      <c r="C193" s="1" t="s">
        <v>620</v>
      </c>
      <c r="D193" s="1" t="s">
        <v>862</v>
      </c>
      <c r="E193" s="1" t="s">
        <v>716</v>
      </c>
      <c r="F193" s="1">
        <v>1171287473</v>
      </c>
    </row>
    <row r="194" spans="1:6" x14ac:dyDescent="0.35">
      <c r="A194" s="1">
        <v>962</v>
      </c>
      <c r="B194" s="1" t="s">
        <v>745</v>
      </c>
      <c r="C194" s="1" t="s">
        <v>624</v>
      </c>
      <c r="D194" s="1" t="s">
        <v>746</v>
      </c>
      <c r="E194" s="1" t="s">
        <v>614</v>
      </c>
      <c r="F194" s="1">
        <v>3932448384</v>
      </c>
    </row>
    <row r="195" spans="1:6" x14ac:dyDescent="0.35">
      <c r="A195" s="1">
        <v>977</v>
      </c>
      <c r="B195" s="1" t="s">
        <v>749</v>
      </c>
      <c r="C195" s="1" t="s">
        <v>750</v>
      </c>
      <c r="D195" s="1" t="s">
        <v>715</v>
      </c>
      <c r="E195" s="1" t="s">
        <v>657</v>
      </c>
      <c r="F195" s="1">
        <v>2448301670</v>
      </c>
    </row>
    <row r="196" spans="1:6" x14ac:dyDescent="0.35">
      <c r="A196" s="1">
        <v>982</v>
      </c>
      <c r="B196" s="1" t="s">
        <v>695</v>
      </c>
      <c r="C196" s="1" t="s">
        <v>655</v>
      </c>
      <c r="D196" s="1" t="s">
        <v>696</v>
      </c>
      <c r="E196" s="1" t="s">
        <v>589</v>
      </c>
      <c r="F196" s="1">
        <v>5862720266</v>
      </c>
    </row>
    <row r="197" spans="1:6" x14ac:dyDescent="0.35">
      <c r="A197" s="1">
        <v>984</v>
      </c>
      <c r="B197" s="1" t="s">
        <v>833</v>
      </c>
      <c r="C197" s="1" t="s">
        <v>624</v>
      </c>
      <c r="D197" s="1" t="s">
        <v>834</v>
      </c>
      <c r="E197" s="1" t="s">
        <v>606</v>
      </c>
      <c r="F197" s="1">
        <v>2460523574</v>
      </c>
    </row>
    <row r="198" spans="1:6" x14ac:dyDescent="0.35">
      <c r="A198" s="1">
        <v>988</v>
      </c>
      <c r="B198" s="1" t="s">
        <v>944</v>
      </c>
      <c r="C198" s="1" t="s">
        <v>611</v>
      </c>
      <c r="D198" s="1" t="s">
        <v>945</v>
      </c>
      <c r="E198" s="1" t="s">
        <v>946</v>
      </c>
      <c r="F198" s="1">
        <v>9918649402</v>
      </c>
    </row>
    <row r="199" spans="1:6" x14ac:dyDescent="0.35">
      <c r="A199" s="1">
        <v>991</v>
      </c>
      <c r="B199" s="1" t="s">
        <v>596</v>
      </c>
      <c r="C199" s="1" t="s">
        <v>597</v>
      </c>
      <c r="D199" s="1" t="s">
        <v>598</v>
      </c>
      <c r="E199" s="1" t="s">
        <v>599</v>
      </c>
      <c r="F199" s="1">
        <v>5096424869</v>
      </c>
    </row>
    <row r="200" spans="1:6" x14ac:dyDescent="0.35">
      <c r="A200" s="1">
        <v>993</v>
      </c>
      <c r="B200" s="1" t="s">
        <v>631</v>
      </c>
      <c r="C200" s="1" t="s">
        <v>597</v>
      </c>
      <c r="D200" s="1" t="s">
        <v>632</v>
      </c>
      <c r="E200" s="1" t="s">
        <v>586</v>
      </c>
      <c r="F200" s="1">
        <v>3028920870</v>
      </c>
    </row>
    <row r="201" spans="1:6" x14ac:dyDescent="0.35">
      <c r="A201" s="1">
        <v>999</v>
      </c>
      <c r="B201" s="1" t="s">
        <v>892</v>
      </c>
      <c r="C201" s="1" t="s">
        <v>634</v>
      </c>
      <c r="D201" s="1" t="s">
        <v>852</v>
      </c>
      <c r="E201" s="1" t="s">
        <v>829</v>
      </c>
      <c r="F201" s="1">
        <v>5348595059</v>
      </c>
    </row>
  </sheetData>
  <sortState xmlns:xlrd2="http://schemas.microsoft.com/office/spreadsheetml/2017/richdata2" ref="A2:F201">
    <sortCondition ref="B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1"/>
  <sheetViews>
    <sheetView workbookViewId="0">
      <selection sqref="A1:C1048576"/>
    </sheetView>
  </sheetViews>
  <sheetFormatPr defaultRowHeight="14.5" x14ac:dyDescent="0.35"/>
  <cols>
    <col min="1" max="1" width="15.1796875" customWidth="1"/>
    <col min="2" max="2" width="17" customWidth="1"/>
    <col min="3" max="3" width="12.81640625" customWidth="1"/>
  </cols>
  <sheetData>
    <row r="1" spans="1:3" x14ac:dyDescent="0.35">
      <c r="A1" s="2" t="s">
        <v>969</v>
      </c>
      <c r="B1" s="2" t="s">
        <v>970</v>
      </c>
      <c r="C1" s="2" t="s">
        <v>971</v>
      </c>
    </row>
    <row r="2" spans="1:3" x14ac:dyDescent="0.35">
      <c r="A2" s="1">
        <v>582</v>
      </c>
      <c r="B2" s="1">
        <v>690</v>
      </c>
      <c r="C2" s="1">
        <v>690</v>
      </c>
    </row>
    <row r="3" spans="1:3" x14ac:dyDescent="0.35">
      <c r="A3" s="1">
        <v>396</v>
      </c>
      <c r="B3" s="1">
        <v>933</v>
      </c>
      <c r="C3" s="1">
        <v>933</v>
      </c>
    </row>
    <row r="4" spans="1:3" x14ac:dyDescent="0.35">
      <c r="A4" s="1">
        <v>545</v>
      </c>
      <c r="B4" s="1">
        <v>261</v>
      </c>
      <c r="C4" s="1">
        <v>261</v>
      </c>
    </row>
    <row r="5" spans="1:3" x14ac:dyDescent="0.35">
      <c r="A5" s="1">
        <v>770</v>
      </c>
      <c r="B5" s="1">
        <v>445</v>
      </c>
      <c r="C5" s="1">
        <v>445</v>
      </c>
    </row>
    <row r="6" spans="1:3" x14ac:dyDescent="0.35">
      <c r="A6" s="1">
        <v>991</v>
      </c>
      <c r="B6" s="1">
        <v>722</v>
      </c>
      <c r="C6" s="1">
        <v>722</v>
      </c>
    </row>
    <row r="7" spans="1:3" x14ac:dyDescent="0.35">
      <c r="A7" s="1">
        <v>437</v>
      </c>
      <c r="B7" s="1">
        <v>129</v>
      </c>
      <c r="C7" s="1">
        <v>129</v>
      </c>
    </row>
    <row r="8" spans="1:3" x14ac:dyDescent="0.35">
      <c r="A8" s="1">
        <v>805</v>
      </c>
      <c r="B8" s="1">
        <v>489</v>
      </c>
      <c r="C8" s="1">
        <v>489</v>
      </c>
    </row>
    <row r="9" spans="1:3" x14ac:dyDescent="0.35">
      <c r="A9" s="1">
        <v>803</v>
      </c>
      <c r="B9" s="1">
        <v>165</v>
      </c>
      <c r="C9" s="1">
        <v>165</v>
      </c>
    </row>
    <row r="10" spans="1:3" x14ac:dyDescent="0.35">
      <c r="A10" s="1">
        <v>295</v>
      </c>
      <c r="B10" s="1">
        <v>164</v>
      </c>
      <c r="C10" s="1">
        <v>164</v>
      </c>
    </row>
    <row r="11" spans="1:3" x14ac:dyDescent="0.35">
      <c r="A11" s="1">
        <v>804</v>
      </c>
      <c r="B11" s="1">
        <v>364</v>
      </c>
      <c r="C11" s="1">
        <v>364</v>
      </c>
    </row>
    <row r="12" spans="1:3" x14ac:dyDescent="0.35">
      <c r="A12" s="1">
        <v>54</v>
      </c>
      <c r="B12" s="1">
        <v>469</v>
      </c>
      <c r="C12" s="1">
        <v>469</v>
      </c>
    </row>
    <row r="13" spans="1:3" x14ac:dyDescent="0.35">
      <c r="A13" s="1">
        <v>853</v>
      </c>
      <c r="B13" s="1">
        <v>158</v>
      </c>
      <c r="C13" s="1">
        <v>158</v>
      </c>
    </row>
    <row r="14" spans="1:3" x14ac:dyDescent="0.35">
      <c r="A14" s="1">
        <v>902</v>
      </c>
      <c r="B14" s="1">
        <v>337</v>
      </c>
      <c r="C14" s="1">
        <v>337</v>
      </c>
    </row>
    <row r="15" spans="1:3" x14ac:dyDescent="0.35">
      <c r="A15" s="1">
        <v>163</v>
      </c>
      <c r="B15" s="1">
        <v>634</v>
      </c>
      <c r="C15" s="1">
        <v>634</v>
      </c>
    </row>
    <row r="16" spans="1:3" x14ac:dyDescent="0.35">
      <c r="A16" s="1">
        <v>993</v>
      </c>
      <c r="B16" s="1">
        <v>577</v>
      </c>
      <c r="C16" s="1">
        <v>577</v>
      </c>
    </row>
    <row r="17" spans="1:3" x14ac:dyDescent="0.35">
      <c r="A17" s="1">
        <v>891</v>
      </c>
      <c r="B17" s="1">
        <v>907</v>
      </c>
      <c r="C17" s="1">
        <v>907</v>
      </c>
    </row>
    <row r="18" spans="1:3" x14ac:dyDescent="0.35">
      <c r="A18" s="1">
        <v>950</v>
      </c>
      <c r="B18" s="1">
        <v>870</v>
      </c>
      <c r="C18" s="1">
        <v>870</v>
      </c>
    </row>
    <row r="19" spans="1:3" x14ac:dyDescent="0.35">
      <c r="A19" s="1">
        <v>292</v>
      </c>
      <c r="B19" s="1">
        <v>982</v>
      </c>
      <c r="C19" s="1">
        <v>982</v>
      </c>
    </row>
    <row r="20" spans="1:3" x14ac:dyDescent="0.35">
      <c r="A20" s="1">
        <v>90</v>
      </c>
      <c r="B20" s="1">
        <v>351</v>
      </c>
      <c r="C20" s="1">
        <v>351</v>
      </c>
    </row>
    <row r="21" spans="1:3" x14ac:dyDescent="0.35">
      <c r="A21" s="1">
        <v>49</v>
      </c>
      <c r="B21" s="1">
        <v>328</v>
      </c>
      <c r="C21" s="1">
        <v>328</v>
      </c>
    </row>
    <row r="22" spans="1:3" x14ac:dyDescent="0.35">
      <c r="A22" s="1">
        <v>100</v>
      </c>
      <c r="B22" s="1">
        <v>242</v>
      </c>
      <c r="C22" s="1">
        <v>242</v>
      </c>
    </row>
    <row r="23" spans="1:3" x14ac:dyDescent="0.35">
      <c r="A23" s="1">
        <v>405</v>
      </c>
      <c r="B23" s="1">
        <v>421</v>
      </c>
      <c r="C23" s="1">
        <v>421</v>
      </c>
    </row>
    <row r="24" spans="1:3" x14ac:dyDescent="0.35">
      <c r="A24" s="1">
        <v>584</v>
      </c>
      <c r="B24" s="1">
        <v>6</v>
      </c>
      <c r="C24" s="1">
        <v>6</v>
      </c>
    </row>
    <row r="25" spans="1:3" x14ac:dyDescent="0.35">
      <c r="A25" s="1">
        <v>326</v>
      </c>
      <c r="B25" s="1">
        <v>384</v>
      </c>
      <c r="C25" s="1">
        <v>384</v>
      </c>
    </row>
    <row r="26" spans="1:3" x14ac:dyDescent="0.35">
      <c r="A26" s="1">
        <v>95</v>
      </c>
      <c r="B26" s="1">
        <v>286</v>
      </c>
      <c r="C26" s="1">
        <v>286</v>
      </c>
    </row>
    <row r="27" spans="1:3" x14ac:dyDescent="0.35">
      <c r="A27" s="1">
        <v>600</v>
      </c>
      <c r="B27" s="1">
        <v>892</v>
      </c>
      <c r="C27" s="1">
        <v>892</v>
      </c>
    </row>
    <row r="28" spans="1:3" x14ac:dyDescent="0.35">
      <c r="A28" s="1">
        <v>26</v>
      </c>
      <c r="B28" s="1">
        <v>558</v>
      </c>
      <c r="C28" s="1">
        <v>558</v>
      </c>
    </row>
    <row r="29" spans="1:3" x14ac:dyDescent="0.35">
      <c r="A29" s="1">
        <v>515</v>
      </c>
      <c r="B29" s="1">
        <v>481</v>
      </c>
      <c r="C29" s="1">
        <v>481</v>
      </c>
    </row>
    <row r="30" spans="1:3" x14ac:dyDescent="0.35">
      <c r="A30" s="1">
        <v>876</v>
      </c>
      <c r="B30" s="1">
        <v>155</v>
      </c>
      <c r="C30" s="1">
        <v>155</v>
      </c>
    </row>
    <row r="31" spans="1:3" x14ac:dyDescent="0.35">
      <c r="A31" s="1">
        <v>691</v>
      </c>
      <c r="B31" s="1">
        <v>771</v>
      </c>
      <c r="C31" s="1">
        <v>771</v>
      </c>
    </row>
    <row r="32" spans="1:3" x14ac:dyDescent="0.35">
      <c r="A32" s="1">
        <v>605</v>
      </c>
      <c r="B32" s="1">
        <v>945</v>
      </c>
      <c r="C32" s="1">
        <v>945</v>
      </c>
    </row>
    <row r="33" spans="1:3" x14ac:dyDescent="0.35">
      <c r="A33" s="1">
        <v>864</v>
      </c>
      <c r="B33" s="1">
        <v>719</v>
      </c>
      <c r="C33" s="1">
        <v>719</v>
      </c>
    </row>
    <row r="34" spans="1:3" x14ac:dyDescent="0.35">
      <c r="A34" s="1">
        <v>886</v>
      </c>
      <c r="B34" s="1">
        <v>493</v>
      </c>
      <c r="C34" s="1">
        <v>493</v>
      </c>
    </row>
    <row r="35" spans="1:3" x14ac:dyDescent="0.35">
      <c r="A35" s="1">
        <v>365</v>
      </c>
      <c r="B35" s="1">
        <v>998</v>
      </c>
      <c r="C35" s="1">
        <v>998</v>
      </c>
    </row>
    <row r="36" spans="1:3" x14ac:dyDescent="0.35">
      <c r="A36" s="1">
        <v>946</v>
      </c>
      <c r="B36" s="1">
        <v>968</v>
      </c>
      <c r="C36" s="1">
        <v>968</v>
      </c>
    </row>
    <row r="37" spans="1:3" x14ac:dyDescent="0.35">
      <c r="A37" s="1">
        <v>152</v>
      </c>
      <c r="B37" s="1">
        <v>738</v>
      </c>
      <c r="C37" s="1">
        <v>738</v>
      </c>
    </row>
    <row r="38" spans="1:3" x14ac:dyDescent="0.35">
      <c r="A38" s="1">
        <v>789</v>
      </c>
      <c r="B38" s="1">
        <v>912</v>
      </c>
      <c r="C38" s="1">
        <v>912</v>
      </c>
    </row>
    <row r="39" spans="1:3" x14ac:dyDescent="0.35">
      <c r="A39" s="1">
        <v>148</v>
      </c>
      <c r="B39" s="1">
        <v>782</v>
      </c>
      <c r="C39" s="1">
        <v>782</v>
      </c>
    </row>
    <row r="40" spans="1:3" x14ac:dyDescent="0.35">
      <c r="A40" s="1">
        <v>7</v>
      </c>
      <c r="B40" s="1">
        <v>140</v>
      </c>
      <c r="C40" s="1">
        <v>140</v>
      </c>
    </row>
    <row r="41" spans="1:3" x14ac:dyDescent="0.35">
      <c r="A41" s="1">
        <v>982</v>
      </c>
      <c r="B41" s="1">
        <v>702</v>
      </c>
      <c r="C41" s="1">
        <v>702</v>
      </c>
    </row>
    <row r="42" spans="1:3" x14ac:dyDescent="0.35">
      <c r="A42" s="1">
        <v>249</v>
      </c>
      <c r="B42" s="1">
        <v>284</v>
      </c>
      <c r="C42" s="1">
        <v>284</v>
      </c>
    </row>
    <row r="43" spans="1:3" x14ac:dyDescent="0.35">
      <c r="A43" s="1">
        <v>273</v>
      </c>
      <c r="B43" s="1">
        <v>199</v>
      </c>
      <c r="C43" s="1">
        <v>199</v>
      </c>
    </row>
    <row r="44" spans="1:3" x14ac:dyDescent="0.35">
      <c r="A44" s="1">
        <v>172</v>
      </c>
      <c r="B44" s="1">
        <v>228</v>
      </c>
      <c r="C44" s="1">
        <v>228</v>
      </c>
    </row>
    <row r="45" spans="1:3" x14ac:dyDescent="0.35">
      <c r="A45" s="1">
        <v>234</v>
      </c>
      <c r="B45" s="1">
        <v>908</v>
      </c>
      <c r="C45" s="1">
        <v>908</v>
      </c>
    </row>
    <row r="46" spans="1:3" x14ac:dyDescent="0.35">
      <c r="A46" s="1">
        <v>844</v>
      </c>
      <c r="B46" s="1">
        <v>594</v>
      </c>
      <c r="C46" s="1">
        <v>594</v>
      </c>
    </row>
    <row r="47" spans="1:3" x14ac:dyDescent="0.35">
      <c r="A47" s="1">
        <v>368</v>
      </c>
      <c r="B47" s="1">
        <v>542</v>
      </c>
      <c r="C47" s="1">
        <v>542</v>
      </c>
    </row>
    <row r="48" spans="1:3" x14ac:dyDescent="0.35">
      <c r="A48" s="1">
        <v>372</v>
      </c>
      <c r="B48" s="1">
        <v>586</v>
      </c>
      <c r="C48" s="1">
        <v>586</v>
      </c>
    </row>
    <row r="49" spans="1:3" x14ac:dyDescent="0.35">
      <c r="A49" s="1">
        <v>82</v>
      </c>
      <c r="B49" s="1">
        <v>636</v>
      </c>
      <c r="C49" s="1">
        <v>636</v>
      </c>
    </row>
    <row r="50" spans="1:3" x14ac:dyDescent="0.35">
      <c r="A50" s="1">
        <v>528</v>
      </c>
      <c r="B50" s="1">
        <v>581</v>
      </c>
      <c r="C50" s="1">
        <v>581</v>
      </c>
    </row>
    <row r="51" spans="1:3" x14ac:dyDescent="0.35">
      <c r="A51" s="1">
        <v>143</v>
      </c>
      <c r="B51" s="1">
        <v>336</v>
      </c>
      <c r="C51" s="1">
        <v>336</v>
      </c>
    </row>
    <row r="52" spans="1:3" x14ac:dyDescent="0.35">
      <c r="A52" s="1">
        <v>429</v>
      </c>
      <c r="B52" s="1">
        <v>504</v>
      </c>
      <c r="C52" s="1">
        <v>504</v>
      </c>
    </row>
    <row r="53" spans="1:3" x14ac:dyDescent="0.35">
      <c r="A53" s="1">
        <v>47</v>
      </c>
      <c r="B53" s="1">
        <v>346</v>
      </c>
      <c r="C53" s="1">
        <v>346</v>
      </c>
    </row>
    <row r="54" spans="1:3" x14ac:dyDescent="0.35">
      <c r="A54" s="1">
        <v>790</v>
      </c>
      <c r="B54" s="1">
        <v>135</v>
      </c>
      <c r="C54" s="1">
        <v>135</v>
      </c>
    </row>
    <row r="55" spans="1:3" x14ac:dyDescent="0.35">
      <c r="A55" s="1">
        <v>427</v>
      </c>
      <c r="B55" s="1">
        <v>822</v>
      </c>
      <c r="C55" s="1">
        <v>822</v>
      </c>
    </row>
    <row r="56" spans="1:3" x14ac:dyDescent="0.35">
      <c r="A56" s="1">
        <v>906</v>
      </c>
      <c r="B56" s="1">
        <v>95</v>
      </c>
      <c r="C56" s="1">
        <v>95</v>
      </c>
    </row>
    <row r="57" spans="1:3" x14ac:dyDescent="0.35">
      <c r="A57" s="1">
        <v>750</v>
      </c>
      <c r="B57" s="1">
        <v>597</v>
      </c>
      <c r="C57" s="1">
        <v>597</v>
      </c>
    </row>
    <row r="58" spans="1:3" x14ac:dyDescent="0.35">
      <c r="A58" s="1">
        <v>913</v>
      </c>
      <c r="B58" s="1">
        <v>340</v>
      </c>
      <c r="C58" s="1">
        <v>340</v>
      </c>
    </row>
    <row r="59" spans="1:3" x14ac:dyDescent="0.35">
      <c r="A59" s="1">
        <v>31</v>
      </c>
      <c r="B59" s="1">
        <v>905</v>
      </c>
      <c r="C59" s="1">
        <v>905</v>
      </c>
    </row>
    <row r="60" spans="1:3" x14ac:dyDescent="0.35">
      <c r="A60" s="1">
        <v>733</v>
      </c>
      <c r="B60" s="1">
        <v>250</v>
      </c>
      <c r="C60" s="1">
        <v>250</v>
      </c>
    </row>
    <row r="61" spans="1:3" x14ac:dyDescent="0.35">
      <c r="A61" s="1">
        <v>624</v>
      </c>
      <c r="B61" s="1">
        <v>400</v>
      </c>
      <c r="C61" s="1">
        <v>400</v>
      </c>
    </row>
    <row r="62" spans="1:3" x14ac:dyDescent="0.35">
      <c r="A62" s="1">
        <v>199</v>
      </c>
      <c r="B62" s="1">
        <v>877</v>
      </c>
      <c r="C62" s="1">
        <v>877</v>
      </c>
    </row>
    <row r="63" spans="1:3" x14ac:dyDescent="0.35">
      <c r="A63" s="1">
        <v>112</v>
      </c>
      <c r="B63" s="1">
        <v>97</v>
      </c>
      <c r="C63" s="1">
        <v>97</v>
      </c>
    </row>
    <row r="64" spans="1:3" x14ac:dyDescent="0.35">
      <c r="A64" s="1">
        <v>256</v>
      </c>
      <c r="B64" s="1">
        <v>12</v>
      </c>
      <c r="C64" s="1">
        <v>12</v>
      </c>
    </row>
    <row r="65" spans="1:3" x14ac:dyDescent="0.35">
      <c r="A65" s="1">
        <v>848</v>
      </c>
      <c r="B65" s="1">
        <v>353</v>
      </c>
      <c r="C65" s="1">
        <v>353</v>
      </c>
    </row>
    <row r="66" spans="1:3" x14ac:dyDescent="0.35">
      <c r="A66" s="1">
        <v>102</v>
      </c>
      <c r="B66" s="1">
        <v>856</v>
      </c>
      <c r="C66" s="1">
        <v>856</v>
      </c>
    </row>
    <row r="67" spans="1:3" x14ac:dyDescent="0.35">
      <c r="A67" s="1">
        <v>361</v>
      </c>
      <c r="B67" s="1">
        <v>1</v>
      </c>
      <c r="C67" s="1">
        <v>1</v>
      </c>
    </row>
    <row r="68" spans="1:3" x14ac:dyDescent="0.35">
      <c r="A68" s="1">
        <v>962</v>
      </c>
      <c r="B68" s="1">
        <v>390</v>
      </c>
      <c r="C68" s="1">
        <v>390</v>
      </c>
    </row>
    <row r="69" spans="1:3" x14ac:dyDescent="0.35">
      <c r="A69" s="1">
        <v>443</v>
      </c>
      <c r="B69" s="1">
        <v>446</v>
      </c>
      <c r="C69" s="1">
        <v>446</v>
      </c>
    </row>
    <row r="70" spans="1:3" x14ac:dyDescent="0.35">
      <c r="A70" s="1">
        <v>977</v>
      </c>
      <c r="B70" s="1">
        <v>32</v>
      </c>
      <c r="C70" s="1">
        <v>32</v>
      </c>
    </row>
    <row r="71" spans="1:3" x14ac:dyDescent="0.35">
      <c r="A71" s="1">
        <v>936</v>
      </c>
      <c r="B71" s="1">
        <v>420</v>
      </c>
      <c r="C71" s="1">
        <v>420</v>
      </c>
    </row>
    <row r="72" spans="1:3" x14ac:dyDescent="0.35">
      <c r="A72" s="1">
        <v>395</v>
      </c>
      <c r="B72" s="1">
        <v>708</v>
      </c>
      <c r="C72" s="1">
        <v>708</v>
      </c>
    </row>
    <row r="73" spans="1:3" x14ac:dyDescent="0.35">
      <c r="A73" s="1">
        <v>344</v>
      </c>
      <c r="B73" s="1">
        <v>227</v>
      </c>
      <c r="C73" s="1">
        <v>227</v>
      </c>
    </row>
    <row r="74" spans="1:3" x14ac:dyDescent="0.35">
      <c r="A74" s="1">
        <v>48</v>
      </c>
      <c r="B74" s="1">
        <v>595</v>
      </c>
      <c r="C74" s="1">
        <v>595</v>
      </c>
    </row>
    <row r="75" spans="1:3" x14ac:dyDescent="0.35">
      <c r="A75" s="1">
        <v>362</v>
      </c>
      <c r="B75" s="1">
        <v>211</v>
      </c>
      <c r="C75" s="1">
        <v>211</v>
      </c>
    </row>
    <row r="76" spans="1:3" x14ac:dyDescent="0.35">
      <c r="A76" s="1">
        <v>88</v>
      </c>
      <c r="B76" s="1">
        <v>650</v>
      </c>
      <c r="C76" s="1">
        <v>650</v>
      </c>
    </row>
    <row r="77" spans="1:3" x14ac:dyDescent="0.35">
      <c r="A77" s="1">
        <v>289</v>
      </c>
      <c r="B77" s="1">
        <v>45</v>
      </c>
      <c r="C77" s="1">
        <v>45</v>
      </c>
    </row>
    <row r="78" spans="1:3" x14ac:dyDescent="0.35">
      <c r="A78" s="1">
        <v>704</v>
      </c>
      <c r="B78" s="1">
        <v>201</v>
      </c>
      <c r="C78" s="1">
        <v>201</v>
      </c>
    </row>
    <row r="79" spans="1:3" x14ac:dyDescent="0.35">
      <c r="A79" s="1">
        <v>903</v>
      </c>
      <c r="B79" s="1">
        <v>564</v>
      </c>
      <c r="C79" s="1">
        <v>564</v>
      </c>
    </row>
    <row r="80" spans="1:3" x14ac:dyDescent="0.35">
      <c r="A80" s="1">
        <v>315</v>
      </c>
      <c r="B80" s="1">
        <v>138</v>
      </c>
      <c r="C80" s="1">
        <v>138</v>
      </c>
    </row>
    <row r="81" spans="1:3" x14ac:dyDescent="0.35">
      <c r="A81" s="1">
        <v>501</v>
      </c>
      <c r="B81" s="1">
        <v>57</v>
      </c>
      <c r="C81" s="1">
        <v>57</v>
      </c>
    </row>
    <row r="82" spans="1:3" x14ac:dyDescent="0.35">
      <c r="A82" s="1">
        <v>812</v>
      </c>
      <c r="B82" s="1">
        <v>128</v>
      </c>
      <c r="C82" s="1">
        <v>128</v>
      </c>
    </row>
    <row r="83" spans="1:3" x14ac:dyDescent="0.35">
      <c r="A83" s="1">
        <v>953</v>
      </c>
      <c r="B83" s="1">
        <v>33</v>
      </c>
      <c r="C83" s="1">
        <v>33</v>
      </c>
    </row>
    <row r="84" spans="1:3" x14ac:dyDescent="0.35">
      <c r="A84" s="1">
        <v>830</v>
      </c>
      <c r="B84" s="1">
        <v>936</v>
      </c>
      <c r="C84" s="1">
        <v>936</v>
      </c>
    </row>
    <row r="85" spans="1:3" x14ac:dyDescent="0.35">
      <c r="A85" s="1">
        <v>656</v>
      </c>
      <c r="B85" s="1">
        <v>762</v>
      </c>
      <c r="C85" s="1">
        <v>762</v>
      </c>
    </row>
    <row r="86" spans="1:3" x14ac:dyDescent="0.35">
      <c r="A86" s="1">
        <v>935</v>
      </c>
      <c r="B86" s="1">
        <v>838</v>
      </c>
      <c r="C86" s="1">
        <v>838</v>
      </c>
    </row>
    <row r="87" spans="1:3" x14ac:dyDescent="0.35">
      <c r="A87" s="1">
        <v>762</v>
      </c>
      <c r="B87" s="1">
        <v>215</v>
      </c>
      <c r="C87" s="1">
        <v>215</v>
      </c>
    </row>
    <row r="88" spans="1:3" x14ac:dyDescent="0.35">
      <c r="A88" s="1">
        <v>698</v>
      </c>
      <c r="B88" s="1">
        <v>818</v>
      </c>
      <c r="C88" s="1">
        <v>818</v>
      </c>
    </row>
    <row r="89" spans="1:3" x14ac:dyDescent="0.35">
      <c r="A89" s="1">
        <v>294</v>
      </c>
      <c r="B89" s="1">
        <v>780</v>
      </c>
      <c r="C89" s="1">
        <v>780</v>
      </c>
    </row>
    <row r="90" spans="1:3" x14ac:dyDescent="0.35">
      <c r="A90" s="1">
        <v>535</v>
      </c>
      <c r="B90" s="1">
        <v>40</v>
      </c>
      <c r="C90" s="1">
        <v>40</v>
      </c>
    </row>
    <row r="91" spans="1:3" x14ac:dyDescent="0.35">
      <c r="A91" s="1">
        <v>357</v>
      </c>
      <c r="B91" s="1">
        <v>366</v>
      </c>
      <c r="C91" s="1">
        <v>366</v>
      </c>
    </row>
    <row r="92" spans="1:3" x14ac:dyDescent="0.35">
      <c r="A92" s="1">
        <v>468</v>
      </c>
      <c r="B92" s="1">
        <v>678</v>
      </c>
      <c r="C92" s="1">
        <v>678</v>
      </c>
    </row>
    <row r="93" spans="1:3" x14ac:dyDescent="0.35">
      <c r="A93" s="1">
        <v>798</v>
      </c>
      <c r="B93" s="1">
        <v>703</v>
      </c>
      <c r="C93" s="1">
        <v>703</v>
      </c>
    </row>
    <row r="94" spans="1:3" x14ac:dyDescent="0.35">
      <c r="A94" s="1">
        <v>497</v>
      </c>
      <c r="B94" s="1">
        <v>180</v>
      </c>
      <c r="C94" s="1">
        <v>180</v>
      </c>
    </row>
    <row r="95" spans="1:3" x14ac:dyDescent="0.35">
      <c r="A95" s="1">
        <v>841</v>
      </c>
      <c r="B95" s="1">
        <v>214</v>
      </c>
      <c r="C95" s="1">
        <v>214</v>
      </c>
    </row>
    <row r="96" spans="1:3" x14ac:dyDescent="0.35">
      <c r="A96" s="1">
        <v>521</v>
      </c>
      <c r="B96" s="1">
        <v>408</v>
      </c>
      <c r="C96" s="1">
        <v>408</v>
      </c>
    </row>
    <row r="97" spans="1:3" x14ac:dyDescent="0.35">
      <c r="A97" s="1">
        <v>2</v>
      </c>
      <c r="B97" s="1">
        <v>902</v>
      </c>
      <c r="C97" s="1">
        <v>902</v>
      </c>
    </row>
    <row r="98" spans="1:3" x14ac:dyDescent="0.35">
      <c r="A98" s="1">
        <v>637</v>
      </c>
      <c r="B98" s="1">
        <v>763</v>
      </c>
      <c r="C98" s="1">
        <v>763</v>
      </c>
    </row>
    <row r="99" spans="1:3" x14ac:dyDescent="0.35">
      <c r="A99" s="1">
        <v>407</v>
      </c>
      <c r="B99" s="1">
        <v>168</v>
      </c>
      <c r="C99" s="1">
        <v>168</v>
      </c>
    </row>
    <row r="100" spans="1:3" x14ac:dyDescent="0.35">
      <c r="A100" s="1">
        <v>87</v>
      </c>
      <c r="B100" s="1">
        <v>723</v>
      </c>
      <c r="C100" s="1">
        <v>723</v>
      </c>
    </row>
    <row r="101" spans="1:3" x14ac:dyDescent="0.35">
      <c r="A101" s="1">
        <v>894</v>
      </c>
      <c r="B101" s="1">
        <v>438</v>
      </c>
      <c r="C101" s="1">
        <v>438</v>
      </c>
    </row>
    <row r="102" spans="1:3" x14ac:dyDescent="0.35">
      <c r="A102" s="1">
        <v>708</v>
      </c>
      <c r="B102" s="1">
        <v>162</v>
      </c>
      <c r="C102" s="1">
        <v>162</v>
      </c>
    </row>
    <row r="103" spans="1:3" x14ac:dyDescent="0.35">
      <c r="A103" s="1">
        <v>311</v>
      </c>
      <c r="B103" s="1">
        <v>246</v>
      </c>
      <c r="C103" s="1">
        <v>246</v>
      </c>
    </row>
    <row r="104" spans="1:3" x14ac:dyDescent="0.35">
      <c r="A104" s="1">
        <v>888</v>
      </c>
      <c r="B104" s="1">
        <v>105</v>
      </c>
      <c r="C104" s="1">
        <v>105</v>
      </c>
    </row>
    <row r="105" spans="1:3" x14ac:dyDescent="0.35">
      <c r="A105" s="1">
        <v>678</v>
      </c>
      <c r="B105" s="1">
        <v>308</v>
      </c>
      <c r="C105" s="1">
        <v>308</v>
      </c>
    </row>
    <row r="106" spans="1:3" x14ac:dyDescent="0.35">
      <c r="A106" s="1">
        <v>734</v>
      </c>
      <c r="B106" s="1">
        <v>172</v>
      </c>
      <c r="C106" s="1">
        <v>172</v>
      </c>
    </row>
    <row r="107" spans="1:3" x14ac:dyDescent="0.35">
      <c r="A107" s="1">
        <v>640</v>
      </c>
      <c r="B107" s="1">
        <v>775</v>
      </c>
      <c r="C107" s="1">
        <v>775</v>
      </c>
    </row>
    <row r="108" spans="1:3" x14ac:dyDescent="0.35">
      <c r="A108" s="1">
        <v>189</v>
      </c>
      <c r="B108" s="1">
        <v>333</v>
      </c>
      <c r="C108" s="1">
        <v>333</v>
      </c>
    </row>
    <row r="109" spans="1:3" x14ac:dyDescent="0.35">
      <c r="A109" s="1">
        <v>685</v>
      </c>
      <c r="B109" s="1">
        <v>548</v>
      </c>
      <c r="C109" s="1">
        <v>548</v>
      </c>
    </row>
    <row r="110" spans="1:3" x14ac:dyDescent="0.35">
      <c r="A110" s="1">
        <v>617</v>
      </c>
      <c r="B110" s="1">
        <v>665</v>
      </c>
      <c r="C110" s="1">
        <v>665</v>
      </c>
    </row>
    <row r="111" spans="1:3" x14ac:dyDescent="0.35">
      <c r="A111" s="1">
        <v>508</v>
      </c>
      <c r="B111" s="1">
        <v>305</v>
      </c>
      <c r="C111" s="1">
        <v>305</v>
      </c>
    </row>
    <row r="112" spans="1:3" x14ac:dyDescent="0.35">
      <c r="A112" s="1">
        <v>406</v>
      </c>
      <c r="B112" s="1">
        <v>938</v>
      </c>
      <c r="C112" s="1">
        <v>938</v>
      </c>
    </row>
    <row r="113" spans="1:3" x14ac:dyDescent="0.35">
      <c r="A113" s="1">
        <v>132</v>
      </c>
      <c r="B113" s="1">
        <v>714</v>
      </c>
      <c r="C113" s="1">
        <v>714</v>
      </c>
    </row>
    <row r="114" spans="1:3" x14ac:dyDescent="0.35">
      <c r="A114" s="1">
        <v>785</v>
      </c>
      <c r="B114" s="1">
        <v>251</v>
      </c>
      <c r="C114" s="1">
        <v>251</v>
      </c>
    </row>
    <row r="115" spans="1:3" x14ac:dyDescent="0.35">
      <c r="A115" s="1">
        <v>113</v>
      </c>
      <c r="B115" s="1">
        <v>330</v>
      </c>
      <c r="C115" s="1">
        <v>330</v>
      </c>
    </row>
    <row r="116" spans="1:3" x14ac:dyDescent="0.35">
      <c r="A116" s="1">
        <v>951</v>
      </c>
      <c r="B116" s="1">
        <v>69</v>
      </c>
      <c r="C116" s="1">
        <v>69</v>
      </c>
    </row>
    <row r="117" spans="1:3" x14ac:dyDescent="0.35">
      <c r="A117" s="1">
        <v>169</v>
      </c>
      <c r="B117" s="1">
        <v>969</v>
      </c>
      <c r="C117" s="1">
        <v>969</v>
      </c>
    </row>
    <row r="118" spans="1:3" x14ac:dyDescent="0.35">
      <c r="A118" s="1">
        <v>984</v>
      </c>
      <c r="B118" s="1">
        <v>974</v>
      </c>
      <c r="C118" s="1">
        <v>974</v>
      </c>
    </row>
    <row r="119" spans="1:3" x14ac:dyDescent="0.35">
      <c r="A119" s="1">
        <v>881</v>
      </c>
      <c r="B119" s="1">
        <v>526</v>
      </c>
      <c r="C119" s="1">
        <v>526</v>
      </c>
    </row>
    <row r="120" spans="1:3" x14ac:dyDescent="0.35">
      <c r="A120" s="1">
        <v>883</v>
      </c>
      <c r="B120" s="1">
        <v>510</v>
      </c>
      <c r="C120" s="1">
        <v>510</v>
      </c>
    </row>
    <row r="121" spans="1:3" x14ac:dyDescent="0.35">
      <c r="A121" s="1">
        <v>735</v>
      </c>
      <c r="B121" s="1">
        <v>444</v>
      </c>
      <c r="C121" s="1">
        <v>444</v>
      </c>
    </row>
    <row r="122" spans="1:3" x14ac:dyDescent="0.35">
      <c r="A122" s="1">
        <v>120</v>
      </c>
      <c r="B122" s="1">
        <v>503</v>
      </c>
      <c r="C122" s="1">
        <v>503</v>
      </c>
    </row>
    <row r="123" spans="1:3" x14ac:dyDescent="0.35">
      <c r="A123" s="1">
        <v>92</v>
      </c>
      <c r="B123" s="1">
        <v>109</v>
      </c>
      <c r="C123" s="1">
        <v>109</v>
      </c>
    </row>
    <row r="124" spans="1:3" x14ac:dyDescent="0.35">
      <c r="A124" s="1">
        <v>618</v>
      </c>
      <c r="B124" s="1">
        <v>823</v>
      </c>
      <c r="C124" s="1">
        <v>823</v>
      </c>
    </row>
    <row r="125" spans="1:3" x14ac:dyDescent="0.35">
      <c r="A125" s="1">
        <v>768</v>
      </c>
      <c r="B125" s="1">
        <v>147</v>
      </c>
      <c r="C125" s="1">
        <v>147</v>
      </c>
    </row>
    <row r="126" spans="1:3" x14ac:dyDescent="0.35">
      <c r="A126" s="1">
        <v>619</v>
      </c>
      <c r="B126" s="1">
        <v>625</v>
      </c>
      <c r="C126" s="1">
        <v>625</v>
      </c>
    </row>
    <row r="127" spans="1:3" x14ac:dyDescent="0.35">
      <c r="A127" s="1">
        <v>393</v>
      </c>
      <c r="B127" s="1">
        <v>695</v>
      </c>
      <c r="C127" s="1">
        <v>695</v>
      </c>
    </row>
    <row r="128" spans="1:3" x14ac:dyDescent="0.35">
      <c r="A128" s="1">
        <v>127</v>
      </c>
      <c r="B128" s="1">
        <v>983</v>
      </c>
      <c r="C128" s="1">
        <v>983</v>
      </c>
    </row>
    <row r="129" spans="1:3" x14ac:dyDescent="0.35">
      <c r="A129" s="1">
        <v>329</v>
      </c>
      <c r="B129" s="1">
        <v>82</v>
      </c>
      <c r="C129" s="1">
        <v>82</v>
      </c>
    </row>
    <row r="130" spans="1:3" x14ac:dyDescent="0.35">
      <c r="A130" s="1">
        <v>839</v>
      </c>
      <c r="B130" s="1">
        <v>397</v>
      </c>
      <c r="C130" s="1">
        <v>397</v>
      </c>
    </row>
    <row r="131" spans="1:3" x14ac:dyDescent="0.35">
      <c r="A131" s="1">
        <v>787</v>
      </c>
      <c r="B131" s="1">
        <v>599</v>
      </c>
      <c r="C131" s="1">
        <v>599</v>
      </c>
    </row>
    <row r="132" spans="1:3" x14ac:dyDescent="0.35">
      <c r="A132" s="1">
        <v>658</v>
      </c>
      <c r="B132" s="1">
        <v>306</v>
      </c>
      <c r="C132" s="1">
        <v>306</v>
      </c>
    </row>
    <row r="133" spans="1:3" x14ac:dyDescent="0.35">
      <c r="A133" s="1">
        <v>302</v>
      </c>
      <c r="B133" s="1">
        <v>536</v>
      </c>
      <c r="C133" s="1">
        <v>536</v>
      </c>
    </row>
    <row r="134" spans="1:3" x14ac:dyDescent="0.35">
      <c r="A134" s="1">
        <v>959</v>
      </c>
      <c r="B134" s="1">
        <v>20</v>
      </c>
      <c r="C134" s="1">
        <v>20</v>
      </c>
    </row>
    <row r="135" spans="1:3" x14ac:dyDescent="0.35">
      <c r="A135" s="1">
        <v>467</v>
      </c>
      <c r="B135" s="1">
        <v>515</v>
      </c>
      <c r="C135" s="1">
        <v>515</v>
      </c>
    </row>
    <row r="136" spans="1:3" x14ac:dyDescent="0.35">
      <c r="A136" s="1">
        <v>642</v>
      </c>
      <c r="B136" s="1">
        <v>332</v>
      </c>
      <c r="C136" s="1">
        <v>332</v>
      </c>
    </row>
    <row r="137" spans="1:3" x14ac:dyDescent="0.35">
      <c r="A137" s="1">
        <v>472</v>
      </c>
      <c r="B137" s="1">
        <v>127</v>
      </c>
      <c r="C137" s="1">
        <v>127</v>
      </c>
    </row>
    <row r="138" spans="1:3" x14ac:dyDescent="0.35">
      <c r="A138" s="1">
        <v>700</v>
      </c>
      <c r="B138" s="1">
        <v>958</v>
      </c>
      <c r="C138" s="1">
        <v>958</v>
      </c>
    </row>
    <row r="139" spans="1:3" x14ac:dyDescent="0.35">
      <c r="A139" s="1">
        <v>305</v>
      </c>
      <c r="B139" s="1">
        <v>42</v>
      </c>
      <c r="C139" s="1">
        <v>42</v>
      </c>
    </row>
    <row r="140" spans="1:3" x14ac:dyDescent="0.35">
      <c r="A140" s="1">
        <v>676</v>
      </c>
      <c r="B140" s="1">
        <v>977</v>
      </c>
      <c r="C140" s="1">
        <v>977</v>
      </c>
    </row>
    <row r="141" spans="1:3" x14ac:dyDescent="0.35">
      <c r="A141" s="1">
        <v>602</v>
      </c>
      <c r="B141" s="1">
        <v>460</v>
      </c>
      <c r="C141" s="1">
        <v>460</v>
      </c>
    </row>
    <row r="142" spans="1:3" x14ac:dyDescent="0.35">
      <c r="A142" s="1">
        <v>175</v>
      </c>
      <c r="B142" s="1">
        <v>659</v>
      </c>
      <c r="C142" s="1">
        <v>659</v>
      </c>
    </row>
    <row r="143" spans="1:3" x14ac:dyDescent="0.35">
      <c r="A143" s="1">
        <v>679</v>
      </c>
      <c r="B143" s="1">
        <v>197</v>
      </c>
      <c r="C143" s="1">
        <v>197</v>
      </c>
    </row>
    <row r="144" spans="1:3" x14ac:dyDescent="0.35">
      <c r="A144" s="1">
        <v>412</v>
      </c>
      <c r="B144" s="1">
        <v>540</v>
      </c>
      <c r="C144" s="1">
        <v>540</v>
      </c>
    </row>
    <row r="145" spans="1:3" x14ac:dyDescent="0.35">
      <c r="A145" s="1">
        <v>486</v>
      </c>
      <c r="B145" s="1">
        <v>178</v>
      </c>
      <c r="C145" s="1">
        <v>178</v>
      </c>
    </row>
    <row r="146" spans="1:3" x14ac:dyDescent="0.35">
      <c r="A146" s="1">
        <v>899</v>
      </c>
      <c r="B146" s="1">
        <v>202</v>
      </c>
      <c r="C146" s="1">
        <v>202</v>
      </c>
    </row>
    <row r="147" spans="1:3" x14ac:dyDescent="0.35">
      <c r="A147" s="1">
        <v>123</v>
      </c>
      <c r="B147" s="1">
        <v>632</v>
      </c>
      <c r="C147" s="1">
        <v>632</v>
      </c>
    </row>
    <row r="148" spans="1:3" x14ac:dyDescent="0.35">
      <c r="A148" s="1">
        <v>180</v>
      </c>
      <c r="B148" s="1">
        <v>25</v>
      </c>
      <c r="C148" s="1">
        <v>25</v>
      </c>
    </row>
    <row r="149" spans="1:3" x14ac:dyDescent="0.35">
      <c r="A149" s="1">
        <v>433</v>
      </c>
      <c r="B149" s="1">
        <v>990</v>
      </c>
      <c r="C149" s="1">
        <v>990</v>
      </c>
    </row>
    <row r="150" spans="1:3" x14ac:dyDescent="0.35">
      <c r="A150" s="1">
        <v>244</v>
      </c>
      <c r="B150" s="1">
        <v>913</v>
      </c>
      <c r="C150" s="1">
        <v>913</v>
      </c>
    </row>
    <row r="151" spans="1:3" x14ac:dyDescent="0.35">
      <c r="A151" s="1">
        <v>147</v>
      </c>
      <c r="B151" s="1">
        <v>371</v>
      </c>
      <c r="C151" s="1">
        <v>371</v>
      </c>
    </row>
    <row r="152" spans="1:3" x14ac:dyDescent="0.35">
      <c r="A152" s="1">
        <v>634</v>
      </c>
      <c r="B152" s="1">
        <v>514</v>
      </c>
      <c r="C152" s="1">
        <v>514</v>
      </c>
    </row>
    <row r="153" spans="1:3" x14ac:dyDescent="0.35">
      <c r="A153" s="1">
        <v>999</v>
      </c>
      <c r="B153" s="1">
        <v>707</v>
      </c>
      <c r="C153" s="1">
        <v>707</v>
      </c>
    </row>
    <row r="154" spans="1:3" x14ac:dyDescent="0.35">
      <c r="A154" s="1">
        <v>477</v>
      </c>
      <c r="B154" s="1">
        <v>473</v>
      </c>
      <c r="C154" s="1">
        <v>473</v>
      </c>
    </row>
    <row r="155" spans="1:3" x14ac:dyDescent="0.35">
      <c r="A155" s="1">
        <v>746</v>
      </c>
      <c r="B155" s="1">
        <v>847</v>
      </c>
      <c r="C155" s="1">
        <v>847</v>
      </c>
    </row>
    <row r="156" spans="1:3" x14ac:dyDescent="0.35">
      <c r="A156" s="1">
        <v>287</v>
      </c>
      <c r="B156" s="1">
        <v>815</v>
      </c>
      <c r="C156" s="1">
        <v>815</v>
      </c>
    </row>
    <row r="157" spans="1:3" x14ac:dyDescent="0.35">
      <c r="A157" s="1">
        <v>310</v>
      </c>
      <c r="B157" s="1">
        <v>928</v>
      </c>
      <c r="C157" s="1">
        <v>928</v>
      </c>
    </row>
    <row r="158" spans="1:3" x14ac:dyDescent="0.35">
      <c r="A158" s="1">
        <v>889</v>
      </c>
      <c r="B158" s="1">
        <v>210</v>
      </c>
      <c r="C158" s="1">
        <v>210</v>
      </c>
    </row>
    <row r="159" spans="1:3" x14ac:dyDescent="0.35">
      <c r="A159" s="1">
        <v>512</v>
      </c>
      <c r="B159" s="1">
        <v>793</v>
      </c>
      <c r="C159" s="1">
        <v>793</v>
      </c>
    </row>
    <row r="160" spans="1:3" x14ac:dyDescent="0.35">
      <c r="A160" s="1">
        <v>693</v>
      </c>
      <c r="B160" s="1">
        <v>872</v>
      </c>
      <c r="C160" s="1">
        <v>872</v>
      </c>
    </row>
    <row r="161" spans="1:3" x14ac:dyDescent="0.35">
      <c r="A161" s="1">
        <v>670</v>
      </c>
      <c r="B161" s="1">
        <v>298</v>
      </c>
      <c r="C161" s="1">
        <v>298</v>
      </c>
    </row>
    <row r="162" spans="1:3" x14ac:dyDescent="0.35">
      <c r="A162" s="1">
        <v>238</v>
      </c>
      <c r="B162" s="1">
        <v>941</v>
      </c>
      <c r="C162" s="1">
        <v>941</v>
      </c>
    </row>
    <row r="163" spans="1:3" x14ac:dyDescent="0.35">
      <c r="A163" s="1">
        <v>400</v>
      </c>
      <c r="B163" s="1">
        <v>731</v>
      </c>
      <c r="C163" s="1">
        <v>731</v>
      </c>
    </row>
    <row r="164" spans="1:3" x14ac:dyDescent="0.35">
      <c r="A164" s="1">
        <v>398</v>
      </c>
      <c r="B164" s="1">
        <v>500</v>
      </c>
      <c r="C164" s="1">
        <v>500</v>
      </c>
    </row>
    <row r="165" spans="1:3" x14ac:dyDescent="0.35">
      <c r="A165" s="1">
        <v>955</v>
      </c>
      <c r="B165" s="1">
        <v>142</v>
      </c>
      <c r="C165" s="1">
        <v>142</v>
      </c>
    </row>
    <row r="166" spans="1:3" x14ac:dyDescent="0.35">
      <c r="A166" s="1">
        <v>193</v>
      </c>
      <c r="B166" s="1">
        <v>787</v>
      </c>
      <c r="C166" s="1">
        <v>787</v>
      </c>
    </row>
    <row r="167" spans="1:3" x14ac:dyDescent="0.35">
      <c r="A167" s="1">
        <v>33</v>
      </c>
      <c r="B167" s="1">
        <v>749</v>
      </c>
      <c r="C167" s="1">
        <v>749</v>
      </c>
    </row>
    <row r="168" spans="1:3" x14ac:dyDescent="0.35">
      <c r="A168" s="1">
        <v>786</v>
      </c>
      <c r="B168" s="1">
        <v>304</v>
      </c>
      <c r="C168" s="1">
        <v>304</v>
      </c>
    </row>
    <row r="169" spans="1:3" x14ac:dyDescent="0.35">
      <c r="A169" s="1">
        <v>811</v>
      </c>
      <c r="B169" s="1">
        <v>30</v>
      </c>
      <c r="C169" s="1">
        <v>30</v>
      </c>
    </row>
    <row r="170" spans="1:3" x14ac:dyDescent="0.35">
      <c r="A170" s="1">
        <v>615</v>
      </c>
      <c r="B170" s="1">
        <v>477</v>
      </c>
      <c r="C170" s="1">
        <v>477</v>
      </c>
    </row>
    <row r="171" spans="1:3" x14ac:dyDescent="0.35">
      <c r="A171" s="1">
        <v>18</v>
      </c>
      <c r="B171" s="1">
        <v>52</v>
      </c>
      <c r="C171" s="1">
        <v>52</v>
      </c>
    </row>
    <row r="172" spans="1:3" x14ac:dyDescent="0.35">
      <c r="A172" s="1">
        <v>114</v>
      </c>
      <c r="B172" s="1">
        <v>73</v>
      </c>
      <c r="C172" s="1">
        <v>73</v>
      </c>
    </row>
    <row r="173" spans="1:3" x14ac:dyDescent="0.35">
      <c r="A173" s="1">
        <v>340</v>
      </c>
      <c r="B173" s="1">
        <v>691</v>
      </c>
      <c r="C173" s="1">
        <v>691</v>
      </c>
    </row>
    <row r="174" spans="1:3" x14ac:dyDescent="0.35">
      <c r="A174" s="1">
        <v>649</v>
      </c>
      <c r="B174" s="1">
        <v>786</v>
      </c>
      <c r="C174" s="1">
        <v>786</v>
      </c>
    </row>
    <row r="175" spans="1:3" x14ac:dyDescent="0.35">
      <c r="A175" s="1">
        <v>778</v>
      </c>
      <c r="B175" s="1">
        <v>68</v>
      </c>
      <c r="C175" s="1">
        <v>68</v>
      </c>
    </row>
    <row r="176" spans="1:3" x14ac:dyDescent="0.35">
      <c r="A176" s="1">
        <v>885</v>
      </c>
      <c r="B176" s="1">
        <v>630</v>
      </c>
      <c r="C176" s="1">
        <v>630</v>
      </c>
    </row>
    <row r="177" spans="1:3" x14ac:dyDescent="0.35">
      <c r="A177" s="1">
        <v>69</v>
      </c>
      <c r="B177" s="1">
        <v>357</v>
      </c>
      <c r="C177" s="1">
        <v>357</v>
      </c>
    </row>
    <row r="178" spans="1:3" x14ac:dyDescent="0.35">
      <c r="A178" s="1">
        <v>288</v>
      </c>
      <c r="B178" s="1">
        <v>455</v>
      </c>
      <c r="C178" s="1">
        <v>455</v>
      </c>
    </row>
    <row r="179" spans="1:3" x14ac:dyDescent="0.35">
      <c r="A179" s="1">
        <v>898</v>
      </c>
      <c r="B179" s="1">
        <v>947</v>
      </c>
      <c r="C179" s="1">
        <v>947</v>
      </c>
    </row>
    <row r="180" spans="1:3" x14ac:dyDescent="0.35">
      <c r="A180" s="1">
        <v>473</v>
      </c>
      <c r="B180" s="1">
        <v>589</v>
      </c>
      <c r="C180" s="1">
        <v>589</v>
      </c>
    </row>
    <row r="181" spans="1:3" x14ac:dyDescent="0.35">
      <c r="A181" s="1">
        <v>23</v>
      </c>
      <c r="B181" s="1">
        <v>863</v>
      </c>
      <c r="C181" s="1">
        <v>863</v>
      </c>
    </row>
    <row r="182" spans="1:3" x14ac:dyDescent="0.35">
      <c r="A182" s="1">
        <v>505</v>
      </c>
      <c r="B182" s="1">
        <v>668</v>
      </c>
      <c r="C182" s="1">
        <v>668</v>
      </c>
    </row>
    <row r="183" spans="1:3" x14ac:dyDescent="0.35">
      <c r="A183" s="1">
        <v>401</v>
      </c>
      <c r="B183" s="1">
        <v>206</v>
      </c>
      <c r="C183" s="1">
        <v>206</v>
      </c>
    </row>
    <row r="184" spans="1:3" x14ac:dyDescent="0.35">
      <c r="A184" s="1">
        <v>988</v>
      </c>
      <c r="B184" s="1">
        <v>835</v>
      </c>
      <c r="C184" s="1">
        <v>835</v>
      </c>
    </row>
    <row r="185" spans="1:3" x14ac:dyDescent="0.35">
      <c r="A185" s="1">
        <v>493</v>
      </c>
      <c r="B185" s="1">
        <v>315</v>
      </c>
      <c r="C185" s="1">
        <v>315</v>
      </c>
    </row>
    <row r="186" spans="1:3" x14ac:dyDescent="0.35">
      <c r="A186" s="1">
        <v>432</v>
      </c>
      <c r="B186" s="1">
        <v>553</v>
      </c>
      <c r="C186" s="1">
        <v>553</v>
      </c>
    </row>
    <row r="187" spans="1:3" x14ac:dyDescent="0.35">
      <c r="A187" s="1">
        <v>948</v>
      </c>
      <c r="B187" s="1">
        <v>861</v>
      </c>
      <c r="C187" s="1">
        <v>861</v>
      </c>
    </row>
    <row r="188" spans="1:3" x14ac:dyDescent="0.35">
      <c r="A188" s="1">
        <v>821</v>
      </c>
      <c r="B188" s="1">
        <v>279</v>
      </c>
      <c r="C188" s="1">
        <v>279</v>
      </c>
    </row>
    <row r="189" spans="1:3" x14ac:dyDescent="0.35">
      <c r="A189" s="1">
        <v>435</v>
      </c>
      <c r="B189" s="1">
        <v>75</v>
      </c>
      <c r="C189" s="1">
        <v>75</v>
      </c>
    </row>
    <row r="190" spans="1:3" x14ac:dyDescent="0.35">
      <c r="A190" s="1">
        <v>11</v>
      </c>
      <c r="B190" s="1">
        <v>895</v>
      </c>
      <c r="C190" s="1">
        <v>895</v>
      </c>
    </row>
    <row r="191" spans="1:3" x14ac:dyDescent="0.35">
      <c r="A191" s="1">
        <v>204</v>
      </c>
      <c r="B191" s="1">
        <v>866</v>
      </c>
      <c r="C191" s="1">
        <v>866</v>
      </c>
    </row>
    <row r="192" spans="1:3" x14ac:dyDescent="0.35">
      <c r="A192" s="1">
        <v>332</v>
      </c>
      <c r="B192" s="1">
        <v>792</v>
      </c>
      <c r="C192" s="1">
        <v>792</v>
      </c>
    </row>
    <row r="193" spans="1:3" x14ac:dyDescent="0.35">
      <c r="A193" s="1">
        <v>179</v>
      </c>
      <c r="B193" s="1">
        <v>191</v>
      </c>
      <c r="C193" s="1">
        <v>191</v>
      </c>
    </row>
    <row r="194" spans="1:3" x14ac:dyDescent="0.35">
      <c r="A194" s="1">
        <v>503</v>
      </c>
      <c r="B194" s="1">
        <v>59</v>
      </c>
      <c r="C194" s="1">
        <v>59</v>
      </c>
    </row>
    <row r="195" spans="1:3" x14ac:dyDescent="0.35">
      <c r="A195" s="1">
        <v>431</v>
      </c>
      <c r="B195" s="1">
        <v>748</v>
      </c>
      <c r="C195" s="1">
        <v>748</v>
      </c>
    </row>
    <row r="196" spans="1:3" x14ac:dyDescent="0.35">
      <c r="A196" s="1">
        <v>865</v>
      </c>
      <c r="B196" s="1">
        <v>693</v>
      </c>
      <c r="C196" s="1">
        <v>693</v>
      </c>
    </row>
    <row r="197" spans="1:3" x14ac:dyDescent="0.35">
      <c r="A197" s="1">
        <v>874</v>
      </c>
      <c r="B197" s="1">
        <v>955</v>
      </c>
      <c r="C197" s="1">
        <v>955</v>
      </c>
    </row>
    <row r="198" spans="1:3" x14ac:dyDescent="0.35">
      <c r="A198" s="1">
        <v>513</v>
      </c>
      <c r="B198" s="1">
        <v>538</v>
      </c>
      <c r="C198" s="1">
        <v>538</v>
      </c>
    </row>
    <row r="199" spans="1:3" x14ac:dyDescent="0.35">
      <c r="A199" s="1">
        <v>814</v>
      </c>
      <c r="B199" s="1">
        <v>169</v>
      </c>
      <c r="C199" s="1">
        <v>169</v>
      </c>
    </row>
    <row r="200" spans="1:3" x14ac:dyDescent="0.35">
      <c r="A200" s="1">
        <v>236</v>
      </c>
      <c r="B200" s="1">
        <v>924</v>
      </c>
      <c r="C200" s="1">
        <v>924</v>
      </c>
    </row>
    <row r="201" spans="1:3" x14ac:dyDescent="0.35">
      <c r="A201" s="1">
        <v>957</v>
      </c>
      <c r="B201" s="1">
        <v>579</v>
      </c>
      <c r="C201" s="1">
        <v>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workbookViewId="0">
      <selection activeCell="B2" sqref="B2"/>
    </sheetView>
  </sheetViews>
  <sheetFormatPr defaultRowHeight="14.5" x14ac:dyDescent="0.35"/>
  <cols>
    <col min="2" max="2" width="11.81640625" style="18" customWidth="1"/>
    <col min="3" max="3" width="12.453125" style="18" customWidth="1"/>
    <col min="4" max="4" width="18.1796875" bestFit="1" customWidth="1"/>
  </cols>
  <sheetData>
    <row r="1" spans="1:4" x14ac:dyDescent="0.35">
      <c r="A1" s="2" t="s">
        <v>1</v>
      </c>
      <c r="B1" s="3" t="s">
        <v>575</v>
      </c>
      <c r="C1" s="3" t="s">
        <v>576</v>
      </c>
      <c r="D1" s="6" t="s">
        <v>1835</v>
      </c>
    </row>
    <row r="2" spans="1:4" x14ac:dyDescent="0.35">
      <c r="A2" s="1">
        <v>31</v>
      </c>
      <c r="B2" s="4">
        <v>29164</v>
      </c>
      <c r="C2" s="4">
        <v>30452</v>
      </c>
      <c r="D2">
        <f>C2-B2</f>
        <v>1288</v>
      </c>
    </row>
    <row r="3" spans="1:4" x14ac:dyDescent="0.35">
      <c r="A3" s="1">
        <v>495</v>
      </c>
      <c r="B3" s="4">
        <v>41908</v>
      </c>
      <c r="C3" s="4">
        <v>49045</v>
      </c>
      <c r="D3">
        <f>C3-B3</f>
        <v>7137</v>
      </c>
    </row>
    <row r="4" spans="1:4" x14ac:dyDescent="0.35">
      <c r="A4" s="1">
        <v>795</v>
      </c>
      <c r="B4" s="4">
        <v>30612</v>
      </c>
      <c r="C4" s="4">
        <v>37450</v>
      </c>
      <c r="D4">
        <f t="shared" ref="D4:D66" si="0">C4-B4</f>
        <v>6838</v>
      </c>
    </row>
    <row r="5" spans="1:4" x14ac:dyDescent="0.35">
      <c r="A5" s="1">
        <v>33</v>
      </c>
      <c r="B5" s="4">
        <v>34491</v>
      </c>
      <c r="C5" s="4">
        <v>41061</v>
      </c>
      <c r="D5">
        <f t="shared" si="0"/>
        <v>6570</v>
      </c>
    </row>
    <row r="6" spans="1:4" x14ac:dyDescent="0.35">
      <c r="A6" s="1">
        <v>882</v>
      </c>
      <c r="B6" s="4">
        <v>37044</v>
      </c>
      <c r="C6" s="4">
        <v>41846</v>
      </c>
      <c r="D6">
        <f t="shared" si="0"/>
        <v>4802</v>
      </c>
    </row>
    <row r="7" spans="1:4" x14ac:dyDescent="0.35">
      <c r="A7" s="1">
        <v>657</v>
      </c>
      <c r="B7" s="4">
        <v>31583</v>
      </c>
      <c r="C7" s="4">
        <v>38920</v>
      </c>
      <c r="D7">
        <f t="shared" si="0"/>
        <v>7337</v>
      </c>
    </row>
    <row r="8" spans="1:4" x14ac:dyDescent="0.35">
      <c r="A8" s="1">
        <v>761</v>
      </c>
      <c r="B8" s="4">
        <v>27099</v>
      </c>
      <c r="C8" s="4">
        <v>29521</v>
      </c>
      <c r="D8">
        <f t="shared" si="0"/>
        <v>2422</v>
      </c>
    </row>
    <row r="9" spans="1:4" x14ac:dyDescent="0.35">
      <c r="A9" s="1">
        <v>20</v>
      </c>
      <c r="B9" s="4">
        <v>26261</v>
      </c>
      <c r="C9" s="4">
        <v>31010</v>
      </c>
      <c r="D9">
        <f t="shared" si="0"/>
        <v>4749</v>
      </c>
    </row>
    <row r="10" spans="1:4" x14ac:dyDescent="0.35">
      <c r="A10" s="1">
        <v>356</v>
      </c>
      <c r="B10" s="4">
        <v>39964</v>
      </c>
      <c r="C10" s="4">
        <v>41914</v>
      </c>
      <c r="D10">
        <f t="shared" si="0"/>
        <v>1950</v>
      </c>
    </row>
    <row r="11" spans="1:4" x14ac:dyDescent="0.35">
      <c r="A11" s="1">
        <v>301</v>
      </c>
      <c r="B11" s="4">
        <v>43183</v>
      </c>
      <c r="C11" s="4">
        <v>49672</v>
      </c>
      <c r="D11">
        <f t="shared" si="0"/>
        <v>6489</v>
      </c>
    </row>
    <row r="12" spans="1:4" x14ac:dyDescent="0.35">
      <c r="A12" s="1">
        <v>450</v>
      </c>
      <c r="B12" s="4">
        <v>26914</v>
      </c>
      <c r="C12" s="4">
        <v>30324</v>
      </c>
      <c r="D12">
        <f t="shared" si="0"/>
        <v>3410</v>
      </c>
    </row>
    <row r="13" spans="1:4" x14ac:dyDescent="0.35">
      <c r="A13" s="1">
        <v>782</v>
      </c>
      <c r="B13" s="4">
        <v>37161</v>
      </c>
      <c r="C13" s="4">
        <v>41937</v>
      </c>
      <c r="D13">
        <f t="shared" si="0"/>
        <v>4776</v>
      </c>
    </row>
    <row r="14" spans="1:4" x14ac:dyDescent="0.35">
      <c r="A14" s="1">
        <v>820</v>
      </c>
      <c r="B14" s="4">
        <v>41028</v>
      </c>
      <c r="C14" s="4">
        <v>45546</v>
      </c>
      <c r="D14">
        <f t="shared" si="0"/>
        <v>4518</v>
      </c>
    </row>
    <row r="15" spans="1:4" x14ac:dyDescent="0.35">
      <c r="A15" s="1">
        <v>316</v>
      </c>
      <c r="B15" s="4">
        <v>30104</v>
      </c>
      <c r="C15" s="4">
        <v>32121</v>
      </c>
      <c r="D15">
        <f t="shared" si="0"/>
        <v>2017</v>
      </c>
    </row>
    <row r="16" spans="1:4" x14ac:dyDescent="0.35">
      <c r="A16" s="1">
        <v>945</v>
      </c>
      <c r="B16" s="4">
        <v>27616</v>
      </c>
      <c r="C16" s="4">
        <v>33380</v>
      </c>
      <c r="D16">
        <f t="shared" si="0"/>
        <v>5764</v>
      </c>
    </row>
    <row r="17" spans="1:4" x14ac:dyDescent="0.35">
      <c r="A17" s="1">
        <v>174</v>
      </c>
      <c r="B17" s="4">
        <v>41896</v>
      </c>
      <c r="C17" s="4">
        <v>43760</v>
      </c>
      <c r="D17">
        <f t="shared" si="0"/>
        <v>1864</v>
      </c>
    </row>
    <row r="18" spans="1:4" x14ac:dyDescent="0.35">
      <c r="A18" s="1">
        <v>634</v>
      </c>
      <c r="B18" s="4">
        <v>38125</v>
      </c>
      <c r="C18" s="4">
        <v>42624</v>
      </c>
      <c r="D18">
        <f t="shared" si="0"/>
        <v>4499</v>
      </c>
    </row>
    <row r="19" spans="1:4" x14ac:dyDescent="0.35">
      <c r="A19" s="1">
        <v>456</v>
      </c>
      <c r="B19" s="4">
        <v>42368</v>
      </c>
      <c r="C19" s="4">
        <v>48934</v>
      </c>
      <c r="D19">
        <f t="shared" si="0"/>
        <v>6566</v>
      </c>
    </row>
    <row r="20" spans="1:4" x14ac:dyDescent="0.35">
      <c r="A20" s="1" t="s">
        <v>371</v>
      </c>
      <c r="B20" s="4">
        <v>42368</v>
      </c>
      <c r="C20" s="4">
        <v>44088</v>
      </c>
      <c r="D20">
        <f t="shared" si="0"/>
        <v>1720</v>
      </c>
    </row>
    <row r="21" spans="1:4" x14ac:dyDescent="0.35">
      <c r="A21" s="1">
        <v>186</v>
      </c>
      <c r="B21" s="4">
        <v>30612</v>
      </c>
      <c r="C21" s="4">
        <v>34471</v>
      </c>
      <c r="D21">
        <f t="shared" si="0"/>
        <v>3859</v>
      </c>
    </row>
    <row r="22" spans="1:4" x14ac:dyDescent="0.35">
      <c r="A22" s="1">
        <v>596</v>
      </c>
      <c r="B22" s="4">
        <v>42003</v>
      </c>
      <c r="C22" s="4">
        <v>48009</v>
      </c>
      <c r="D22">
        <f t="shared" si="0"/>
        <v>6006</v>
      </c>
    </row>
    <row r="23" spans="1:4" x14ac:dyDescent="0.35">
      <c r="A23" s="1">
        <v>245</v>
      </c>
      <c r="B23" s="4">
        <v>34702</v>
      </c>
      <c r="C23" s="4">
        <v>36783</v>
      </c>
      <c r="D23">
        <f t="shared" si="0"/>
        <v>2081</v>
      </c>
    </row>
    <row r="24" spans="1:4" x14ac:dyDescent="0.35">
      <c r="A24" s="1">
        <v>17</v>
      </c>
      <c r="B24" s="4">
        <v>29072</v>
      </c>
      <c r="C24" s="4">
        <v>35280</v>
      </c>
      <c r="D24">
        <f t="shared" si="0"/>
        <v>6208</v>
      </c>
    </row>
    <row r="25" spans="1:4" x14ac:dyDescent="0.35">
      <c r="A25" s="1">
        <v>48</v>
      </c>
      <c r="B25" s="4">
        <v>37783</v>
      </c>
      <c r="C25" s="4">
        <v>40253</v>
      </c>
      <c r="D25">
        <f t="shared" si="0"/>
        <v>2470</v>
      </c>
    </row>
    <row r="26" spans="1:4" x14ac:dyDescent="0.35">
      <c r="A26" s="1">
        <v>457</v>
      </c>
      <c r="B26" s="4">
        <v>27186</v>
      </c>
      <c r="C26" s="4">
        <v>28042</v>
      </c>
      <c r="D26">
        <f t="shared" si="0"/>
        <v>856</v>
      </c>
    </row>
    <row r="27" spans="1:4" x14ac:dyDescent="0.35">
      <c r="A27" s="1">
        <v>944</v>
      </c>
      <c r="B27" s="4">
        <v>34590</v>
      </c>
      <c r="C27" s="4">
        <v>39192</v>
      </c>
      <c r="D27">
        <f t="shared" si="0"/>
        <v>4602</v>
      </c>
    </row>
    <row r="28" spans="1:4" x14ac:dyDescent="0.35">
      <c r="A28" s="1">
        <v>516</v>
      </c>
      <c r="B28" s="4">
        <v>37813</v>
      </c>
      <c r="C28" s="4">
        <v>40269</v>
      </c>
      <c r="D28">
        <f t="shared" si="0"/>
        <v>2456</v>
      </c>
    </row>
    <row r="29" spans="1:4" x14ac:dyDescent="0.35">
      <c r="A29" s="1">
        <v>847</v>
      </c>
      <c r="B29" s="4">
        <v>33752</v>
      </c>
      <c r="C29" s="4">
        <v>36913</v>
      </c>
      <c r="D29">
        <f t="shared" si="0"/>
        <v>3161</v>
      </c>
    </row>
    <row r="30" spans="1:4" x14ac:dyDescent="0.35">
      <c r="A30" s="1">
        <v>504</v>
      </c>
      <c r="B30" s="4">
        <v>29175</v>
      </c>
      <c r="C30" s="4">
        <v>32461</v>
      </c>
      <c r="D30">
        <f t="shared" si="0"/>
        <v>3286</v>
      </c>
    </row>
    <row r="31" spans="1:4" x14ac:dyDescent="0.35">
      <c r="A31" s="1">
        <v>115</v>
      </c>
      <c r="B31" s="4">
        <v>40345</v>
      </c>
      <c r="C31" s="4">
        <v>41183</v>
      </c>
      <c r="D31">
        <f t="shared" si="0"/>
        <v>838</v>
      </c>
    </row>
    <row r="32" spans="1:4" x14ac:dyDescent="0.35">
      <c r="A32" s="1">
        <v>740</v>
      </c>
      <c r="B32" s="4">
        <v>26189</v>
      </c>
      <c r="C32" s="4">
        <v>26840</v>
      </c>
      <c r="D32">
        <f t="shared" si="0"/>
        <v>651</v>
      </c>
    </row>
    <row r="33" spans="1:4" x14ac:dyDescent="0.35">
      <c r="A33" s="1">
        <v>884</v>
      </c>
      <c r="B33" s="4">
        <v>34882</v>
      </c>
      <c r="C33" s="4">
        <v>41522</v>
      </c>
      <c r="D33">
        <f t="shared" si="0"/>
        <v>6640</v>
      </c>
    </row>
    <row r="34" spans="1:4" x14ac:dyDescent="0.35">
      <c r="A34" s="1">
        <v>446</v>
      </c>
      <c r="B34" s="4">
        <v>35806</v>
      </c>
      <c r="C34" s="4">
        <v>42557</v>
      </c>
      <c r="D34">
        <f t="shared" si="0"/>
        <v>6751</v>
      </c>
    </row>
    <row r="35" spans="1:4" x14ac:dyDescent="0.35">
      <c r="A35" s="1">
        <v>74</v>
      </c>
      <c r="B35" s="4">
        <v>30200</v>
      </c>
      <c r="C35" s="4">
        <v>37114</v>
      </c>
      <c r="D35">
        <f t="shared" si="0"/>
        <v>6914</v>
      </c>
    </row>
    <row r="36" spans="1:4" x14ac:dyDescent="0.35">
      <c r="A36" s="1">
        <v>636</v>
      </c>
      <c r="B36" s="4">
        <v>36289</v>
      </c>
      <c r="C36" s="4">
        <v>38504</v>
      </c>
      <c r="D36">
        <f t="shared" si="0"/>
        <v>2215</v>
      </c>
    </row>
    <row r="37" spans="1:4" x14ac:dyDescent="0.35">
      <c r="A37" s="1">
        <v>37</v>
      </c>
      <c r="B37" s="4">
        <v>38247</v>
      </c>
      <c r="C37" s="4">
        <v>45446</v>
      </c>
      <c r="D37">
        <f t="shared" si="0"/>
        <v>7199</v>
      </c>
    </row>
    <row r="38" spans="1:4" x14ac:dyDescent="0.35">
      <c r="A38" s="1">
        <v>804</v>
      </c>
      <c r="B38" s="4">
        <v>35666</v>
      </c>
      <c r="C38" s="4">
        <v>40366</v>
      </c>
      <c r="D38">
        <f t="shared" si="0"/>
        <v>4700</v>
      </c>
    </row>
    <row r="39" spans="1:4" x14ac:dyDescent="0.35">
      <c r="A39" s="1">
        <v>694</v>
      </c>
      <c r="B39" s="4">
        <v>37775</v>
      </c>
      <c r="C39" s="4">
        <v>41767</v>
      </c>
      <c r="D39">
        <f t="shared" si="0"/>
        <v>3992</v>
      </c>
    </row>
    <row r="40" spans="1:4" x14ac:dyDescent="0.35">
      <c r="A40" s="1">
        <v>198</v>
      </c>
      <c r="B40" s="4">
        <v>35922</v>
      </c>
      <c r="C40" s="4">
        <v>42733</v>
      </c>
      <c r="D40">
        <f t="shared" si="0"/>
        <v>6811</v>
      </c>
    </row>
    <row r="41" spans="1:4" x14ac:dyDescent="0.35">
      <c r="A41" s="1">
        <v>576</v>
      </c>
      <c r="B41" s="4">
        <v>27763</v>
      </c>
      <c r="C41" s="4">
        <v>31305</v>
      </c>
      <c r="D41">
        <f t="shared" si="0"/>
        <v>3542</v>
      </c>
    </row>
    <row r="42" spans="1:4" x14ac:dyDescent="0.35">
      <c r="A42" s="1">
        <v>754</v>
      </c>
      <c r="B42" s="4">
        <v>40312</v>
      </c>
      <c r="C42" s="4">
        <v>46709</v>
      </c>
      <c r="D42">
        <f t="shared" si="0"/>
        <v>6397</v>
      </c>
    </row>
    <row r="43" spans="1:4" x14ac:dyDescent="0.35">
      <c r="A43" s="1">
        <v>547</v>
      </c>
      <c r="B43" s="4">
        <v>38948</v>
      </c>
      <c r="C43" s="4">
        <v>44564</v>
      </c>
      <c r="D43">
        <f t="shared" si="0"/>
        <v>5616</v>
      </c>
    </row>
    <row r="44" spans="1:4" x14ac:dyDescent="0.35">
      <c r="A44" s="1">
        <v>656</v>
      </c>
      <c r="B44" s="4">
        <v>30479</v>
      </c>
      <c r="C44" s="4">
        <v>37219</v>
      </c>
      <c r="D44">
        <f t="shared" si="0"/>
        <v>6740</v>
      </c>
    </row>
    <row r="45" spans="1:4" x14ac:dyDescent="0.35">
      <c r="A45" s="1">
        <v>654</v>
      </c>
      <c r="B45" s="4">
        <v>35927</v>
      </c>
      <c r="C45" s="4">
        <v>39342</v>
      </c>
      <c r="D45">
        <f t="shared" si="0"/>
        <v>3415</v>
      </c>
    </row>
    <row r="46" spans="1:4" x14ac:dyDescent="0.35">
      <c r="A46" s="1">
        <v>646</v>
      </c>
      <c r="B46" s="4">
        <v>41348</v>
      </c>
      <c r="C46" s="4">
        <v>45448</v>
      </c>
      <c r="D46">
        <f t="shared" si="0"/>
        <v>4100</v>
      </c>
    </row>
    <row r="47" spans="1:4" x14ac:dyDescent="0.35">
      <c r="A47" s="1">
        <v>250</v>
      </c>
      <c r="B47" s="4">
        <v>41746</v>
      </c>
      <c r="C47" s="4">
        <v>44742</v>
      </c>
      <c r="D47">
        <f t="shared" si="0"/>
        <v>2996</v>
      </c>
    </row>
    <row r="48" spans="1:4" x14ac:dyDescent="0.35">
      <c r="A48" s="1">
        <v>81</v>
      </c>
      <c r="B48" s="4">
        <v>26021</v>
      </c>
      <c r="C48" s="4">
        <v>30403</v>
      </c>
      <c r="D48">
        <f t="shared" si="0"/>
        <v>4382</v>
      </c>
    </row>
    <row r="49" spans="1:4" x14ac:dyDescent="0.35">
      <c r="A49" s="1">
        <v>898</v>
      </c>
      <c r="B49" s="4">
        <v>29175</v>
      </c>
      <c r="C49" s="4">
        <v>30472</v>
      </c>
      <c r="D49">
        <f t="shared" si="0"/>
        <v>1297</v>
      </c>
    </row>
    <row r="50" spans="1:4" x14ac:dyDescent="0.35">
      <c r="A50" s="1">
        <v>461</v>
      </c>
      <c r="B50" s="4">
        <v>42926</v>
      </c>
      <c r="C50" s="4">
        <v>48907</v>
      </c>
      <c r="D50">
        <f t="shared" si="0"/>
        <v>5981</v>
      </c>
    </row>
    <row r="51" spans="1:4" x14ac:dyDescent="0.35">
      <c r="A51" s="1">
        <v>390</v>
      </c>
      <c r="B51" s="4">
        <v>39331</v>
      </c>
      <c r="C51" s="4">
        <v>44555</v>
      </c>
      <c r="D51">
        <f t="shared" si="0"/>
        <v>5224</v>
      </c>
    </row>
    <row r="52" spans="1:4" x14ac:dyDescent="0.35">
      <c r="A52" s="1">
        <v>988</v>
      </c>
      <c r="B52" s="4">
        <v>30950</v>
      </c>
      <c r="C52" s="4">
        <v>31610</v>
      </c>
      <c r="D52">
        <f t="shared" si="0"/>
        <v>660</v>
      </c>
    </row>
    <row r="53" spans="1:4" x14ac:dyDescent="0.35">
      <c r="A53" s="1">
        <v>597</v>
      </c>
      <c r="B53" s="4">
        <v>29072</v>
      </c>
      <c r="C53" s="4">
        <v>33197</v>
      </c>
      <c r="D53">
        <f t="shared" si="0"/>
        <v>4125</v>
      </c>
    </row>
    <row r="54" spans="1:4" x14ac:dyDescent="0.35">
      <c r="A54" s="1">
        <v>916</v>
      </c>
      <c r="B54" s="4">
        <v>39964</v>
      </c>
      <c r="C54" s="4">
        <v>44504</v>
      </c>
      <c r="D54">
        <f t="shared" si="0"/>
        <v>4540</v>
      </c>
    </row>
    <row r="55" spans="1:4" x14ac:dyDescent="0.35">
      <c r="A55" s="1">
        <v>135</v>
      </c>
      <c r="B55" s="4">
        <v>30298</v>
      </c>
      <c r="C55" s="4">
        <v>35154</v>
      </c>
      <c r="D55">
        <f t="shared" si="0"/>
        <v>4856</v>
      </c>
    </row>
    <row r="56" spans="1:4" x14ac:dyDescent="0.35">
      <c r="A56" s="1">
        <v>262</v>
      </c>
      <c r="B56" s="4">
        <v>40299</v>
      </c>
      <c r="C56" s="4">
        <v>44142</v>
      </c>
      <c r="D56">
        <f t="shared" si="0"/>
        <v>3843</v>
      </c>
    </row>
    <row r="57" spans="1:4" x14ac:dyDescent="0.35">
      <c r="A57" s="1">
        <v>844</v>
      </c>
      <c r="B57" s="4">
        <v>31375</v>
      </c>
      <c r="C57" s="4">
        <v>32024</v>
      </c>
      <c r="D57">
        <f t="shared" si="0"/>
        <v>649</v>
      </c>
    </row>
    <row r="58" spans="1:4" x14ac:dyDescent="0.35">
      <c r="A58" s="1">
        <v>169</v>
      </c>
      <c r="B58" s="4">
        <v>27971</v>
      </c>
      <c r="C58" s="4">
        <v>34846</v>
      </c>
      <c r="D58">
        <f t="shared" si="0"/>
        <v>6875</v>
      </c>
    </row>
    <row r="59" spans="1:4" x14ac:dyDescent="0.35">
      <c r="A59" s="1">
        <v>671</v>
      </c>
      <c r="B59" s="4">
        <v>37775</v>
      </c>
      <c r="C59" s="4">
        <v>40119</v>
      </c>
      <c r="D59">
        <f t="shared" si="0"/>
        <v>2344</v>
      </c>
    </row>
    <row r="60" spans="1:4" x14ac:dyDescent="0.35">
      <c r="A60" s="1">
        <v>353</v>
      </c>
      <c r="B60" s="4">
        <v>32419</v>
      </c>
      <c r="C60" s="4">
        <v>39518</v>
      </c>
      <c r="D60">
        <f t="shared" si="0"/>
        <v>7099</v>
      </c>
    </row>
    <row r="61" spans="1:4" x14ac:dyDescent="0.35">
      <c r="A61" s="1">
        <v>776</v>
      </c>
      <c r="B61" s="4">
        <v>42858</v>
      </c>
      <c r="C61" s="4">
        <v>44214</v>
      </c>
      <c r="D61">
        <f t="shared" si="0"/>
        <v>1356</v>
      </c>
    </row>
    <row r="62" spans="1:4" x14ac:dyDescent="0.35">
      <c r="A62" s="1">
        <v>205</v>
      </c>
      <c r="B62" s="4">
        <v>33918</v>
      </c>
      <c r="C62" s="4">
        <v>37102</v>
      </c>
      <c r="D62">
        <f t="shared" si="0"/>
        <v>3184</v>
      </c>
    </row>
    <row r="63" spans="1:4" x14ac:dyDescent="0.35">
      <c r="A63" s="1">
        <v>705</v>
      </c>
      <c r="B63" s="4">
        <v>38692</v>
      </c>
      <c r="C63" s="4">
        <v>44323</v>
      </c>
      <c r="D63">
        <f t="shared" si="0"/>
        <v>5631</v>
      </c>
    </row>
    <row r="64" spans="1:4" x14ac:dyDescent="0.35">
      <c r="A64" s="1">
        <v>10</v>
      </c>
      <c r="B64" s="4">
        <v>34702</v>
      </c>
      <c r="C64" s="4">
        <v>36802</v>
      </c>
      <c r="D64">
        <f t="shared" si="0"/>
        <v>2100</v>
      </c>
    </row>
    <row r="65" spans="1:4" x14ac:dyDescent="0.35">
      <c r="A65" s="1">
        <v>195</v>
      </c>
      <c r="B65" s="4">
        <v>40882</v>
      </c>
      <c r="C65" s="4">
        <v>41117</v>
      </c>
      <c r="D65">
        <f t="shared" si="0"/>
        <v>235</v>
      </c>
    </row>
    <row r="66" spans="1:4" x14ac:dyDescent="0.35">
      <c r="A66" s="1">
        <v>136</v>
      </c>
      <c r="B66" s="4">
        <v>28365</v>
      </c>
      <c r="C66" s="4">
        <v>35317</v>
      </c>
      <c r="D66">
        <f t="shared" si="0"/>
        <v>6952</v>
      </c>
    </row>
    <row r="67" spans="1:4" x14ac:dyDescent="0.35">
      <c r="A67" s="1">
        <v>500</v>
      </c>
      <c r="B67" s="4">
        <v>40312</v>
      </c>
      <c r="C67" s="4">
        <v>41125</v>
      </c>
      <c r="D67">
        <f t="shared" ref="D67:D130" si="1">C67-B67</f>
        <v>813</v>
      </c>
    </row>
    <row r="68" spans="1:4" x14ac:dyDescent="0.35">
      <c r="A68" s="1">
        <v>969</v>
      </c>
      <c r="B68" s="4">
        <v>29901</v>
      </c>
      <c r="C68" s="4">
        <v>36594</v>
      </c>
      <c r="D68">
        <f t="shared" si="1"/>
        <v>6693</v>
      </c>
    </row>
    <row r="69" spans="1:4" x14ac:dyDescent="0.35">
      <c r="A69" s="1">
        <v>817</v>
      </c>
      <c r="B69" s="4">
        <v>37522</v>
      </c>
      <c r="C69" s="4">
        <v>38801</v>
      </c>
      <c r="D69">
        <f t="shared" si="1"/>
        <v>1279</v>
      </c>
    </row>
    <row r="70" spans="1:4" x14ac:dyDescent="0.35">
      <c r="A70" s="1">
        <v>833</v>
      </c>
      <c r="B70" s="4">
        <v>34590</v>
      </c>
      <c r="C70" s="4">
        <v>40297</v>
      </c>
      <c r="D70">
        <f t="shared" si="1"/>
        <v>5707</v>
      </c>
    </row>
    <row r="71" spans="1:4" x14ac:dyDescent="0.35">
      <c r="A71" s="1">
        <v>221</v>
      </c>
      <c r="B71" s="4">
        <v>30316</v>
      </c>
      <c r="C71" s="4">
        <v>31268</v>
      </c>
      <c r="D71">
        <f t="shared" si="1"/>
        <v>952</v>
      </c>
    </row>
    <row r="72" spans="1:4" x14ac:dyDescent="0.35">
      <c r="A72" s="1">
        <v>77</v>
      </c>
      <c r="B72" s="4">
        <v>35387</v>
      </c>
      <c r="C72" s="4">
        <v>42482</v>
      </c>
      <c r="D72">
        <f t="shared" si="1"/>
        <v>7095</v>
      </c>
    </row>
    <row r="73" spans="1:4" x14ac:dyDescent="0.35">
      <c r="A73" s="1">
        <v>800</v>
      </c>
      <c r="B73" s="4">
        <v>32842</v>
      </c>
      <c r="C73" s="4">
        <v>39978</v>
      </c>
      <c r="D73">
        <f t="shared" si="1"/>
        <v>7136</v>
      </c>
    </row>
    <row r="74" spans="1:4" x14ac:dyDescent="0.35">
      <c r="A74" s="1">
        <v>146</v>
      </c>
      <c r="B74" s="4">
        <v>36613</v>
      </c>
      <c r="C74" s="4">
        <v>39002</v>
      </c>
      <c r="D74">
        <f t="shared" si="1"/>
        <v>2389</v>
      </c>
    </row>
    <row r="75" spans="1:4" x14ac:dyDescent="0.35">
      <c r="A75" s="1">
        <v>531</v>
      </c>
      <c r="B75" s="4">
        <v>40143</v>
      </c>
      <c r="C75" s="4">
        <v>46708</v>
      </c>
      <c r="D75">
        <f t="shared" si="1"/>
        <v>6565</v>
      </c>
    </row>
    <row r="76" spans="1:4" x14ac:dyDescent="0.35">
      <c r="A76" s="1">
        <v>503</v>
      </c>
      <c r="B76" s="4">
        <v>36013</v>
      </c>
      <c r="C76" s="4">
        <v>41934</v>
      </c>
      <c r="D76">
        <f t="shared" si="1"/>
        <v>5921</v>
      </c>
    </row>
    <row r="77" spans="1:4" x14ac:dyDescent="0.35">
      <c r="A77" s="1">
        <v>19</v>
      </c>
      <c r="B77" s="4">
        <v>40529</v>
      </c>
      <c r="C77" s="4">
        <v>44199</v>
      </c>
      <c r="D77">
        <f t="shared" si="1"/>
        <v>3670</v>
      </c>
    </row>
    <row r="78" spans="1:4" x14ac:dyDescent="0.35">
      <c r="A78" s="1">
        <v>897</v>
      </c>
      <c r="B78" s="4">
        <v>35922</v>
      </c>
      <c r="C78" s="4">
        <v>36252</v>
      </c>
      <c r="D78">
        <f t="shared" si="1"/>
        <v>330</v>
      </c>
    </row>
    <row r="79" spans="1:4" x14ac:dyDescent="0.35">
      <c r="A79" s="1">
        <v>703</v>
      </c>
      <c r="B79" s="4">
        <v>31441</v>
      </c>
      <c r="C79" s="4">
        <v>31780</v>
      </c>
      <c r="D79">
        <f t="shared" si="1"/>
        <v>339</v>
      </c>
    </row>
    <row r="80" spans="1:4" x14ac:dyDescent="0.35">
      <c r="A80" s="1">
        <v>249</v>
      </c>
      <c r="B80" s="4">
        <v>37119</v>
      </c>
      <c r="C80" s="4">
        <v>37384</v>
      </c>
      <c r="D80">
        <f t="shared" si="1"/>
        <v>265</v>
      </c>
    </row>
    <row r="81" spans="1:4" x14ac:dyDescent="0.35">
      <c r="A81" s="1">
        <v>360</v>
      </c>
      <c r="B81" s="4">
        <v>29113</v>
      </c>
      <c r="C81" s="4">
        <v>34515</v>
      </c>
      <c r="D81">
        <f t="shared" si="1"/>
        <v>5402</v>
      </c>
    </row>
    <row r="82" spans="1:4" x14ac:dyDescent="0.35">
      <c r="A82" s="1">
        <v>327</v>
      </c>
      <c r="B82" s="4">
        <v>42960</v>
      </c>
      <c r="C82" s="4">
        <v>46401</v>
      </c>
      <c r="D82">
        <f t="shared" si="1"/>
        <v>3441</v>
      </c>
    </row>
    <row r="83" spans="1:4" x14ac:dyDescent="0.35">
      <c r="A83" s="1">
        <v>121</v>
      </c>
      <c r="B83" s="4">
        <v>41167</v>
      </c>
      <c r="C83" s="4">
        <v>42238</v>
      </c>
      <c r="D83">
        <f t="shared" si="1"/>
        <v>1071</v>
      </c>
    </row>
    <row r="84" spans="1:4" x14ac:dyDescent="0.35">
      <c r="A84" s="1">
        <v>614</v>
      </c>
      <c r="B84" s="4">
        <v>31441</v>
      </c>
      <c r="C84" s="4">
        <v>32606</v>
      </c>
      <c r="D84">
        <f t="shared" si="1"/>
        <v>1165</v>
      </c>
    </row>
    <row r="85" spans="1:4" x14ac:dyDescent="0.35">
      <c r="A85" s="1">
        <v>80</v>
      </c>
      <c r="B85" s="4">
        <v>38436</v>
      </c>
      <c r="C85" s="4">
        <v>45198</v>
      </c>
      <c r="D85">
        <f t="shared" si="1"/>
        <v>6762</v>
      </c>
    </row>
    <row r="86" spans="1:4" x14ac:dyDescent="0.35">
      <c r="A86" s="1">
        <v>401</v>
      </c>
      <c r="B86" s="4">
        <v>36906</v>
      </c>
      <c r="C86" s="4">
        <v>39080</v>
      </c>
      <c r="D86">
        <f t="shared" si="1"/>
        <v>2174</v>
      </c>
    </row>
    <row r="87" spans="1:4" x14ac:dyDescent="0.35">
      <c r="A87" s="1">
        <v>914</v>
      </c>
      <c r="B87" s="4">
        <v>31368</v>
      </c>
      <c r="C87" s="4">
        <v>36107</v>
      </c>
      <c r="D87">
        <f t="shared" si="1"/>
        <v>4739</v>
      </c>
    </row>
    <row r="88" spans="1:4" x14ac:dyDescent="0.35">
      <c r="A88" s="1">
        <v>713</v>
      </c>
      <c r="B88" s="4">
        <v>28068</v>
      </c>
      <c r="C88" s="4">
        <v>33221</v>
      </c>
      <c r="D88">
        <f t="shared" si="1"/>
        <v>5153</v>
      </c>
    </row>
    <row r="89" spans="1:4" x14ac:dyDescent="0.35">
      <c r="A89" s="1">
        <v>568</v>
      </c>
      <c r="B89" s="4">
        <v>33031</v>
      </c>
      <c r="C89" s="4">
        <v>37004</v>
      </c>
      <c r="D89">
        <f t="shared" si="1"/>
        <v>3973</v>
      </c>
    </row>
    <row r="90" spans="1:4" x14ac:dyDescent="0.35">
      <c r="A90" s="1">
        <v>752</v>
      </c>
      <c r="B90" s="4">
        <v>41782</v>
      </c>
      <c r="C90" s="4">
        <v>42648</v>
      </c>
      <c r="D90">
        <f t="shared" si="1"/>
        <v>866</v>
      </c>
    </row>
    <row r="91" spans="1:4" x14ac:dyDescent="0.35">
      <c r="A91" s="1">
        <v>867</v>
      </c>
      <c r="B91" s="4">
        <v>39674</v>
      </c>
      <c r="C91" s="4">
        <v>45603</v>
      </c>
      <c r="D91">
        <f t="shared" si="1"/>
        <v>5929</v>
      </c>
    </row>
    <row r="92" spans="1:4" x14ac:dyDescent="0.35">
      <c r="A92" s="1">
        <v>980</v>
      </c>
      <c r="B92" s="4">
        <v>37525</v>
      </c>
      <c r="C92" s="4">
        <v>42541</v>
      </c>
      <c r="D92">
        <f t="shared" si="1"/>
        <v>5016</v>
      </c>
    </row>
    <row r="93" spans="1:4" x14ac:dyDescent="0.35">
      <c r="A93" s="1">
        <v>704</v>
      </c>
      <c r="B93" s="4">
        <v>41603</v>
      </c>
      <c r="C93" s="4">
        <v>47401</v>
      </c>
      <c r="D93">
        <f t="shared" si="1"/>
        <v>5798</v>
      </c>
    </row>
    <row r="94" spans="1:4" x14ac:dyDescent="0.35">
      <c r="A94" s="1">
        <v>598</v>
      </c>
      <c r="B94" s="4">
        <v>31583</v>
      </c>
      <c r="C94" s="4">
        <v>35172</v>
      </c>
      <c r="D94">
        <f t="shared" si="1"/>
        <v>3589</v>
      </c>
    </row>
    <row r="95" spans="1:4" x14ac:dyDescent="0.35">
      <c r="A95" s="1">
        <v>932</v>
      </c>
      <c r="B95" s="4">
        <v>31145</v>
      </c>
      <c r="C95" s="4">
        <v>33985</v>
      </c>
      <c r="D95">
        <f t="shared" si="1"/>
        <v>2840</v>
      </c>
    </row>
    <row r="96" spans="1:4" x14ac:dyDescent="0.35">
      <c r="A96" s="1">
        <v>834</v>
      </c>
      <c r="B96" s="4">
        <v>35575</v>
      </c>
      <c r="C96" s="4">
        <v>42548</v>
      </c>
      <c r="D96">
        <f t="shared" si="1"/>
        <v>6973</v>
      </c>
    </row>
    <row r="97" spans="1:4" x14ac:dyDescent="0.35">
      <c r="A97" s="1">
        <v>209</v>
      </c>
      <c r="B97" s="4">
        <v>29908</v>
      </c>
      <c r="C97" s="4">
        <v>34324</v>
      </c>
      <c r="D97">
        <f t="shared" si="1"/>
        <v>4416</v>
      </c>
    </row>
    <row r="98" spans="1:4" x14ac:dyDescent="0.35">
      <c r="A98" s="1">
        <v>330</v>
      </c>
      <c r="B98" s="4">
        <v>34590</v>
      </c>
      <c r="C98" s="4">
        <v>38534</v>
      </c>
      <c r="D98">
        <f t="shared" si="1"/>
        <v>3944</v>
      </c>
    </row>
    <row r="99" spans="1:4" x14ac:dyDescent="0.35">
      <c r="A99" s="1">
        <v>138</v>
      </c>
      <c r="B99" s="4">
        <v>34411</v>
      </c>
      <c r="C99" s="4">
        <v>40164</v>
      </c>
      <c r="D99">
        <f t="shared" si="1"/>
        <v>5753</v>
      </c>
    </row>
    <row r="100" spans="1:4" x14ac:dyDescent="0.35">
      <c r="A100" s="1">
        <v>981</v>
      </c>
      <c r="B100" s="4">
        <v>28204</v>
      </c>
      <c r="C100" s="4">
        <v>34784</v>
      </c>
      <c r="D100">
        <f t="shared" si="1"/>
        <v>6580</v>
      </c>
    </row>
    <row r="101" spans="1:4" x14ac:dyDescent="0.35">
      <c r="A101" s="1">
        <v>130</v>
      </c>
      <c r="B101" s="4">
        <v>38640</v>
      </c>
      <c r="C101" s="4">
        <v>40002</v>
      </c>
      <c r="D101">
        <f t="shared" si="1"/>
        <v>1362</v>
      </c>
    </row>
    <row r="102" spans="1:4" x14ac:dyDescent="0.35">
      <c r="A102" s="1">
        <v>685</v>
      </c>
      <c r="B102" s="4">
        <v>27099</v>
      </c>
      <c r="C102" s="4">
        <v>30644</v>
      </c>
      <c r="D102">
        <f t="shared" si="1"/>
        <v>3545</v>
      </c>
    </row>
    <row r="103" spans="1:4" x14ac:dyDescent="0.35">
      <c r="A103" s="1">
        <v>544</v>
      </c>
      <c r="B103" s="4">
        <v>43375</v>
      </c>
      <c r="C103" s="4">
        <v>50746</v>
      </c>
      <c r="D103">
        <f t="shared" si="1"/>
        <v>7371</v>
      </c>
    </row>
    <row r="104" spans="1:4" x14ac:dyDescent="0.35">
      <c r="A104" s="1">
        <v>384</v>
      </c>
      <c r="B104" s="4">
        <v>37462</v>
      </c>
      <c r="C104" s="4">
        <v>41946</v>
      </c>
      <c r="D104">
        <f t="shared" si="1"/>
        <v>4484</v>
      </c>
    </row>
    <row r="105" spans="1:4" x14ac:dyDescent="0.35">
      <c r="A105" s="1">
        <v>467</v>
      </c>
      <c r="B105" s="4">
        <v>30178</v>
      </c>
      <c r="C105" s="4">
        <v>34084</v>
      </c>
      <c r="D105">
        <f t="shared" si="1"/>
        <v>3906</v>
      </c>
    </row>
    <row r="106" spans="1:4" x14ac:dyDescent="0.35">
      <c r="A106" s="1">
        <v>112</v>
      </c>
      <c r="B106" s="4">
        <v>38334</v>
      </c>
      <c r="C106" s="4">
        <v>38932</v>
      </c>
      <c r="D106">
        <f t="shared" si="1"/>
        <v>598</v>
      </c>
    </row>
    <row r="107" spans="1:4" x14ac:dyDescent="0.35">
      <c r="A107" s="1">
        <v>906</v>
      </c>
      <c r="B107" s="4">
        <v>41028</v>
      </c>
      <c r="C107" s="4">
        <v>44948</v>
      </c>
      <c r="D107">
        <f t="shared" si="1"/>
        <v>3920</v>
      </c>
    </row>
    <row r="108" spans="1:4" x14ac:dyDescent="0.35">
      <c r="A108" s="1">
        <v>609</v>
      </c>
      <c r="B108" s="4">
        <v>34249</v>
      </c>
      <c r="C108" s="4">
        <v>37326</v>
      </c>
      <c r="D108">
        <f t="shared" si="1"/>
        <v>3077</v>
      </c>
    </row>
    <row r="109" spans="1:4" x14ac:dyDescent="0.35">
      <c r="A109" s="1">
        <v>379</v>
      </c>
      <c r="B109" s="4">
        <v>37813</v>
      </c>
      <c r="C109" s="4">
        <v>40733</v>
      </c>
      <c r="D109">
        <f t="shared" si="1"/>
        <v>2920</v>
      </c>
    </row>
    <row r="110" spans="1:4" x14ac:dyDescent="0.35">
      <c r="A110" s="1">
        <v>357</v>
      </c>
      <c r="B110" s="4">
        <v>29105</v>
      </c>
      <c r="C110" s="4">
        <v>30098</v>
      </c>
      <c r="D110">
        <f t="shared" si="1"/>
        <v>993</v>
      </c>
    </row>
    <row r="111" spans="1:4" x14ac:dyDescent="0.35">
      <c r="A111" s="1">
        <v>364</v>
      </c>
      <c r="B111" s="4">
        <v>41589</v>
      </c>
      <c r="C111" s="4">
        <v>44826</v>
      </c>
      <c r="D111">
        <f t="shared" si="1"/>
        <v>3237</v>
      </c>
    </row>
    <row r="112" spans="1:4" x14ac:dyDescent="0.35">
      <c r="A112" s="1">
        <v>69</v>
      </c>
      <c r="B112" s="4">
        <v>27616</v>
      </c>
      <c r="C112" s="4">
        <v>31593</v>
      </c>
      <c r="D112">
        <f t="shared" si="1"/>
        <v>3977</v>
      </c>
    </row>
    <row r="113" spans="1:4" x14ac:dyDescent="0.35">
      <c r="A113" s="1">
        <v>973</v>
      </c>
      <c r="B113" s="4">
        <v>39784</v>
      </c>
      <c r="C113" s="4">
        <v>46105</v>
      </c>
      <c r="D113">
        <f t="shared" si="1"/>
        <v>6321</v>
      </c>
    </row>
    <row r="114" spans="1:4" x14ac:dyDescent="0.35">
      <c r="A114" s="1">
        <v>455</v>
      </c>
      <c r="B114" s="4">
        <v>27310</v>
      </c>
      <c r="C114" s="4">
        <v>32333</v>
      </c>
      <c r="D114">
        <f t="shared" si="1"/>
        <v>5023</v>
      </c>
    </row>
    <row r="115" spans="1:4" x14ac:dyDescent="0.35">
      <c r="A115" s="1">
        <v>247</v>
      </c>
      <c r="B115" s="4">
        <v>25935</v>
      </c>
      <c r="C115" s="4">
        <v>30207</v>
      </c>
      <c r="D115">
        <f t="shared" si="1"/>
        <v>4272</v>
      </c>
    </row>
    <row r="116" spans="1:4" x14ac:dyDescent="0.35">
      <c r="A116" s="1">
        <v>491</v>
      </c>
      <c r="B116" s="4">
        <v>39557</v>
      </c>
      <c r="C116" s="4">
        <v>44427</v>
      </c>
      <c r="D116">
        <f t="shared" si="1"/>
        <v>4870</v>
      </c>
    </row>
    <row r="117" spans="1:4" x14ac:dyDescent="0.35">
      <c r="A117" s="1">
        <v>826</v>
      </c>
      <c r="B117" s="4">
        <v>41487</v>
      </c>
      <c r="C117" s="4">
        <v>45451</v>
      </c>
      <c r="D117">
        <f t="shared" si="1"/>
        <v>3964</v>
      </c>
    </row>
    <row r="118" spans="1:4" x14ac:dyDescent="0.35">
      <c r="A118" s="1">
        <v>400</v>
      </c>
      <c r="B118" s="4">
        <v>38732</v>
      </c>
      <c r="C118" s="4">
        <v>43894</v>
      </c>
      <c r="D118">
        <f t="shared" si="1"/>
        <v>5162</v>
      </c>
    </row>
    <row r="119" spans="1:4" x14ac:dyDescent="0.35">
      <c r="A119" s="1">
        <v>271</v>
      </c>
      <c r="B119" s="4">
        <v>40353</v>
      </c>
      <c r="C119" s="4">
        <v>47425</v>
      </c>
      <c r="D119">
        <f t="shared" si="1"/>
        <v>7072</v>
      </c>
    </row>
    <row r="120" spans="1:4" x14ac:dyDescent="0.35">
      <c r="A120" s="1">
        <v>110</v>
      </c>
      <c r="B120" s="4">
        <v>41589</v>
      </c>
      <c r="C120" s="4">
        <v>44773</v>
      </c>
      <c r="D120">
        <f t="shared" si="1"/>
        <v>3184</v>
      </c>
    </row>
    <row r="121" spans="1:4" x14ac:dyDescent="0.35">
      <c r="A121" s="1">
        <v>277</v>
      </c>
      <c r="B121" s="4">
        <v>40312</v>
      </c>
      <c r="C121" s="4">
        <v>42939</v>
      </c>
      <c r="D121">
        <f t="shared" si="1"/>
        <v>2627</v>
      </c>
    </row>
    <row r="122" spans="1:4" x14ac:dyDescent="0.35">
      <c r="A122" s="1">
        <v>85</v>
      </c>
      <c r="B122" s="4">
        <v>36058</v>
      </c>
      <c r="C122" s="4">
        <v>43402</v>
      </c>
      <c r="D122">
        <f t="shared" si="1"/>
        <v>7344</v>
      </c>
    </row>
    <row r="123" spans="1:4" x14ac:dyDescent="0.35">
      <c r="A123" s="1">
        <v>863</v>
      </c>
      <c r="B123" s="4">
        <v>36850</v>
      </c>
      <c r="C123" s="4">
        <v>39795</v>
      </c>
      <c r="D123">
        <f t="shared" si="1"/>
        <v>2945</v>
      </c>
    </row>
    <row r="124" spans="1:4" x14ac:dyDescent="0.35">
      <c r="A124" s="1">
        <v>731</v>
      </c>
      <c r="B124" s="4">
        <v>29331</v>
      </c>
      <c r="C124" s="4">
        <v>31520</v>
      </c>
      <c r="D124">
        <f t="shared" si="1"/>
        <v>2189</v>
      </c>
    </row>
    <row r="125" spans="1:4" x14ac:dyDescent="0.35">
      <c r="A125" s="1">
        <v>638</v>
      </c>
      <c r="B125" s="4">
        <v>42876</v>
      </c>
      <c r="C125" s="4">
        <v>45275</v>
      </c>
      <c r="D125">
        <f t="shared" si="1"/>
        <v>2399</v>
      </c>
    </row>
    <row r="126" spans="1:4" x14ac:dyDescent="0.35">
      <c r="A126" s="1">
        <v>275</v>
      </c>
      <c r="B126" s="4">
        <v>34426</v>
      </c>
      <c r="C126" s="4">
        <v>38002</v>
      </c>
      <c r="D126">
        <f t="shared" si="1"/>
        <v>3576</v>
      </c>
    </row>
    <row r="127" spans="1:4" x14ac:dyDescent="0.35">
      <c r="A127" s="1">
        <v>278</v>
      </c>
      <c r="B127" s="4">
        <v>28397</v>
      </c>
      <c r="C127" s="4">
        <v>31787</v>
      </c>
      <c r="D127">
        <f t="shared" si="1"/>
        <v>3390</v>
      </c>
    </row>
    <row r="128" spans="1:4" x14ac:dyDescent="0.35">
      <c r="A128" s="1">
        <v>948</v>
      </c>
      <c r="B128" s="4">
        <v>40565</v>
      </c>
      <c r="C128" s="4">
        <v>42654</v>
      </c>
      <c r="D128">
        <f t="shared" si="1"/>
        <v>2089</v>
      </c>
    </row>
    <row r="129" spans="1:4" x14ac:dyDescent="0.35">
      <c r="A129" s="1">
        <v>912</v>
      </c>
      <c r="B129" s="4">
        <v>28370</v>
      </c>
      <c r="C129" s="4">
        <v>28932</v>
      </c>
      <c r="D129">
        <f t="shared" si="1"/>
        <v>562</v>
      </c>
    </row>
    <row r="130" spans="1:4" x14ac:dyDescent="0.35">
      <c r="A130" s="1">
        <v>426</v>
      </c>
      <c r="B130" s="4">
        <v>39390</v>
      </c>
      <c r="C130" s="4">
        <v>45663</v>
      </c>
      <c r="D130">
        <f t="shared" si="1"/>
        <v>6273</v>
      </c>
    </row>
    <row r="131" spans="1:4" x14ac:dyDescent="0.35">
      <c r="A131" s="1">
        <v>735</v>
      </c>
      <c r="B131" s="4">
        <v>32245</v>
      </c>
      <c r="C131" s="4">
        <v>37459</v>
      </c>
      <c r="D131">
        <f t="shared" ref="D131:D194" si="2">C131-B131</f>
        <v>5214</v>
      </c>
    </row>
    <row r="132" spans="1:4" x14ac:dyDescent="0.35">
      <c r="A132" s="1">
        <v>666</v>
      </c>
      <c r="B132" s="4">
        <v>32166</v>
      </c>
      <c r="C132" s="4">
        <v>39254</v>
      </c>
      <c r="D132">
        <f t="shared" si="2"/>
        <v>7088</v>
      </c>
    </row>
    <row r="133" spans="1:4" x14ac:dyDescent="0.35">
      <c r="A133" s="1">
        <v>888</v>
      </c>
      <c r="B133" s="4">
        <v>39669</v>
      </c>
      <c r="C133" s="4">
        <v>40341</v>
      </c>
      <c r="D133">
        <f t="shared" si="2"/>
        <v>672</v>
      </c>
    </row>
    <row r="134" spans="1:4" x14ac:dyDescent="0.35">
      <c r="A134" s="1">
        <v>310</v>
      </c>
      <c r="B134" s="4">
        <v>26413</v>
      </c>
      <c r="C134" s="4">
        <v>30022</v>
      </c>
      <c r="D134">
        <f t="shared" si="2"/>
        <v>3609</v>
      </c>
    </row>
    <row r="135" spans="1:4" x14ac:dyDescent="0.35">
      <c r="A135" s="1">
        <v>43</v>
      </c>
      <c r="B135" s="4">
        <v>30200</v>
      </c>
      <c r="C135" s="4">
        <v>34861</v>
      </c>
      <c r="D135">
        <f t="shared" si="2"/>
        <v>4661</v>
      </c>
    </row>
    <row r="136" spans="1:4" x14ac:dyDescent="0.35">
      <c r="A136" s="1">
        <v>722</v>
      </c>
      <c r="B136" s="4">
        <v>30033</v>
      </c>
      <c r="C136" s="4">
        <v>35533</v>
      </c>
      <c r="D136">
        <f t="shared" si="2"/>
        <v>5500</v>
      </c>
    </row>
    <row r="137" spans="1:4" x14ac:dyDescent="0.35">
      <c r="A137" s="1">
        <v>233</v>
      </c>
      <c r="B137" s="4">
        <v>36315</v>
      </c>
      <c r="C137" s="4">
        <v>42362</v>
      </c>
      <c r="D137">
        <f t="shared" si="2"/>
        <v>6047</v>
      </c>
    </row>
    <row r="138" spans="1:4" x14ac:dyDescent="0.35">
      <c r="A138" s="1">
        <v>392</v>
      </c>
      <c r="B138" s="4">
        <v>28109</v>
      </c>
      <c r="C138" s="4">
        <v>28839</v>
      </c>
      <c r="D138">
        <f t="shared" si="2"/>
        <v>730</v>
      </c>
    </row>
    <row r="139" spans="1:4" x14ac:dyDescent="0.35">
      <c r="A139" s="1">
        <v>527</v>
      </c>
      <c r="B139" s="4">
        <v>26995</v>
      </c>
      <c r="C139" s="4">
        <v>29875</v>
      </c>
      <c r="D139">
        <f t="shared" si="2"/>
        <v>2880</v>
      </c>
    </row>
    <row r="140" spans="1:4" x14ac:dyDescent="0.35">
      <c r="A140" s="1">
        <v>767</v>
      </c>
      <c r="B140" s="4">
        <v>26914</v>
      </c>
      <c r="C140" s="4">
        <v>28047</v>
      </c>
      <c r="D140">
        <f t="shared" si="2"/>
        <v>1133</v>
      </c>
    </row>
    <row r="141" spans="1:4" x14ac:dyDescent="0.35">
      <c r="A141" s="1">
        <v>650</v>
      </c>
      <c r="B141" s="4">
        <v>30958</v>
      </c>
      <c r="C141" s="4">
        <v>33313</v>
      </c>
      <c r="D141">
        <f t="shared" si="2"/>
        <v>2355</v>
      </c>
    </row>
    <row r="142" spans="1:4" x14ac:dyDescent="0.35">
      <c r="A142" s="1">
        <v>908</v>
      </c>
      <c r="B142" s="4">
        <v>38732</v>
      </c>
      <c r="C142" s="4">
        <v>45501</v>
      </c>
      <c r="D142">
        <f t="shared" si="2"/>
        <v>6769</v>
      </c>
    </row>
    <row r="143" spans="1:4" x14ac:dyDescent="0.35">
      <c r="A143" s="1">
        <v>955</v>
      </c>
      <c r="B143" s="4">
        <v>28397</v>
      </c>
      <c r="C143" s="4">
        <v>33803</v>
      </c>
      <c r="D143">
        <f t="shared" si="2"/>
        <v>5406</v>
      </c>
    </row>
    <row r="144" spans="1:4" x14ac:dyDescent="0.35">
      <c r="A144" s="1">
        <v>106</v>
      </c>
      <c r="B144" s="4">
        <v>38948</v>
      </c>
      <c r="C144" s="4">
        <v>41281</v>
      </c>
      <c r="D144">
        <f t="shared" si="2"/>
        <v>2333</v>
      </c>
    </row>
    <row r="145" spans="1:4" x14ac:dyDescent="0.35">
      <c r="A145" s="1">
        <v>410</v>
      </c>
      <c r="B145" s="4">
        <v>41343</v>
      </c>
      <c r="C145" s="4">
        <v>48407</v>
      </c>
      <c r="D145">
        <f t="shared" si="2"/>
        <v>7064</v>
      </c>
    </row>
    <row r="146" spans="1:4" x14ac:dyDescent="0.35">
      <c r="A146" s="1">
        <v>311</v>
      </c>
      <c r="B146" s="4">
        <v>38436</v>
      </c>
      <c r="C146" s="4">
        <v>43732</v>
      </c>
      <c r="D146">
        <f t="shared" si="2"/>
        <v>5296</v>
      </c>
    </row>
    <row r="147" spans="1:4" x14ac:dyDescent="0.35">
      <c r="A147" s="1">
        <v>830</v>
      </c>
      <c r="B147" s="4">
        <v>40353</v>
      </c>
      <c r="C147" s="4">
        <v>46345</v>
      </c>
      <c r="D147">
        <f t="shared" si="2"/>
        <v>5992</v>
      </c>
    </row>
    <row r="148" spans="1:4" x14ac:dyDescent="0.35">
      <c r="A148" s="1">
        <v>805</v>
      </c>
      <c r="B148" s="4">
        <v>30618</v>
      </c>
      <c r="C148" s="4">
        <v>32019</v>
      </c>
      <c r="D148">
        <f t="shared" si="2"/>
        <v>1401</v>
      </c>
    </row>
    <row r="149" spans="1:4" x14ac:dyDescent="0.35">
      <c r="A149" s="1">
        <v>351</v>
      </c>
      <c r="B149" s="4">
        <v>41589</v>
      </c>
      <c r="C149" s="4">
        <v>46347</v>
      </c>
      <c r="D149">
        <f t="shared" si="2"/>
        <v>4758</v>
      </c>
    </row>
    <row r="150" spans="1:4" x14ac:dyDescent="0.35">
      <c r="A150" s="1">
        <v>529</v>
      </c>
      <c r="B150" s="4">
        <v>27557</v>
      </c>
      <c r="C150" s="4">
        <v>30326</v>
      </c>
      <c r="D150">
        <f t="shared" si="2"/>
        <v>2769</v>
      </c>
    </row>
    <row r="151" spans="1:4" x14ac:dyDescent="0.35">
      <c r="A151" s="1">
        <v>52</v>
      </c>
      <c r="B151" s="4">
        <v>37574</v>
      </c>
      <c r="C151" s="4">
        <v>44918</v>
      </c>
      <c r="D151">
        <f t="shared" si="2"/>
        <v>7344</v>
      </c>
    </row>
    <row r="152" spans="1:4" x14ac:dyDescent="0.35">
      <c r="A152" s="1">
        <v>30</v>
      </c>
      <c r="B152" s="4">
        <v>42701</v>
      </c>
      <c r="C152" s="4">
        <v>47289</v>
      </c>
      <c r="D152">
        <f t="shared" si="2"/>
        <v>4588</v>
      </c>
    </row>
    <row r="153" spans="1:4" x14ac:dyDescent="0.35">
      <c r="A153" s="1">
        <v>421</v>
      </c>
      <c r="B153" s="4">
        <v>37431</v>
      </c>
      <c r="C153" s="4">
        <v>41643</v>
      </c>
      <c r="D153">
        <f t="shared" si="2"/>
        <v>4212</v>
      </c>
    </row>
    <row r="154" spans="1:4" x14ac:dyDescent="0.35">
      <c r="A154" s="1">
        <v>696</v>
      </c>
      <c r="B154" s="4">
        <v>35026</v>
      </c>
      <c r="C154" s="4">
        <v>36681</v>
      </c>
      <c r="D154">
        <f t="shared" si="2"/>
        <v>1655</v>
      </c>
    </row>
    <row r="155" spans="1:4" x14ac:dyDescent="0.35">
      <c r="A155" s="1">
        <v>788</v>
      </c>
      <c r="B155" s="4">
        <v>40677</v>
      </c>
      <c r="C155" s="4">
        <v>41528</v>
      </c>
      <c r="D155">
        <f t="shared" si="2"/>
        <v>851</v>
      </c>
    </row>
    <row r="156" spans="1:4" x14ac:dyDescent="0.35">
      <c r="A156" s="1">
        <v>590</v>
      </c>
      <c r="B156" s="4">
        <v>37462</v>
      </c>
      <c r="C156" s="4">
        <v>40524</v>
      </c>
      <c r="D156">
        <f t="shared" si="2"/>
        <v>3062</v>
      </c>
    </row>
    <row r="157" spans="1:4" x14ac:dyDescent="0.35">
      <c r="A157" s="1">
        <v>417</v>
      </c>
      <c r="B157" s="4">
        <v>40081</v>
      </c>
      <c r="C157" s="4">
        <v>45001</v>
      </c>
      <c r="D157">
        <f t="shared" si="2"/>
        <v>4920</v>
      </c>
    </row>
    <row r="158" spans="1:4" x14ac:dyDescent="0.35">
      <c r="A158" s="1">
        <v>635</v>
      </c>
      <c r="B158" s="4">
        <v>29348</v>
      </c>
      <c r="C158" s="4">
        <v>32068</v>
      </c>
      <c r="D158">
        <f t="shared" si="2"/>
        <v>2720</v>
      </c>
    </row>
    <row r="159" spans="1:4" x14ac:dyDescent="0.35">
      <c r="A159" s="1">
        <v>549</v>
      </c>
      <c r="B159" s="4">
        <v>26598</v>
      </c>
      <c r="C159" s="4">
        <v>32864</v>
      </c>
      <c r="D159">
        <f t="shared" si="2"/>
        <v>6266</v>
      </c>
    </row>
    <row r="160" spans="1:4" x14ac:dyDescent="0.35">
      <c r="A160" s="1">
        <v>877</v>
      </c>
      <c r="B160" s="4">
        <v>38732</v>
      </c>
      <c r="C160" s="4">
        <v>43959</v>
      </c>
      <c r="D160">
        <f t="shared" si="2"/>
        <v>5227</v>
      </c>
    </row>
    <row r="161" spans="1:4" x14ac:dyDescent="0.35">
      <c r="A161" s="1">
        <v>690</v>
      </c>
      <c r="B161" s="4">
        <v>40486</v>
      </c>
      <c r="C161" s="4">
        <v>42090</v>
      </c>
      <c r="D161">
        <f t="shared" si="2"/>
        <v>1604</v>
      </c>
    </row>
    <row r="162" spans="1:4" x14ac:dyDescent="0.35">
      <c r="A162" s="1">
        <v>164</v>
      </c>
      <c r="B162" s="4">
        <v>35569</v>
      </c>
      <c r="C162" s="4">
        <v>39460</v>
      </c>
      <c r="D162">
        <f t="shared" si="2"/>
        <v>3891</v>
      </c>
    </row>
    <row r="163" spans="1:4" x14ac:dyDescent="0.35">
      <c r="A163" s="1">
        <v>279</v>
      </c>
      <c r="B163" s="4">
        <v>29908</v>
      </c>
      <c r="C163" s="4">
        <v>32618</v>
      </c>
      <c r="D163">
        <f t="shared" si="2"/>
        <v>2710</v>
      </c>
    </row>
    <row r="164" spans="1:4" x14ac:dyDescent="0.35">
      <c r="A164" s="1">
        <v>574</v>
      </c>
      <c r="B164" s="4">
        <v>38631</v>
      </c>
      <c r="C164" s="4">
        <v>44297</v>
      </c>
      <c r="D164">
        <f t="shared" si="2"/>
        <v>5666</v>
      </c>
    </row>
    <row r="165" spans="1:4" x14ac:dyDescent="0.35">
      <c r="A165" s="1">
        <v>222</v>
      </c>
      <c r="B165" s="4">
        <v>26370</v>
      </c>
      <c r="C165" s="4">
        <v>32839</v>
      </c>
      <c r="D165">
        <f t="shared" si="2"/>
        <v>6469</v>
      </c>
    </row>
    <row r="166" spans="1:4" x14ac:dyDescent="0.35">
      <c r="A166" s="1">
        <v>640</v>
      </c>
      <c r="B166" s="4">
        <v>42654</v>
      </c>
      <c r="C166" s="4">
        <v>46610</v>
      </c>
      <c r="D166">
        <f t="shared" si="2"/>
        <v>3956</v>
      </c>
    </row>
    <row r="167" spans="1:4" x14ac:dyDescent="0.35">
      <c r="A167" s="1">
        <v>896</v>
      </c>
      <c r="B167" s="4">
        <v>42675</v>
      </c>
      <c r="C167" s="4">
        <v>44395</v>
      </c>
      <c r="D167">
        <f t="shared" si="2"/>
        <v>1720</v>
      </c>
    </row>
    <row r="168" spans="1:4" x14ac:dyDescent="0.35">
      <c r="A168" s="1">
        <v>318</v>
      </c>
      <c r="B168" s="4">
        <v>27180</v>
      </c>
      <c r="C168" s="4">
        <v>31970</v>
      </c>
      <c r="D168">
        <f t="shared" si="2"/>
        <v>4790</v>
      </c>
    </row>
    <row r="169" spans="1:4" x14ac:dyDescent="0.35">
      <c r="A169" s="1">
        <v>953</v>
      </c>
      <c r="B169" s="4">
        <v>36589</v>
      </c>
      <c r="C169" s="4">
        <v>42397</v>
      </c>
      <c r="D169">
        <f t="shared" si="2"/>
        <v>5808</v>
      </c>
    </row>
    <row r="170" spans="1:4" x14ac:dyDescent="0.35">
      <c r="A170" s="1">
        <v>681</v>
      </c>
      <c r="B170" s="4">
        <v>39826</v>
      </c>
      <c r="C170" s="4">
        <v>43852</v>
      </c>
      <c r="D170">
        <f t="shared" si="2"/>
        <v>4026</v>
      </c>
    </row>
    <row r="171" spans="1:4" x14ac:dyDescent="0.35">
      <c r="A171" s="1">
        <v>972</v>
      </c>
      <c r="B171" s="4">
        <v>39964</v>
      </c>
      <c r="C171" s="4">
        <v>45194</v>
      </c>
      <c r="D171">
        <f t="shared" si="2"/>
        <v>5230</v>
      </c>
    </row>
    <row r="172" spans="1:4" x14ac:dyDescent="0.35">
      <c r="A172" s="1">
        <v>407</v>
      </c>
      <c r="B172" s="4">
        <v>32729</v>
      </c>
      <c r="C172" s="4">
        <v>39308</v>
      </c>
      <c r="D172">
        <f t="shared" si="2"/>
        <v>6579</v>
      </c>
    </row>
    <row r="173" spans="1:4" x14ac:dyDescent="0.35">
      <c r="A173" s="1">
        <v>226</v>
      </c>
      <c r="B173" s="4">
        <v>31375</v>
      </c>
      <c r="C173" s="4">
        <v>34598</v>
      </c>
      <c r="D173">
        <f t="shared" si="2"/>
        <v>3223</v>
      </c>
    </row>
    <row r="174" spans="1:4" x14ac:dyDescent="0.35">
      <c r="A174" s="1">
        <v>762</v>
      </c>
      <c r="B174" s="4">
        <v>43729</v>
      </c>
      <c r="C174" s="4">
        <v>45888</v>
      </c>
      <c r="D174">
        <f t="shared" si="2"/>
        <v>2159</v>
      </c>
    </row>
    <row r="175" spans="1:4" x14ac:dyDescent="0.35">
      <c r="A175" s="1">
        <v>872</v>
      </c>
      <c r="B175" s="4">
        <v>36589</v>
      </c>
      <c r="C175" s="4">
        <v>41980</v>
      </c>
      <c r="D175">
        <f t="shared" si="2"/>
        <v>5391</v>
      </c>
    </row>
    <row r="176" spans="1:4" x14ac:dyDescent="0.35">
      <c r="A176" s="1">
        <v>473</v>
      </c>
      <c r="B176" s="4">
        <v>27879</v>
      </c>
      <c r="C176" s="4">
        <v>34520</v>
      </c>
      <c r="D176">
        <f t="shared" si="2"/>
        <v>6641</v>
      </c>
    </row>
    <row r="177" spans="1:4" x14ac:dyDescent="0.35">
      <c r="A177" s="1">
        <v>248</v>
      </c>
      <c r="B177" s="4">
        <v>40345</v>
      </c>
      <c r="C177" s="4">
        <v>43963</v>
      </c>
      <c r="D177">
        <f t="shared" si="2"/>
        <v>3618</v>
      </c>
    </row>
    <row r="178" spans="1:4" x14ac:dyDescent="0.35">
      <c r="A178" s="1">
        <v>416</v>
      </c>
      <c r="B178" s="4">
        <v>40802</v>
      </c>
      <c r="C178" s="4">
        <v>46010</v>
      </c>
      <c r="D178">
        <f t="shared" si="2"/>
        <v>5208</v>
      </c>
    </row>
    <row r="179" spans="1:4" x14ac:dyDescent="0.35">
      <c r="A179" s="1">
        <v>425</v>
      </c>
      <c r="B179" s="4">
        <v>42890</v>
      </c>
      <c r="C179" s="4">
        <v>43808</v>
      </c>
      <c r="D179">
        <f t="shared" si="2"/>
        <v>918</v>
      </c>
    </row>
    <row r="180" spans="1:4" x14ac:dyDescent="0.35">
      <c r="A180" s="1">
        <v>435</v>
      </c>
      <c r="B180" s="4">
        <v>34857</v>
      </c>
      <c r="C180" s="4">
        <v>39999</v>
      </c>
      <c r="D180">
        <f t="shared" si="2"/>
        <v>5142</v>
      </c>
    </row>
    <row r="181" spans="1:4" x14ac:dyDescent="0.35">
      <c r="A181" s="1">
        <v>370</v>
      </c>
      <c r="B181" s="4">
        <v>35960</v>
      </c>
      <c r="C181" s="4">
        <v>42486</v>
      </c>
      <c r="D181">
        <f t="shared" si="2"/>
        <v>6526</v>
      </c>
    </row>
    <row r="182" spans="1:4" x14ac:dyDescent="0.35">
      <c r="A182" s="1">
        <v>406</v>
      </c>
      <c r="B182" s="4">
        <v>32359</v>
      </c>
      <c r="C182" s="4">
        <v>39222</v>
      </c>
      <c r="D182">
        <f t="shared" si="2"/>
        <v>6863</v>
      </c>
    </row>
    <row r="183" spans="1:4" x14ac:dyDescent="0.35">
      <c r="A183" s="1">
        <v>976</v>
      </c>
      <c r="B183" s="4">
        <v>41343</v>
      </c>
      <c r="C183" s="4">
        <v>41645</v>
      </c>
      <c r="D183">
        <f t="shared" si="2"/>
        <v>302</v>
      </c>
    </row>
    <row r="184" spans="1:4" x14ac:dyDescent="0.35">
      <c r="A184" s="1">
        <v>349</v>
      </c>
      <c r="B184" s="4">
        <v>41049</v>
      </c>
      <c r="C184" s="4">
        <v>43066</v>
      </c>
      <c r="D184">
        <f t="shared" si="2"/>
        <v>2017</v>
      </c>
    </row>
    <row r="185" spans="1:4" x14ac:dyDescent="0.35">
      <c r="A185" s="1">
        <v>595</v>
      </c>
      <c r="B185" s="4">
        <v>30820</v>
      </c>
      <c r="C185" s="4">
        <v>36600</v>
      </c>
      <c r="D185">
        <f t="shared" si="2"/>
        <v>5780</v>
      </c>
    </row>
    <row r="186" spans="1:4" x14ac:dyDescent="0.35">
      <c r="A186" s="1">
        <v>366</v>
      </c>
      <c r="B186" s="4">
        <v>26107</v>
      </c>
      <c r="C186" s="4">
        <v>27549</v>
      </c>
      <c r="D186">
        <f t="shared" si="2"/>
        <v>1442</v>
      </c>
    </row>
    <row r="187" spans="1:4" x14ac:dyDescent="0.35">
      <c r="A187" s="1">
        <v>39</v>
      </c>
      <c r="B187" s="4">
        <v>34893</v>
      </c>
      <c r="C187" s="4">
        <v>40036</v>
      </c>
      <c r="D187">
        <f t="shared" si="2"/>
        <v>5143</v>
      </c>
    </row>
    <row r="188" spans="1:4" x14ac:dyDescent="0.35">
      <c r="A188" s="1">
        <v>978</v>
      </c>
      <c r="B188" s="4">
        <v>29419</v>
      </c>
      <c r="C188" s="4">
        <v>30070</v>
      </c>
      <c r="D188">
        <f t="shared" si="2"/>
        <v>651</v>
      </c>
    </row>
    <row r="189" spans="1:4" x14ac:dyDescent="0.35">
      <c r="A189" s="1">
        <v>623</v>
      </c>
      <c r="B189" s="4">
        <v>28109</v>
      </c>
      <c r="C189" s="4">
        <v>31210</v>
      </c>
      <c r="D189">
        <f t="shared" si="2"/>
        <v>3101</v>
      </c>
    </row>
    <row r="190" spans="1:4" x14ac:dyDescent="0.35">
      <c r="A190" s="1">
        <v>751</v>
      </c>
      <c r="B190" s="4">
        <v>40353</v>
      </c>
      <c r="C190" s="4">
        <v>42443</v>
      </c>
      <c r="D190">
        <f t="shared" si="2"/>
        <v>2090</v>
      </c>
    </row>
    <row r="191" spans="1:4" x14ac:dyDescent="0.35">
      <c r="A191" s="1">
        <v>899</v>
      </c>
      <c r="B191" s="4">
        <v>26367</v>
      </c>
      <c r="C191" s="4">
        <v>30146</v>
      </c>
      <c r="D191">
        <f t="shared" si="2"/>
        <v>3779</v>
      </c>
    </row>
    <row r="192" spans="1:4" x14ac:dyDescent="0.35">
      <c r="A192" s="1">
        <v>396</v>
      </c>
      <c r="B192" s="4">
        <v>30071</v>
      </c>
      <c r="C192" s="4">
        <v>35395</v>
      </c>
      <c r="D192">
        <f t="shared" si="2"/>
        <v>5324</v>
      </c>
    </row>
    <row r="193" spans="1:4" x14ac:dyDescent="0.35">
      <c r="A193" s="1">
        <v>792</v>
      </c>
      <c r="B193" s="4">
        <v>37044</v>
      </c>
      <c r="C193" s="4">
        <v>41647</v>
      </c>
      <c r="D193">
        <f t="shared" si="2"/>
        <v>4603</v>
      </c>
    </row>
    <row r="194" spans="1:4" x14ac:dyDescent="0.35">
      <c r="A194" s="1">
        <v>808</v>
      </c>
      <c r="B194" s="4">
        <v>41746</v>
      </c>
      <c r="C194" s="4">
        <v>48917</v>
      </c>
      <c r="D194">
        <f t="shared" si="2"/>
        <v>7171</v>
      </c>
    </row>
    <row r="195" spans="1:4" x14ac:dyDescent="0.35">
      <c r="A195" s="1">
        <v>903</v>
      </c>
      <c r="B195" s="4">
        <v>41603</v>
      </c>
      <c r="C195" s="4">
        <v>42856</v>
      </c>
      <c r="D195">
        <f t="shared" ref="D195:D201" si="3">C195-B195</f>
        <v>1253</v>
      </c>
    </row>
    <row r="196" spans="1:4" x14ac:dyDescent="0.35">
      <c r="A196" s="1">
        <v>335</v>
      </c>
      <c r="B196" s="4">
        <v>30974</v>
      </c>
      <c r="C196" s="4">
        <v>35261</v>
      </c>
      <c r="D196">
        <f t="shared" si="3"/>
        <v>4287</v>
      </c>
    </row>
    <row r="197" spans="1:4" x14ac:dyDescent="0.35">
      <c r="A197" s="1">
        <v>784</v>
      </c>
      <c r="B197" s="4">
        <v>34491</v>
      </c>
      <c r="C197" s="4">
        <v>39592</v>
      </c>
      <c r="D197">
        <f t="shared" si="3"/>
        <v>5101</v>
      </c>
    </row>
    <row r="198" spans="1:4" x14ac:dyDescent="0.35">
      <c r="A198" s="1">
        <v>683</v>
      </c>
      <c r="B198" s="4">
        <v>40408</v>
      </c>
      <c r="C198" s="4">
        <v>46382</v>
      </c>
      <c r="D198">
        <f t="shared" si="3"/>
        <v>5974</v>
      </c>
    </row>
    <row r="199" spans="1:4" x14ac:dyDescent="0.35">
      <c r="A199" s="1">
        <v>536</v>
      </c>
      <c r="B199" s="4">
        <v>40030</v>
      </c>
      <c r="C199" s="4">
        <v>41940</v>
      </c>
      <c r="D199">
        <f t="shared" si="3"/>
        <v>1910</v>
      </c>
    </row>
    <row r="200" spans="1:4" x14ac:dyDescent="0.35">
      <c r="A200" s="1">
        <v>142</v>
      </c>
      <c r="B200" s="4">
        <v>42858</v>
      </c>
      <c r="C200" s="4">
        <v>44812</v>
      </c>
      <c r="D200">
        <f t="shared" si="3"/>
        <v>1954</v>
      </c>
    </row>
    <row r="201" spans="1:4" x14ac:dyDescent="0.35">
      <c r="A201" s="1">
        <v>617</v>
      </c>
      <c r="B201" s="4">
        <v>33099</v>
      </c>
      <c r="C201" s="4">
        <v>34310</v>
      </c>
      <c r="D201">
        <f t="shared" si="3"/>
        <v>1211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1"/>
  <sheetViews>
    <sheetView topLeftCell="A149" workbookViewId="0">
      <selection activeCell="F2" sqref="F2:F201"/>
    </sheetView>
  </sheetViews>
  <sheetFormatPr defaultRowHeight="14.5" x14ac:dyDescent="0.35"/>
  <cols>
    <col min="1" max="1" width="37.81640625" customWidth="1"/>
    <col min="4" max="4" width="11.54296875" customWidth="1"/>
    <col min="5" max="5" width="17.453125" customWidth="1"/>
    <col min="6" max="6" width="17.26953125" customWidth="1"/>
    <col min="7" max="7" width="17.1796875" customWidth="1"/>
    <col min="8" max="8" width="13.6328125" bestFit="1" customWidth="1"/>
  </cols>
  <sheetData>
    <row r="1" spans="1:8" x14ac:dyDescent="0.35">
      <c r="A1" s="2" t="s">
        <v>972</v>
      </c>
      <c r="B1" s="2" t="s">
        <v>0</v>
      </c>
      <c r="C1" s="2" t="s">
        <v>973</v>
      </c>
      <c r="D1" s="2" t="s">
        <v>974</v>
      </c>
      <c r="E1" s="2" t="s">
        <v>975</v>
      </c>
      <c r="F1" s="2" t="s">
        <v>976</v>
      </c>
      <c r="G1" s="3" t="s">
        <v>977</v>
      </c>
      <c r="H1" s="16" t="s">
        <v>1834</v>
      </c>
    </row>
    <row r="2" spans="1:8" x14ac:dyDescent="0.35">
      <c r="A2" s="1" t="s">
        <v>987</v>
      </c>
      <c r="B2" s="1">
        <v>7633</v>
      </c>
      <c r="C2" s="1">
        <v>129</v>
      </c>
      <c r="D2" s="1">
        <v>56881</v>
      </c>
      <c r="E2" s="1" t="s">
        <v>979</v>
      </c>
      <c r="F2" s="1" t="s">
        <v>980</v>
      </c>
      <c r="G2" s="4">
        <v>26238</v>
      </c>
      <c r="H2" s="1">
        <f>SUMIFS(D:D, B:B, B2)</f>
        <v>56881</v>
      </c>
    </row>
    <row r="3" spans="1:8" x14ac:dyDescent="0.35">
      <c r="A3" s="1" t="s">
        <v>1162</v>
      </c>
      <c r="B3" s="1">
        <v>2378</v>
      </c>
      <c r="C3" s="1">
        <v>668</v>
      </c>
      <c r="D3" s="1">
        <v>42143</v>
      </c>
      <c r="E3" s="1" t="s">
        <v>979</v>
      </c>
      <c r="F3" s="1" t="s">
        <v>980</v>
      </c>
      <c r="G3" s="4">
        <v>26466</v>
      </c>
      <c r="H3" s="1">
        <f>SUMIFS(D:D, B:B, B3)</f>
        <v>42143</v>
      </c>
    </row>
    <row r="4" spans="1:8" hidden="1" x14ac:dyDescent="0.35">
      <c r="A4" s="1" t="s">
        <v>982</v>
      </c>
      <c r="B4" s="1">
        <v>2216</v>
      </c>
      <c r="C4" s="1">
        <v>261</v>
      </c>
      <c r="D4" s="1">
        <v>69417</v>
      </c>
      <c r="E4" s="1" t="s">
        <v>983</v>
      </c>
      <c r="F4" s="1" t="s">
        <v>980</v>
      </c>
      <c r="G4" s="4"/>
      <c r="H4" s="1">
        <f>SUMIFS(D:D, B:B, B4)</f>
        <v>69417</v>
      </c>
    </row>
    <row r="5" spans="1:8" hidden="1" x14ac:dyDescent="0.35">
      <c r="A5" s="1" t="s">
        <v>984</v>
      </c>
      <c r="B5" s="1">
        <v>1904</v>
      </c>
      <c r="C5" s="1">
        <v>445</v>
      </c>
      <c r="D5" s="1">
        <v>39655</v>
      </c>
      <c r="E5" s="1" t="s">
        <v>983</v>
      </c>
      <c r="F5" s="1" t="s">
        <v>985</v>
      </c>
      <c r="G5" s="4"/>
      <c r="H5" s="1">
        <f>SUMIFS(D:D, B:B, B5)</f>
        <v>39655</v>
      </c>
    </row>
    <row r="6" spans="1:8" hidden="1" x14ac:dyDescent="0.35">
      <c r="A6" s="1" t="s">
        <v>986</v>
      </c>
      <c r="B6" s="1">
        <v>7342</v>
      </c>
      <c r="C6" s="1">
        <v>722</v>
      </c>
      <c r="D6" s="1">
        <v>87400</v>
      </c>
      <c r="E6" s="1" t="s">
        <v>983</v>
      </c>
      <c r="F6" s="1" t="s">
        <v>985</v>
      </c>
      <c r="G6" s="4"/>
      <c r="H6" s="1">
        <f>SUMIFS(D:D, B:B, B6)</f>
        <v>87400</v>
      </c>
    </row>
    <row r="7" spans="1:8" x14ac:dyDescent="0.35">
      <c r="A7" s="1" t="s">
        <v>1102</v>
      </c>
      <c r="B7" s="1">
        <v>3270</v>
      </c>
      <c r="C7" s="1">
        <v>503</v>
      </c>
      <c r="D7" s="1">
        <v>559</v>
      </c>
      <c r="E7" s="1" t="s">
        <v>979</v>
      </c>
      <c r="F7" s="1" t="s">
        <v>980</v>
      </c>
      <c r="G7" s="4">
        <v>27174</v>
      </c>
      <c r="H7" s="1">
        <f>SUMIFS(D:D, B:B, B7)</f>
        <v>559</v>
      </c>
    </row>
    <row r="8" spans="1:8" hidden="1" x14ac:dyDescent="0.35">
      <c r="A8" s="1" t="s">
        <v>988</v>
      </c>
      <c r="B8" s="1">
        <v>2154</v>
      </c>
      <c r="C8" s="1">
        <v>489</v>
      </c>
      <c r="D8" s="1">
        <v>99239</v>
      </c>
      <c r="E8" s="1" t="s">
        <v>983</v>
      </c>
      <c r="F8" s="1" t="s">
        <v>985</v>
      </c>
      <c r="G8" s="4"/>
      <c r="H8" s="1">
        <f>SUMIFS(D:D, B:B, B8)</f>
        <v>99239</v>
      </c>
    </row>
    <row r="9" spans="1:8" hidden="1" x14ac:dyDescent="0.35">
      <c r="A9" s="1" t="s">
        <v>989</v>
      </c>
      <c r="B9" s="1">
        <v>5543</v>
      </c>
      <c r="C9" s="1">
        <v>165</v>
      </c>
      <c r="D9" s="1">
        <v>23921</v>
      </c>
      <c r="E9" s="1" t="s">
        <v>983</v>
      </c>
      <c r="F9" s="1" t="s">
        <v>985</v>
      </c>
      <c r="G9" s="4"/>
      <c r="H9" s="1">
        <f>SUMIFS(D:D, B:B, B9)</f>
        <v>23921</v>
      </c>
    </row>
    <row r="10" spans="1:8" hidden="1" x14ac:dyDescent="0.35">
      <c r="A10" s="1" t="s">
        <v>990</v>
      </c>
      <c r="B10" s="1">
        <v>2332</v>
      </c>
      <c r="C10" s="1">
        <v>164</v>
      </c>
      <c r="D10" s="1">
        <v>67599</v>
      </c>
      <c r="E10" s="1" t="s">
        <v>983</v>
      </c>
      <c r="F10" s="1" t="s">
        <v>980</v>
      </c>
      <c r="G10" s="4"/>
      <c r="H10" s="1">
        <f>SUMIFS(D:D, B:B, B10)</f>
        <v>67599</v>
      </c>
    </row>
    <row r="11" spans="1:8" hidden="1" x14ac:dyDescent="0.35">
      <c r="A11" s="1" t="s">
        <v>991</v>
      </c>
      <c r="B11" s="1">
        <v>4094</v>
      </c>
      <c r="C11" s="1">
        <v>364</v>
      </c>
      <c r="D11" s="1">
        <v>3725</v>
      </c>
      <c r="E11" s="1" t="s">
        <v>983</v>
      </c>
      <c r="F11" s="1" t="s">
        <v>985</v>
      </c>
      <c r="G11" s="4"/>
      <c r="H11" s="1">
        <f>SUMIFS(D:D, B:B, B11)</f>
        <v>3725</v>
      </c>
    </row>
    <row r="12" spans="1:8" x14ac:dyDescent="0.35">
      <c r="A12" s="1" t="s">
        <v>1104</v>
      </c>
      <c r="B12" s="1">
        <v>3733</v>
      </c>
      <c r="C12" s="1">
        <v>823</v>
      </c>
      <c r="D12" s="1">
        <v>51472</v>
      </c>
      <c r="E12" s="1" t="s">
        <v>979</v>
      </c>
      <c r="F12" s="1" t="s">
        <v>980</v>
      </c>
      <c r="G12" s="4">
        <v>27534</v>
      </c>
      <c r="H12" s="1">
        <f>SUMIFS(D:D, B:B, B12)</f>
        <v>51472</v>
      </c>
    </row>
    <row r="13" spans="1:8" x14ac:dyDescent="0.35">
      <c r="A13" s="1" t="s">
        <v>993</v>
      </c>
      <c r="B13" s="1">
        <v>2220</v>
      </c>
      <c r="C13" s="1">
        <v>158</v>
      </c>
      <c r="D13" s="1">
        <v>62528</v>
      </c>
      <c r="E13" s="1" t="s">
        <v>979</v>
      </c>
      <c r="F13" s="1" t="s">
        <v>985</v>
      </c>
      <c r="G13" s="4">
        <v>27941</v>
      </c>
      <c r="H13" s="1">
        <f>SUMIFS(D:D, B:B, B13)</f>
        <v>62528</v>
      </c>
    </row>
    <row r="14" spans="1:8" hidden="1" x14ac:dyDescent="0.35">
      <c r="A14" s="1" t="s">
        <v>994</v>
      </c>
      <c r="B14" s="1">
        <v>4988</v>
      </c>
      <c r="C14" s="1">
        <v>337</v>
      </c>
      <c r="D14" s="1">
        <v>21021</v>
      </c>
      <c r="E14" s="1" t="s">
        <v>983</v>
      </c>
      <c r="F14" s="1" t="s">
        <v>980</v>
      </c>
      <c r="G14" s="4"/>
      <c r="H14" s="1">
        <f>SUMIFS(D:D, B:B, B14)</f>
        <v>21021</v>
      </c>
    </row>
    <row r="15" spans="1:8" hidden="1" x14ac:dyDescent="0.35">
      <c r="A15" s="1" t="s">
        <v>995</v>
      </c>
      <c r="B15" s="1">
        <v>175</v>
      </c>
      <c r="C15" s="1">
        <v>634</v>
      </c>
      <c r="D15" s="1">
        <v>99492</v>
      </c>
      <c r="E15" s="1" t="s">
        <v>983</v>
      </c>
      <c r="F15" s="1" t="s">
        <v>980</v>
      </c>
      <c r="G15" s="4"/>
      <c r="H15" s="1">
        <f>SUMIFS(D:D, B:B, B15)</f>
        <v>99492</v>
      </c>
    </row>
    <row r="16" spans="1:8" x14ac:dyDescent="0.35">
      <c r="A16" s="1" t="s">
        <v>1154</v>
      </c>
      <c r="B16" s="1">
        <v>5209</v>
      </c>
      <c r="C16" s="1">
        <v>786</v>
      </c>
      <c r="D16" s="1">
        <v>91842</v>
      </c>
      <c r="E16" s="1" t="s">
        <v>979</v>
      </c>
      <c r="F16" s="1" t="s">
        <v>985</v>
      </c>
      <c r="G16" s="4">
        <v>28003</v>
      </c>
      <c r="H16" s="1">
        <f>SUMIFS(D:D, B:B, B16)</f>
        <v>91842</v>
      </c>
    </row>
    <row r="17" spans="1:8" hidden="1" x14ac:dyDescent="0.35">
      <c r="A17" s="1" t="s">
        <v>997</v>
      </c>
      <c r="B17" s="1">
        <v>4351</v>
      </c>
      <c r="C17" s="1">
        <v>907</v>
      </c>
      <c r="D17" s="1">
        <v>20357</v>
      </c>
      <c r="E17" s="1" t="s">
        <v>983</v>
      </c>
      <c r="F17" s="1" t="s">
        <v>980</v>
      </c>
      <c r="G17" s="4"/>
      <c r="H17" s="1">
        <f>SUMIFS(D:D, B:B, B17)</f>
        <v>20357</v>
      </c>
    </row>
    <row r="18" spans="1:8" hidden="1" x14ac:dyDescent="0.35">
      <c r="A18" s="1" t="s">
        <v>998</v>
      </c>
      <c r="B18" s="1">
        <v>5578</v>
      </c>
      <c r="C18" s="1">
        <v>870</v>
      </c>
      <c r="D18" s="1">
        <v>24053</v>
      </c>
      <c r="E18" s="1" t="s">
        <v>983</v>
      </c>
      <c r="F18" s="1" t="s">
        <v>980</v>
      </c>
      <c r="G18" s="4"/>
      <c r="H18" s="1">
        <f>SUMIFS(D:D, B:B, B18)</f>
        <v>24053</v>
      </c>
    </row>
    <row r="19" spans="1:8" hidden="1" x14ac:dyDescent="0.35">
      <c r="A19" s="1" t="s">
        <v>999</v>
      </c>
      <c r="B19" s="1">
        <v>4523</v>
      </c>
      <c r="C19" s="1">
        <v>982</v>
      </c>
      <c r="D19" s="1">
        <v>50958</v>
      </c>
      <c r="E19" s="1" t="s">
        <v>983</v>
      </c>
      <c r="F19" s="1" t="s">
        <v>980</v>
      </c>
      <c r="G19" s="4"/>
      <c r="H19" s="1">
        <f>SUMIFS(D:D, B:B, B19)</f>
        <v>50958</v>
      </c>
    </row>
    <row r="20" spans="1:8" x14ac:dyDescent="0.35">
      <c r="A20" s="1" t="s">
        <v>1081</v>
      </c>
      <c r="B20" s="1">
        <v>9251</v>
      </c>
      <c r="C20" s="1">
        <v>438</v>
      </c>
      <c r="D20" s="1">
        <v>20238</v>
      </c>
      <c r="E20" s="1" t="s">
        <v>979</v>
      </c>
      <c r="F20" s="1" t="s">
        <v>985</v>
      </c>
      <c r="G20" s="4">
        <v>28214</v>
      </c>
      <c r="H20" s="1">
        <f>SUMIFS(D:D, B:B, B20)</f>
        <v>20238</v>
      </c>
    </row>
    <row r="21" spans="1:8" x14ac:dyDescent="0.35">
      <c r="A21" s="1" t="s">
        <v>1000</v>
      </c>
      <c r="B21" s="1">
        <v>2972</v>
      </c>
      <c r="C21" s="1">
        <v>351</v>
      </c>
      <c r="D21" s="1">
        <v>68227</v>
      </c>
      <c r="E21" s="1" t="s">
        <v>979</v>
      </c>
      <c r="F21" s="1" t="s">
        <v>980</v>
      </c>
      <c r="G21" s="4">
        <v>28312</v>
      </c>
      <c r="H21" s="1">
        <f>SUMIFS(D:D, B:B, B21)</f>
        <v>68227</v>
      </c>
    </row>
    <row r="22" spans="1:8" hidden="1" x14ac:dyDescent="0.35">
      <c r="A22" s="1" t="s">
        <v>1002</v>
      </c>
      <c r="B22" s="1">
        <v>4852</v>
      </c>
      <c r="C22" s="1">
        <v>242</v>
      </c>
      <c r="D22" s="1">
        <v>48315</v>
      </c>
      <c r="E22" s="1" t="s">
        <v>983</v>
      </c>
      <c r="F22" s="1" t="s">
        <v>980</v>
      </c>
      <c r="G22" s="4"/>
      <c r="H22" s="1">
        <f>SUMIFS(D:D, B:B, B22)</f>
        <v>48315</v>
      </c>
    </row>
    <row r="23" spans="1:8" x14ac:dyDescent="0.35">
      <c r="A23" s="1" t="s">
        <v>1004</v>
      </c>
      <c r="B23" s="1">
        <v>3917</v>
      </c>
      <c r="C23" s="1">
        <v>6</v>
      </c>
      <c r="D23" s="1">
        <v>47650</v>
      </c>
      <c r="E23" s="1" t="s">
        <v>979</v>
      </c>
      <c r="F23" s="1" t="s">
        <v>985</v>
      </c>
      <c r="G23" s="4">
        <v>28437</v>
      </c>
      <c r="H23" s="1">
        <f>SUMIFS(D:D, B:B, B23)</f>
        <v>47650</v>
      </c>
    </row>
    <row r="24" spans="1:8" x14ac:dyDescent="0.35">
      <c r="A24" s="1" t="s">
        <v>1046</v>
      </c>
      <c r="B24" s="1">
        <v>1278</v>
      </c>
      <c r="C24" s="1">
        <v>856</v>
      </c>
      <c r="D24" s="1">
        <v>27105</v>
      </c>
      <c r="E24" s="1" t="s">
        <v>979</v>
      </c>
      <c r="F24" s="1" t="s">
        <v>985</v>
      </c>
      <c r="G24" s="4">
        <v>28437</v>
      </c>
      <c r="H24" s="1">
        <f>SUMIFS(D:D, B:B, B24)</f>
        <v>27105</v>
      </c>
    </row>
    <row r="25" spans="1:8" hidden="1" x14ac:dyDescent="0.35">
      <c r="A25" s="1" t="s">
        <v>1005</v>
      </c>
      <c r="B25" s="1">
        <v>9377</v>
      </c>
      <c r="C25" s="1">
        <v>384</v>
      </c>
      <c r="D25" s="1">
        <v>19386</v>
      </c>
      <c r="E25" s="1" t="s">
        <v>983</v>
      </c>
      <c r="F25" s="1" t="s">
        <v>985</v>
      </c>
      <c r="G25" s="4"/>
      <c r="H25" s="1">
        <f>SUMIFS(D:D, B:B, B25)</f>
        <v>19386</v>
      </c>
    </row>
    <row r="26" spans="1:8" x14ac:dyDescent="0.35">
      <c r="A26" s="1" t="s">
        <v>1124</v>
      </c>
      <c r="B26" s="1">
        <v>9770</v>
      </c>
      <c r="C26" s="1">
        <v>540</v>
      </c>
      <c r="D26" s="1">
        <v>987</v>
      </c>
      <c r="E26" s="1" t="s">
        <v>979</v>
      </c>
      <c r="F26" s="1" t="s">
        <v>985</v>
      </c>
      <c r="G26" s="4">
        <v>28437</v>
      </c>
      <c r="H26" s="1">
        <f>SUMIFS(D:D, B:B, B26)</f>
        <v>987</v>
      </c>
    </row>
    <row r="27" spans="1:8" x14ac:dyDescent="0.35">
      <c r="A27" s="1" t="s">
        <v>1119</v>
      </c>
      <c r="B27" s="1">
        <v>2121</v>
      </c>
      <c r="C27" s="1">
        <v>42</v>
      </c>
      <c r="D27" s="1">
        <v>38290</v>
      </c>
      <c r="E27" s="1" t="s">
        <v>979</v>
      </c>
      <c r="F27" s="1" t="s">
        <v>985</v>
      </c>
      <c r="G27" s="4">
        <v>29110</v>
      </c>
      <c r="H27" s="1">
        <f>SUMIFS(D:D, B:B, B27)</f>
        <v>38290</v>
      </c>
    </row>
    <row r="28" spans="1:8" x14ac:dyDescent="0.35">
      <c r="A28" s="1" t="s">
        <v>1071</v>
      </c>
      <c r="B28" s="1">
        <v>7540</v>
      </c>
      <c r="C28" s="1">
        <v>366</v>
      </c>
      <c r="D28" s="1">
        <v>34797</v>
      </c>
      <c r="E28" s="1" t="s">
        <v>979</v>
      </c>
      <c r="F28" s="1" t="s">
        <v>985</v>
      </c>
      <c r="G28" s="4">
        <v>29296</v>
      </c>
      <c r="H28" s="1">
        <f>SUMIFS(D:D, B:B, B28)</f>
        <v>34797</v>
      </c>
    </row>
    <row r="29" spans="1:8" hidden="1" x14ac:dyDescent="0.35">
      <c r="A29" s="1" t="s">
        <v>1009</v>
      </c>
      <c r="B29" s="1">
        <v>8893</v>
      </c>
      <c r="C29" s="1">
        <v>481</v>
      </c>
      <c r="D29" s="1">
        <v>52318</v>
      </c>
      <c r="E29" s="1" t="s">
        <v>983</v>
      </c>
      <c r="F29" s="1" t="s">
        <v>980</v>
      </c>
      <c r="G29" s="4"/>
      <c r="H29" s="1">
        <f>SUMIFS(D:D, B:B, B29)</f>
        <v>52318</v>
      </c>
    </row>
    <row r="30" spans="1:8" hidden="1" x14ac:dyDescent="0.35">
      <c r="A30" s="1" t="s">
        <v>1010</v>
      </c>
      <c r="B30" s="1">
        <v>1897</v>
      </c>
      <c r="C30" s="1">
        <v>155</v>
      </c>
      <c r="D30" s="1">
        <v>7389</v>
      </c>
      <c r="E30" s="1" t="s">
        <v>983</v>
      </c>
      <c r="F30" s="1" t="s">
        <v>980</v>
      </c>
      <c r="G30" s="4"/>
      <c r="H30" s="1">
        <f>SUMIFS(D:D, B:B, B30)</f>
        <v>7389</v>
      </c>
    </row>
    <row r="31" spans="1:8" x14ac:dyDescent="0.35">
      <c r="A31" s="1" t="s">
        <v>1022</v>
      </c>
      <c r="B31" s="1">
        <v>249</v>
      </c>
      <c r="C31" s="1">
        <v>284</v>
      </c>
      <c r="D31" s="1">
        <v>47260</v>
      </c>
      <c r="E31" s="1" t="s">
        <v>979</v>
      </c>
      <c r="F31" s="1" t="s">
        <v>980</v>
      </c>
      <c r="G31" s="4">
        <v>30018</v>
      </c>
      <c r="H31" s="1">
        <f>SUMIFS(D:D, B:B, B31)</f>
        <v>47260</v>
      </c>
    </row>
    <row r="32" spans="1:8" x14ac:dyDescent="0.35">
      <c r="A32" s="1" t="s">
        <v>1032</v>
      </c>
      <c r="B32" s="1">
        <v>9598</v>
      </c>
      <c r="C32" s="1">
        <v>504</v>
      </c>
      <c r="D32" s="1">
        <v>18598</v>
      </c>
      <c r="E32" s="1" t="s">
        <v>979</v>
      </c>
      <c r="F32" s="1" t="s">
        <v>985</v>
      </c>
      <c r="G32" s="4">
        <v>30239</v>
      </c>
      <c r="H32" s="1">
        <f>SUMIFS(D:D, B:B, B32)</f>
        <v>18598</v>
      </c>
    </row>
    <row r="33" spans="1:8" x14ac:dyDescent="0.35">
      <c r="A33" s="1" t="s">
        <v>1082</v>
      </c>
      <c r="B33" s="1">
        <v>6717</v>
      </c>
      <c r="C33" s="1">
        <v>162</v>
      </c>
      <c r="D33" s="1">
        <v>68331</v>
      </c>
      <c r="E33" s="1" t="s">
        <v>979</v>
      </c>
      <c r="F33" s="1" t="s">
        <v>980</v>
      </c>
      <c r="G33" s="4">
        <v>30253</v>
      </c>
      <c r="H33" s="1">
        <f>SUMIFS(D:D, B:B, B33)</f>
        <v>68331</v>
      </c>
    </row>
    <row r="34" spans="1:8" hidden="1" x14ac:dyDescent="0.35">
      <c r="A34" s="1" t="s">
        <v>1014</v>
      </c>
      <c r="B34" s="1">
        <v>2241</v>
      </c>
      <c r="C34" s="1">
        <v>493</v>
      </c>
      <c r="D34" s="1">
        <v>35634</v>
      </c>
      <c r="E34" s="1" t="s">
        <v>983</v>
      </c>
      <c r="F34" s="1" t="s">
        <v>985</v>
      </c>
      <c r="G34" s="4"/>
      <c r="H34" s="1">
        <f>SUMIFS(D:D, B:B, B34)</f>
        <v>35634</v>
      </c>
    </row>
    <row r="35" spans="1:8" x14ac:dyDescent="0.35">
      <c r="A35" s="1" t="s">
        <v>1112</v>
      </c>
      <c r="B35" s="1">
        <v>1201</v>
      </c>
      <c r="C35" s="1">
        <v>306</v>
      </c>
      <c r="D35" s="1">
        <v>52868</v>
      </c>
      <c r="E35" s="1" t="s">
        <v>979</v>
      </c>
      <c r="F35" s="1" t="s">
        <v>985</v>
      </c>
      <c r="G35" s="4">
        <v>30519</v>
      </c>
      <c r="H35" s="1">
        <f>SUMIFS(D:D, B:B, B35)</f>
        <v>52868</v>
      </c>
    </row>
    <row r="36" spans="1:8" x14ac:dyDescent="0.35">
      <c r="A36" s="1" t="s">
        <v>1039</v>
      </c>
      <c r="B36" s="1">
        <v>2478</v>
      </c>
      <c r="C36" s="1">
        <v>905</v>
      </c>
      <c r="D36" s="1">
        <v>77649</v>
      </c>
      <c r="E36" s="1" t="s">
        <v>979</v>
      </c>
      <c r="F36" s="1" t="s">
        <v>980</v>
      </c>
      <c r="G36" s="4">
        <v>30589</v>
      </c>
      <c r="H36" s="1">
        <f>SUMIFS(D:D, B:B, B36)</f>
        <v>77649</v>
      </c>
    </row>
    <row r="37" spans="1:8" hidden="1" x14ac:dyDescent="0.35">
      <c r="A37" s="1" t="s">
        <v>1017</v>
      </c>
      <c r="B37" s="1">
        <v>6713</v>
      </c>
      <c r="C37" s="1">
        <v>738</v>
      </c>
      <c r="D37" s="1">
        <v>21813</v>
      </c>
      <c r="E37" s="1" t="s">
        <v>983</v>
      </c>
      <c r="F37" s="1" t="s">
        <v>985</v>
      </c>
      <c r="G37" s="4"/>
      <c r="H37" s="1">
        <f>SUMIFS(D:D, B:B, B37)</f>
        <v>21813</v>
      </c>
    </row>
    <row r="38" spans="1:8" hidden="1" x14ac:dyDescent="0.35">
      <c r="A38" s="1" t="s">
        <v>1018</v>
      </c>
      <c r="B38" s="1">
        <v>4283</v>
      </c>
      <c r="C38" s="1">
        <v>912</v>
      </c>
      <c r="D38" s="1">
        <v>36312</v>
      </c>
      <c r="E38" s="1" t="s">
        <v>983</v>
      </c>
      <c r="F38" s="1" t="s">
        <v>980</v>
      </c>
      <c r="G38" s="4"/>
      <c r="H38" s="1">
        <f>SUMIFS(D:D, B:B, B38)</f>
        <v>36312</v>
      </c>
    </row>
    <row r="39" spans="1:8" x14ac:dyDescent="0.35">
      <c r="A39" s="1" t="s">
        <v>1067</v>
      </c>
      <c r="B39" s="1">
        <v>7773</v>
      </c>
      <c r="C39" s="1">
        <v>215</v>
      </c>
      <c r="D39" s="1">
        <v>30239</v>
      </c>
      <c r="E39" s="1" t="s">
        <v>979</v>
      </c>
      <c r="F39" s="1" t="s">
        <v>985</v>
      </c>
      <c r="G39" s="4">
        <v>31078</v>
      </c>
      <c r="H39" s="1">
        <f>SUMIFS(D:D, B:B, B39)</f>
        <v>30239</v>
      </c>
    </row>
    <row r="40" spans="1:8" x14ac:dyDescent="0.35">
      <c r="A40" s="1" t="s">
        <v>1159</v>
      </c>
      <c r="B40" s="1">
        <v>515</v>
      </c>
      <c r="C40" s="1">
        <v>947</v>
      </c>
      <c r="D40" s="1">
        <v>1714</v>
      </c>
      <c r="E40" s="1" t="s">
        <v>979</v>
      </c>
      <c r="F40" s="1" t="s">
        <v>980</v>
      </c>
      <c r="G40" s="4">
        <v>31897</v>
      </c>
      <c r="H40" s="1">
        <f>SUMIFS(D:D, B:B, B40)</f>
        <v>1714</v>
      </c>
    </row>
    <row r="41" spans="1:8" x14ac:dyDescent="0.35">
      <c r="A41" s="1" t="s">
        <v>996</v>
      </c>
      <c r="B41" s="1">
        <v>4233</v>
      </c>
      <c r="C41" s="1">
        <v>577</v>
      </c>
      <c r="D41" s="1">
        <v>60282</v>
      </c>
      <c r="E41" s="1" t="s">
        <v>979</v>
      </c>
      <c r="F41" s="1" t="s">
        <v>980</v>
      </c>
      <c r="G41" s="4">
        <v>31998</v>
      </c>
      <c r="H41" s="1">
        <f>SUMIFS(D:D, B:B, B41)</f>
        <v>60282</v>
      </c>
    </row>
    <row r="42" spans="1:8" x14ac:dyDescent="0.35">
      <c r="A42" s="1" t="s">
        <v>1075</v>
      </c>
      <c r="B42" s="1">
        <v>4060</v>
      </c>
      <c r="C42" s="1">
        <v>214</v>
      </c>
      <c r="D42" s="1">
        <v>96496</v>
      </c>
      <c r="E42" s="1" t="s">
        <v>979</v>
      </c>
      <c r="F42" s="1" t="s">
        <v>980</v>
      </c>
      <c r="G42" s="4">
        <v>31998</v>
      </c>
      <c r="H42" s="1">
        <f>SUMIFS(D:D, B:B, B42)</f>
        <v>96496</v>
      </c>
    </row>
    <row r="43" spans="1:8" hidden="1" x14ac:dyDescent="0.35">
      <c r="A43" s="1" t="s">
        <v>1023</v>
      </c>
      <c r="B43" s="1">
        <v>2620</v>
      </c>
      <c r="C43" s="1">
        <v>199</v>
      </c>
      <c r="D43" s="1">
        <v>45432</v>
      </c>
      <c r="E43" s="1" t="s">
        <v>983</v>
      </c>
      <c r="F43" s="1" t="s">
        <v>985</v>
      </c>
      <c r="G43" s="4"/>
      <c r="H43" s="1">
        <f>SUMIFS(D:D, B:B, B43)</f>
        <v>45432</v>
      </c>
    </row>
    <row r="44" spans="1:8" x14ac:dyDescent="0.35">
      <c r="A44" s="1" t="s">
        <v>1123</v>
      </c>
      <c r="B44" s="1">
        <v>4142</v>
      </c>
      <c r="C44" s="1">
        <v>197</v>
      </c>
      <c r="D44" s="1">
        <v>57138</v>
      </c>
      <c r="E44" s="1" t="s">
        <v>979</v>
      </c>
      <c r="F44" s="1" t="s">
        <v>985</v>
      </c>
      <c r="G44" s="4">
        <v>32743</v>
      </c>
      <c r="H44" s="1">
        <f>SUMIFS(D:D, B:B, B44)</f>
        <v>57138</v>
      </c>
    </row>
    <row r="45" spans="1:8" hidden="1" x14ac:dyDescent="0.35">
      <c r="A45" s="1" t="s">
        <v>1025</v>
      </c>
      <c r="B45" s="1">
        <v>4711</v>
      </c>
      <c r="C45" s="1">
        <v>908</v>
      </c>
      <c r="D45" s="1">
        <v>53868</v>
      </c>
      <c r="E45" s="1" t="s">
        <v>983</v>
      </c>
      <c r="F45" s="1" t="s">
        <v>980</v>
      </c>
      <c r="G45" s="4"/>
      <c r="H45" s="1">
        <f>SUMIFS(D:D, B:B, B45)</f>
        <v>53868</v>
      </c>
    </row>
    <row r="46" spans="1:8" hidden="1" x14ac:dyDescent="0.35">
      <c r="A46" s="1" t="s">
        <v>1026</v>
      </c>
      <c r="B46" s="1">
        <v>4053</v>
      </c>
      <c r="C46" s="1">
        <v>594</v>
      </c>
      <c r="D46" s="1">
        <v>9691</v>
      </c>
      <c r="E46" s="1" t="s">
        <v>983</v>
      </c>
      <c r="F46" s="1" t="s">
        <v>980</v>
      </c>
      <c r="G46" s="4"/>
      <c r="H46" s="1">
        <f>SUMIFS(D:D, B:B, B46)</f>
        <v>9691</v>
      </c>
    </row>
    <row r="47" spans="1:8" hidden="1" x14ac:dyDescent="0.35">
      <c r="A47" s="1" t="s">
        <v>1027</v>
      </c>
      <c r="B47" s="1">
        <v>4272</v>
      </c>
      <c r="C47" s="1">
        <v>542</v>
      </c>
      <c r="D47" s="1">
        <v>39001</v>
      </c>
      <c r="E47" s="1" t="s">
        <v>983</v>
      </c>
      <c r="F47" s="1" t="s">
        <v>985</v>
      </c>
      <c r="G47" s="4"/>
      <c r="H47" s="1">
        <f>SUMIFS(D:D, B:B, B47)</f>
        <v>39001</v>
      </c>
    </row>
    <row r="48" spans="1:8" hidden="1" x14ac:dyDescent="0.35">
      <c r="A48" s="1" t="s">
        <v>1028</v>
      </c>
      <c r="B48" s="1">
        <v>7005</v>
      </c>
      <c r="C48" s="1">
        <v>586</v>
      </c>
      <c r="D48" s="1">
        <v>70814</v>
      </c>
      <c r="E48" s="1" t="s">
        <v>983</v>
      </c>
      <c r="F48" s="1" t="s">
        <v>980</v>
      </c>
      <c r="G48" s="4"/>
      <c r="H48" s="1">
        <f>SUMIFS(D:D, B:B, B48)</f>
        <v>70814</v>
      </c>
    </row>
    <row r="49" spans="1:8" x14ac:dyDescent="0.35">
      <c r="A49" s="1" t="s">
        <v>1077</v>
      </c>
      <c r="B49" s="1">
        <v>7164</v>
      </c>
      <c r="C49" s="1">
        <v>902</v>
      </c>
      <c r="D49" s="1">
        <v>83253</v>
      </c>
      <c r="E49" s="1" t="s">
        <v>979</v>
      </c>
      <c r="F49" s="1" t="s">
        <v>985</v>
      </c>
      <c r="G49" s="4">
        <v>32768</v>
      </c>
      <c r="H49" s="1">
        <f>SUMIFS(D:D, B:B, B49)</f>
        <v>83253</v>
      </c>
    </row>
    <row r="50" spans="1:8" hidden="1" x14ac:dyDescent="0.35">
      <c r="A50" s="1" t="s">
        <v>1030</v>
      </c>
      <c r="B50" s="1">
        <v>5150</v>
      </c>
      <c r="C50" s="1">
        <v>581</v>
      </c>
      <c r="D50" s="1">
        <v>33435</v>
      </c>
      <c r="E50" s="1" t="s">
        <v>983</v>
      </c>
      <c r="F50" s="1" t="s">
        <v>980</v>
      </c>
      <c r="G50" s="4"/>
      <c r="H50" s="1">
        <f>SUMIFS(D:D, B:B, B50)</f>
        <v>33435</v>
      </c>
    </row>
    <row r="51" spans="1:8" hidden="1" x14ac:dyDescent="0.35">
      <c r="A51" s="1" t="s">
        <v>1031</v>
      </c>
      <c r="B51" s="1">
        <v>693</v>
      </c>
      <c r="C51" s="1">
        <v>336</v>
      </c>
      <c r="D51" s="1">
        <v>73589</v>
      </c>
      <c r="E51" s="1" t="s">
        <v>983</v>
      </c>
      <c r="F51" s="1" t="s">
        <v>980</v>
      </c>
      <c r="G51" s="4"/>
      <c r="H51" s="1">
        <f>SUMIFS(D:D, B:B, B51)</f>
        <v>73589</v>
      </c>
    </row>
    <row r="52" spans="1:8" x14ac:dyDescent="0.35">
      <c r="A52" s="1" t="s">
        <v>1069</v>
      </c>
      <c r="B52" s="1">
        <v>6732</v>
      </c>
      <c r="C52" s="1">
        <v>780</v>
      </c>
      <c r="D52" s="1">
        <v>58470</v>
      </c>
      <c r="E52" s="1" t="s">
        <v>979</v>
      </c>
      <c r="F52" s="1" t="s">
        <v>985</v>
      </c>
      <c r="G52" s="4">
        <v>32798</v>
      </c>
      <c r="H52" s="1">
        <f>SUMIFS(D:D, B:B, B52)</f>
        <v>58470</v>
      </c>
    </row>
    <row r="53" spans="1:8" x14ac:dyDescent="0.35">
      <c r="A53" s="5" t="s">
        <v>1173</v>
      </c>
      <c r="B53" s="1">
        <v>6798</v>
      </c>
      <c r="C53" s="1">
        <v>191</v>
      </c>
      <c r="D53" s="1">
        <v>17651</v>
      </c>
      <c r="E53" s="1" t="s">
        <v>979</v>
      </c>
      <c r="F53" s="1" t="s">
        <v>980</v>
      </c>
      <c r="G53" s="4">
        <v>32798</v>
      </c>
      <c r="H53" s="1">
        <f>SUMIFS(D:D, B:B, B53)</f>
        <v>17651</v>
      </c>
    </row>
    <row r="54" spans="1:8" hidden="1" x14ac:dyDescent="0.35">
      <c r="A54" s="1" t="s">
        <v>1034</v>
      </c>
      <c r="B54" s="1">
        <v>8894</v>
      </c>
      <c r="C54" s="1">
        <v>135</v>
      </c>
      <c r="D54" s="1">
        <v>80901</v>
      </c>
      <c r="E54" s="1" t="s">
        <v>983</v>
      </c>
      <c r="F54" s="1" t="s">
        <v>980</v>
      </c>
      <c r="G54" s="4"/>
      <c r="H54" s="1">
        <f>SUMIFS(D:D, B:B, B54)</f>
        <v>80901</v>
      </c>
    </row>
    <row r="55" spans="1:8" x14ac:dyDescent="0.35">
      <c r="A55" s="1" t="s">
        <v>1076</v>
      </c>
      <c r="B55" s="1">
        <v>8860</v>
      </c>
      <c r="C55" s="1">
        <v>408</v>
      </c>
      <c r="D55" s="1">
        <v>2988</v>
      </c>
      <c r="E55" s="1" t="s">
        <v>979</v>
      </c>
      <c r="F55" s="1" t="s">
        <v>980</v>
      </c>
      <c r="G55" s="4">
        <v>33127</v>
      </c>
      <c r="H55" s="1">
        <f>SUMIFS(D:D, B:B, B55)</f>
        <v>2988</v>
      </c>
    </row>
    <row r="56" spans="1:8" hidden="1" x14ac:dyDescent="0.35">
      <c r="A56" s="1" t="s">
        <v>1036</v>
      </c>
      <c r="B56" s="1">
        <v>6546</v>
      </c>
      <c r="C56" s="1">
        <v>95</v>
      </c>
      <c r="D56" s="1">
        <v>26060</v>
      </c>
      <c r="E56" s="1" t="s">
        <v>983</v>
      </c>
      <c r="F56" s="1" t="s">
        <v>985</v>
      </c>
      <c r="G56" s="4"/>
      <c r="H56" s="1">
        <f>SUMIFS(D:D, B:B, B56)</f>
        <v>26060</v>
      </c>
    </row>
    <row r="57" spans="1:8" hidden="1" x14ac:dyDescent="0.35">
      <c r="A57" s="1" t="s">
        <v>1037</v>
      </c>
      <c r="B57" s="1">
        <v>3571</v>
      </c>
      <c r="C57" s="1">
        <v>597</v>
      </c>
      <c r="D57" s="1">
        <v>25677</v>
      </c>
      <c r="E57" s="1" t="s">
        <v>983</v>
      </c>
      <c r="F57" s="1" t="s">
        <v>980</v>
      </c>
      <c r="G57" s="4"/>
      <c r="H57" s="1">
        <f>SUMIFS(D:D, B:B, B57)</f>
        <v>25677</v>
      </c>
    </row>
    <row r="58" spans="1:8" hidden="1" x14ac:dyDescent="0.35">
      <c r="A58" s="1" t="s">
        <v>1038</v>
      </c>
      <c r="B58" s="1">
        <v>7316</v>
      </c>
      <c r="C58" s="1">
        <v>340</v>
      </c>
      <c r="D58" s="1">
        <v>62912</v>
      </c>
      <c r="E58" s="1" t="s">
        <v>983</v>
      </c>
      <c r="F58" s="1" t="s">
        <v>985</v>
      </c>
      <c r="G58" s="4"/>
      <c r="H58" s="1">
        <f>SUMIFS(D:D, B:B, B58)</f>
        <v>62912</v>
      </c>
    </row>
    <row r="59" spans="1:8" x14ac:dyDescent="0.35">
      <c r="A59" s="1" t="s">
        <v>992</v>
      </c>
      <c r="B59" s="1">
        <v>3042</v>
      </c>
      <c r="C59" s="1">
        <v>469</v>
      </c>
      <c r="D59" s="1">
        <v>95516</v>
      </c>
      <c r="E59" s="1" t="s">
        <v>979</v>
      </c>
      <c r="F59" s="1" t="s">
        <v>985</v>
      </c>
      <c r="G59" s="4">
        <v>33373</v>
      </c>
      <c r="H59" s="1">
        <f>SUMIFS(D:D, B:B, B59)</f>
        <v>95516</v>
      </c>
    </row>
    <row r="60" spans="1:8" x14ac:dyDescent="0.35">
      <c r="A60" s="1" t="s">
        <v>1099</v>
      </c>
      <c r="B60" s="1">
        <v>6210</v>
      </c>
      <c r="C60" s="1">
        <v>526</v>
      </c>
      <c r="D60" s="1">
        <v>67123</v>
      </c>
      <c r="E60" s="1" t="s">
        <v>979</v>
      </c>
      <c r="F60" s="1" t="s">
        <v>985</v>
      </c>
      <c r="G60" s="4">
        <v>33422</v>
      </c>
      <c r="H60" s="1">
        <f>SUMIFS(D:D, B:B, B60)</f>
        <v>67123</v>
      </c>
    </row>
    <row r="61" spans="1:8" hidden="1" x14ac:dyDescent="0.35">
      <c r="A61" s="1" t="s">
        <v>1041</v>
      </c>
      <c r="B61" s="1">
        <v>5402</v>
      </c>
      <c r="C61" s="1">
        <v>400</v>
      </c>
      <c r="D61" s="1">
        <v>50357</v>
      </c>
      <c r="E61" s="1" t="s">
        <v>983</v>
      </c>
      <c r="F61" s="1" t="s">
        <v>985</v>
      </c>
      <c r="G61" s="4"/>
      <c r="H61" s="1">
        <f>SUMIFS(D:D, B:B, B61)</f>
        <v>50357</v>
      </c>
    </row>
    <row r="62" spans="1:8" x14ac:dyDescent="0.35">
      <c r="A62" s="1" t="s">
        <v>1035</v>
      </c>
      <c r="B62" s="1">
        <v>114</v>
      </c>
      <c r="C62" s="1">
        <v>822</v>
      </c>
      <c r="D62" s="1">
        <v>69113</v>
      </c>
      <c r="E62" s="1" t="s">
        <v>979</v>
      </c>
      <c r="F62" s="1" t="s">
        <v>985</v>
      </c>
      <c r="G62" s="4">
        <v>33434</v>
      </c>
      <c r="H62" s="1">
        <f>SUMIFS(D:D, B:B, B62)</f>
        <v>69113</v>
      </c>
    </row>
    <row r="63" spans="1:8" hidden="1" x14ac:dyDescent="0.35">
      <c r="A63" s="1" t="s">
        <v>1043</v>
      </c>
      <c r="B63" s="1">
        <v>9423</v>
      </c>
      <c r="C63" s="1">
        <v>97</v>
      </c>
      <c r="D63" s="1">
        <v>76658</v>
      </c>
      <c r="E63" s="1" t="s">
        <v>983</v>
      </c>
      <c r="F63" s="1" t="s">
        <v>985</v>
      </c>
      <c r="G63" s="4"/>
      <c r="H63" s="1">
        <f>SUMIFS(D:D, B:B, B63)</f>
        <v>76658</v>
      </c>
    </row>
    <row r="64" spans="1:8" hidden="1" x14ac:dyDescent="0.35">
      <c r="A64" s="1" t="s">
        <v>1044</v>
      </c>
      <c r="B64" s="1">
        <v>6404</v>
      </c>
      <c r="C64" s="1">
        <v>12</v>
      </c>
      <c r="D64" s="1">
        <v>35525</v>
      </c>
      <c r="E64" s="1" t="s">
        <v>983</v>
      </c>
      <c r="F64" s="1" t="s">
        <v>985</v>
      </c>
      <c r="G64" s="4"/>
      <c r="H64" s="1">
        <f>SUMIFS(D:D, B:B, B64)</f>
        <v>35525</v>
      </c>
    </row>
    <row r="65" spans="1:8" x14ac:dyDescent="0.35">
      <c r="A65" s="1" t="s">
        <v>1091</v>
      </c>
      <c r="B65" s="1">
        <v>1748</v>
      </c>
      <c r="C65" s="1">
        <v>305</v>
      </c>
      <c r="D65" s="1">
        <v>32031</v>
      </c>
      <c r="E65" s="1" t="s">
        <v>979</v>
      </c>
      <c r="F65" s="1" t="s">
        <v>985</v>
      </c>
      <c r="G65" s="4">
        <v>33909</v>
      </c>
      <c r="H65" s="1">
        <f>SUMIFS(D:D, B:B, B65)</f>
        <v>32031</v>
      </c>
    </row>
    <row r="66" spans="1:8" x14ac:dyDescent="0.35">
      <c r="A66" s="1" t="s">
        <v>1127</v>
      </c>
      <c r="B66" s="1">
        <v>2525</v>
      </c>
      <c r="C66" s="1">
        <v>632</v>
      </c>
      <c r="D66" s="1">
        <v>22261</v>
      </c>
      <c r="E66" s="1" t="s">
        <v>979</v>
      </c>
      <c r="F66" s="1" t="s">
        <v>980</v>
      </c>
      <c r="G66" s="4">
        <v>33963</v>
      </c>
      <c r="H66" s="1">
        <f>SUMIFS(D:D, B:B, B66)</f>
        <v>22261</v>
      </c>
    </row>
    <row r="67" spans="1:8" x14ac:dyDescent="0.35">
      <c r="A67" s="1" t="s">
        <v>1177</v>
      </c>
      <c r="B67" s="1">
        <v>2104</v>
      </c>
      <c r="C67" s="1">
        <v>955</v>
      </c>
      <c r="D67" s="1">
        <v>41456</v>
      </c>
      <c r="E67" s="1" t="s">
        <v>979</v>
      </c>
      <c r="F67" s="1" t="s">
        <v>980</v>
      </c>
      <c r="G67" s="4">
        <v>33965</v>
      </c>
      <c r="H67" s="1">
        <f>SUMIFS(D:D, B:B, B67)</f>
        <v>41456</v>
      </c>
    </row>
    <row r="68" spans="1:8" x14ac:dyDescent="0.35">
      <c r="A68" s="1" t="s">
        <v>1016</v>
      </c>
      <c r="B68" s="1">
        <v>6361</v>
      </c>
      <c r="C68" s="1">
        <v>968</v>
      </c>
      <c r="D68" s="1">
        <v>90380</v>
      </c>
      <c r="E68" s="1" t="s">
        <v>979</v>
      </c>
      <c r="F68" s="1" t="s">
        <v>980</v>
      </c>
      <c r="G68" s="4">
        <v>34183</v>
      </c>
      <c r="H68" s="1">
        <f>SUMIFS(D:D, B:B, B68)</f>
        <v>90380</v>
      </c>
    </row>
    <row r="69" spans="1:8" hidden="1" x14ac:dyDescent="0.35">
      <c r="A69" s="1" t="s">
        <v>1049</v>
      </c>
      <c r="B69" s="1">
        <v>9858</v>
      </c>
      <c r="C69" s="1">
        <v>446</v>
      </c>
      <c r="D69" s="1">
        <v>9520</v>
      </c>
      <c r="E69" s="1" t="s">
        <v>983</v>
      </c>
      <c r="F69" s="1" t="s">
        <v>985</v>
      </c>
      <c r="G69" s="4"/>
      <c r="H69" s="1">
        <f>SUMIFS(D:D, B:B, B69)</f>
        <v>9520</v>
      </c>
    </row>
    <row r="70" spans="1:8" hidden="1" x14ac:dyDescent="0.35">
      <c r="A70" s="1" t="s">
        <v>1050</v>
      </c>
      <c r="B70" s="1">
        <v>9636</v>
      </c>
      <c r="C70" s="1">
        <v>32</v>
      </c>
      <c r="D70" s="1">
        <v>42210</v>
      </c>
      <c r="E70" s="1" t="s">
        <v>983</v>
      </c>
      <c r="F70" s="1" t="s">
        <v>980</v>
      </c>
      <c r="G70" s="4"/>
      <c r="H70" s="1">
        <f>SUMIFS(D:D, B:B, B70)</f>
        <v>42210</v>
      </c>
    </row>
    <row r="71" spans="1:8" hidden="1" x14ac:dyDescent="0.35">
      <c r="A71" s="1" t="s">
        <v>1051</v>
      </c>
      <c r="B71" s="1">
        <v>9943</v>
      </c>
      <c r="C71" s="1">
        <v>420</v>
      </c>
      <c r="D71" s="1">
        <v>21639</v>
      </c>
      <c r="E71" s="1" t="s">
        <v>983</v>
      </c>
      <c r="F71" s="1" t="s">
        <v>985</v>
      </c>
      <c r="G71" s="4"/>
      <c r="H71" s="1">
        <f>SUMIFS(D:D, B:B, B71)</f>
        <v>21639</v>
      </c>
    </row>
    <row r="72" spans="1:8" x14ac:dyDescent="0.35">
      <c r="A72" s="1" t="s">
        <v>1024</v>
      </c>
      <c r="B72" s="1">
        <v>1164</v>
      </c>
      <c r="C72" s="1">
        <v>228</v>
      </c>
      <c r="D72" s="1">
        <v>30192</v>
      </c>
      <c r="E72" s="1" t="s">
        <v>979</v>
      </c>
      <c r="F72" s="1" t="s">
        <v>985</v>
      </c>
      <c r="G72" s="4">
        <v>34433</v>
      </c>
      <c r="H72" s="1">
        <f>SUMIFS(D:D, B:B, B72)</f>
        <v>30192</v>
      </c>
    </row>
    <row r="73" spans="1:8" x14ac:dyDescent="0.35">
      <c r="A73" s="5" t="s">
        <v>1171</v>
      </c>
      <c r="B73" s="1">
        <v>2401</v>
      </c>
      <c r="C73" s="1">
        <v>866</v>
      </c>
      <c r="D73" s="1">
        <v>59176</v>
      </c>
      <c r="E73" s="1" t="s">
        <v>979</v>
      </c>
      <c r="F73" s="1" t="s">
        <v>985</v>
      </c>
      <c r="G73" s="4">
        <v>34700</v>
      </c>
      <c r="H73" s="1">
        <f>SUMIFS(D:D, B:B, B73)</f>
        <v>59176</v>
      </c>
    </row>
    <row r="74" spans="1:8" hidden="1" x14ac:dyDescent="0.35">
      <c r="A74" s="1" t="s">
        <v>1054</v>
      </c>
      <c r="B74" s="1">
        <v>3782</v>
      </c>
      <c r="C74" s="1">
        <v>595</v>
      </c>
      <c r="D74" s="1">
        <v>69479</v>
      </c>
      <c r="E74" s="1" t="s">
        <v>983</v>
      </c>
      <c r="F74" s="1" t="s">
        <v>980</v>
      </c>
      <c r="G74" s="4"/>
      <c r="H74" s="1">
        <f>SUMIFS(D:D, B:B, B74)</f>
        <v>69479</v>
      </c>
    </row>
    <row r="75" spans="1:8" x14ac:dyDescent="0.35">
      <c r="A75" s="1" t="s">
        <v>1066</v>
      </c>
      <c r="B75" s="1">
        <v>4322</v>
      </c>
      <c r="C75" s="1">
        <v>838</v>
      </c>
      <c r="D75" s="1">
        <v>1760</v>
      </c>
      <c r="E75" s="1" t="s">
        <v>979</v>
      </c>
      <c r="F75" s="1" t="s">
        <v>985</v>
      </c>
      <c r="G75" s="4">
        <v>34934</v>
      </c>
      <c r="H75" s="1">
        <f>SUMIFS(D:D, B:B, B75)</f>
        <v>1760</v>
      </c>
    </row>
    <row r="76" spans="1:8" hidden="1" x14ac:dyDescent="0.35">
      <c r="A76" s="1" t="s">
        <v>1056</v>
      </c>
      <c r="B76" s="1">
        <v>2257</v>
      </c>
      <c r="C76" s="1">
        <v>650</v>
      </c>
      <c r="D76" s="1">
        <v>10001</v>
      </c>
      <c r="E76" s="1" t="s">
        <v>983</v>
      </c>
      <c r="F76" s="1" t="s">
        <v>980</v>
      </c>
      <c r="G76" s="4"/>
      <c r="H76" s="1">
        <f>SUMIFS(D:D, B:B, B76)</f>
        <v>10001</v>
      </c>
    </row>
    <row r="77" spans="1:8" x14ac:dyDescent="0.35">
      <c r="A77" s="1" t="s">
        <v>1057</v>
      </c>
      <c r="B77" s="1">
        <v>9177</v>
      </c>
      <c r="C77" s="1">
        <v>45</v>
      </c>
      <c r="D77" s="1">
        <v>15307</v>
      </c>
      <c r="E77" s="1" t="s">
        <v>979</v>
      </c>
      <c r="F77" s="1" t="s">
        <v>980</v>
      </c>
      <c r="G77" s="4">
        <v>35186</v>
      </c>
      <c r="H77" s="1">
        <f>SUMIFS(D:D, B:B, B77)</f>
        <v>15307</v>
      </c>
    </row>
    <row r="78" spans="1:8" hidden="1" x14ac:dyDescent="0.35">
      <c r="A78" s="1" t="s">
        <v>1058</v>
      </c>
      <c r="B78" s="1">
        <v>8703</v>
      </c>
      <c r="C78" s="1">
        <v>201</v>
      </c>
      <c r="D78" s="1">
        <v>68923</v>
      </c>
      <c r="E78" s="1" t="s">
        <v>983</v>
      </c>
      <c r="F78" s="1" t="s">
        <v>980</v>
      </c>
      <c r="G78" s="4"/>
      <c r="H78" s="1">
        <f>SUMIFS(D:D, B:B, B78)</f>
        <v>68923</v>
      </c>
    </row>
    <row r="79" spans="1:8" x14ac:dyDescent="0.35">
      <c r="A79" s="1" t="s">
        <v>1167</v>
      </c>
      <c r="B79" s="1">
        <v>8249</v>
      </c>
      <c r="C79" s="1">
        <v>861</v>
      </c>
      <c r="D79" s="1">
        <v>16690</v>
      </c>
      <c r="E79" s="1" t="s">
        <v>979</v>
      </c>
      <c r="F79" s="1" t="s">
        <v>980</v>
      </c>
      <c r="G79" s="4">
        <v>35321</v>
      </c>
      <c r="H79" s="1">
        <f>SUMIFS(D:D, B:B, B79)</f>
        <v>16690</v>
      </c>
    </row>
    <row r="80" spans="1:8" hidden="1" x14ac:dyDescent="0.35">
      <c r="A80" s="1" t="s">
        <v>1060</v>
      </c>
      <c r="B80" s="1">
        <v>3089</v>
      </c>
      <c r="C80" s="1">
        <v>138</v>
      </c>
      <c r="D80" s="1">
        <v>78953</v>
      </c>
      <c r="E80" s="1" t="s">
        <v>983</v>
      </c>
      <c r="F80" s="1" t="s">
        <v>980</v>
      </c>
      <c r="G80" s="4"/>
      <c r="H80" s="1">
        <f>SUMIFS(D:D, B:B, B80)</f>
        <v>78953</v>
      </c>
    </row>
    <row r="81" spans="1:8" x14ac:dyDescent="0.35">
      <c r="A81" s="5" t="s">
        <v>1079</v>
      </c>
      <c r="B81" s="1">
        <v>9934</v>
      </c>
      <c r="C81" s="1">
        <v>168</v>
      </c>
      <c r="D81" s="1">
        <v>17035</v>
      </c>
      <c r="E81" s="1" t="s">
        <v>979</v>
      </c>
      <c r="F81" s="1" t="s">
        <v>985</v>
      </c>
      <c r="G81" s="4">
        <v>35593</v>
      </c>
      <c r="H81" s="1">
        <f>SUMIFS(D:D, B:B, B81)</f>
        <v>17035</v>
      </c>
    </row>
    <row r="82" spans="1:8" hidden="1" x14ac:dyDescent="0.35">
      <c r="A82" s="1" t="s">
        <v>1062</v>
      </c>
      <c r="B82" s="1">
        <v>8786</v>
      </c>
      <c r="C82" s="1">
        <v>128</v>
      </c>
      <c r="D82" s="1">
        <v>50374</v>
      </c>
      <c r="E82" s="1" t="s">
        <v>983</v>
      </c>
      <c r="F82" s="1" t="s">
        <v>980</v>
      </c>
      <c r="G82" s="4"/>
      <c r="H82" s="1">
        <f>SUMIFS(D:D, B:B, B82)</f>
        <v>50374</v>
      </c>
    </row>
    <row r="83" spans="1:8" hidden="1" x14ac:dyDescent="0.35">
      <c r="A83" s="1" t="s">
        <v>1063</v>
      </c>
      <c r="B83" s="1">
        <v>1211</v>
      </c>
      <c r="C83" s="1">
        <v>33</v>
      </c>
      <c r="D83" s="1">
        <v>83102</v>
      </c>
      <c r="E83" s="1" t="s">
        <v>983</v>
      </c>
      <c r="F83" s="1" t="s">
        <v>985</v>
      </c>
      <c r="G83" s="4"/>
      <c r="H83" s="1">
        <f>SUMIFS(D:D, B:B, B83)</f>
        <v>83102</v>
      </c>
    </row>
    <row r="84" spans="1:8" hidden="1" x14ac:dyDescent="0.35">
      <c r="A84" s="1" t="s">
        <v>1064</v>
      </c>
      <c r="B84" s="1">
        <v>359</v>
      </c>
      <c r="C84" s="1">
        <v>936</v>
      </c>
      <c r="D84" s="1">
        <v>62151</v>
      </c>
      <c r="E84" s="1" t="s">
        <v>983</v>
      </c>
      <c r="F84" s="1" t="s">
        <v>985</v>
      </c>
      <c r="G84" s="4"/>
      <c r="H84" s="1">
        <f>SUMIFS(D:D, B:B, B84)</f>
        <v>62151</v>
      </c>
    </row>
    <row r="85" spans="1:8" hidden="1" x14ac:dyDescent="0.35">
      <c r="A85" s="1" t="s">
        <v>1065</v>
      </c>
      <c r="B85" s="1">
        <v>2066</v>
      </c>
      <c r="C85" s="1">
        <v>762</v>
      </c>
      <c r="D85" s="1">
        <v>84665</v>
      </c>
      <c r="E85" s="1" t="s">
        <v>983</v>
      </c>
      <c r="F85" s="1" t="s">
        <v>985</v>
      </c>
      <c r="G85" s="4"/>
      <c r="H85" s="1">
        <f>SUMIFS(D:D, B:B, B85)</f>
        <v>84665</v>
      </c>
    </row>
    <row r="86" spans="1:8" x14ac:dyDescent="0.35">
      <c r="A86" s="1" t="s">
        <v>981</v>
      </c>
      <c r="B86" s="1">
        <v>3189</v>
      </c>
      <c r="C86" s="1">
        <v>933</v>
      </c>
      <c r="D86" s="1">
        <v>78698</v>
      </c>
      <c r="E86" s="1" t="s">
        <v>979</v>
      </c>
      <c r="F86" s="1" t="s">
        <v>980</v>
      </c>
      <c r="G86" s="4">
        <v>35621</v>
      </c>
      <c r="H86" s="1">
        <f>SUMIFS(D:D, B:B, B86)</f>
        <v>78698</v>
      </c>
    </row>
    <row r="87" spans="1:8" x14ac:dyDescent="0.35">
      <c r="A87" s="1" t="s">
        <v>1001</v>
      </c>
      <c r="B87" s="1">
        <v>6153</v>
      </c>
      <c r="C87" s="1">
        <v>328</v>
      </c>
      <c r="D87" s="1">
        <v>77861</v>
      </c>
      <c r="E87" s="1" t="s">
        <v>979</v>
      </c>
      <c r="F87" s="1" t="s">
        <v>980</v>
      </c>
      <c r="G87" s="4">
        <v>35681</v>
      </c>
      <c r="H87" s="1">
        <f>SUMIFS(D:D, B:B, B87)</f>
        <v>77861</v>
      </c>
    </row>
    <row r="88" spans="1:8" x14ac:dyDescent="0.35">
      <c r="A88" s="1" t="s">
        <v>1122</v>
      </c>
      <c r="B88" s="1">
        <v>8747</v>
      </c>
      <c r="C88" s="1">
        <v>659</v>
      </c>
      <c r="D88" s="1">
        <v>85889</v>
      </c>
      <c r="E88" s="1" t="s">
        <v>979</v>
      </c>
      <c r="F88" s="1" t="s">
        <v>985</v>
      </c>
      <c r="G88" s="4">
        <v>36049</v>
      </c>
      <c r="H88" s="1">
        <f>SUMIFS(D:D, B:B, B88)</f>
        <v>85889</v>
      </c>
    </row>
    <row r="89" spans="1:8" x14ac:dyDescent="0.35">
      <c r="A89" s="1" t="s">
        <v>1003</v>
      </c>
      <c r="B89" s="1">
        <v>8106</v>
      </c>
      <c r="C89" s="1">
        <v>421</v>
      </c>
      <c r="D89" s="1">
        <v>83002</v>
      </c>
      <c r="E89" s="1" t="s">
        <v>979</v>
      </c>
      <c r="F89" s="1" t="s">
        <v>980</v>
      </c>
      <c r="G89" s="4">
        <v>36224</v>
      </c>
      <c r="H89" s="1">
        <f>SUMIFS(D:D, B:B, B89)</f>
        <v>83002</v>
      </c>
    </row>
    <row r="90" spans="1:8" hidden="1" x14ac:dyDescent="0.35">
      <c r="A90" s="1" t="s">
        <v>1070</v>
      </c>
      <c r="B90" s="1">
        <v>805</v>
      </c>
      <c r="C90" s="1">
        <v>40</v>
      </c>
      <c r="D90" s="1">
        <v>91926</v>
      </c>
      <c r="E90" s="1" t="s">
        <v>983</v>
      </c>
      <c r="F90" s="1" t="s">
        <v>985</v>
      </c>
      <c r="G90" s="4"/>
      <c r="H90" s="1">
        <f>SUMIFS(D:D, B:B, B90)</f>
        <v>91926</v>
      </c>
    </row>
    <row r="91" spans="1:8" x14ac:dyDescent="0.35">
      <c r="A91" s="1" t="s">
        <v>1042</v>
      </c>
      <c r="B91" s="1">
        <v>1647</v>
      </c>
      <c r="C91" s="1">
        <v>877</v>
      </c>
      <c r="D91" s="1">
        <v>61325</v>
      </c>
      <c r="E91" s="1" t="s">
        <v>979</v>
      </c>
      <c r="F91" s="1" t="s">
        <v>980</v>
      </c>
      <c r="G91" s="4">
        <v>36607</v>
      </c>
      <c r="H91" s="1">
        <f>SUMIFS(D:D, B:B, B91)</f>
        <v>61325</v>
      </c>
    </row>
    <row r="92" spans="1:8" hidden="1" x14ac:dyDescent="0.35">
      <c r="A92" s="1" t="s">
        <v>1072</v>
      </c>
      <c r="B92" s="1">
        <v>5269</v>
      </c>
      <c r="C92" s="1">
        <v>678</v>
      </c>
      <c r="D92" s="1">
        <v>19346</v>
      </c>
      <c r="E92" s="1" t="s">
        <v>983</v>
      </c>
      <c r="F92" s="1" t="s">
        <v>985</v>
      </c>
      <c r="G92" s="4"/>
      <c r="H92" s="1">
        <f>SUMIFS(D:D, B:B, B92)</f>
        <v>19346</v>
      </c>
    </row>
    <row r="93" spans="1:8" hidden="1" x14ac:dyDescent="0.35">
      <c r="A93" s="1" t="s">
        <v>1073</v>
      </c>
      <c r="B93" s="1">
        <v>8404</v>
      </c>
      <c r="C93" s="1">
        <v>703</v>
      </c>
      <c r="D93" s="1">
        <v>35185</v>
      </c>
      <c r="E93" s="1" t="s">
        <v>983</v>
      </c>
      <c r="F93" s="1" t="s">
        <v>985</v>
      </c>
      <c r="G93" s="4"/>
      <c r="H93" s="1">
        <f>SUMIFS(D:D, B:B, B93)</f>
        <v>35185</v>
      </c>
    </row>
    <row r="94" spans="1:8" hidden="1" x14ac:dyDescent="0.35">
      <c r="A94" s="1" t="s">
        <v>1074</v>
      </c>
      <c r="B94" s="1">
        <v>519</v>
      </c>
      <c r="C94" s="1">
        <v>180</v>
      </c>
      <c r="D94" s="1">
        <v>7068</v>
      </c>
      <c r="E94" s="1" t="s">
        <v>983</v>
      </c>
      <c r="F94" s="1" t="s">
        <v>980</v>
      </c>
      <c r="G94" s="4"/>
      <c r="H94" s="1">
        <f>SUMIFS(D:D, B:B, B94)</f>
        <v>7068</v>
      </c>
    </row>
    <row r="95" spans="1:8" x14ac:dyDescent="0.35">
      <c r="A95" s="1" t="s">
        <v>1126</v>
      </c>
      <c r="B95" s="1">
        <v>9807</v>
      </c>
      <c r="C95" s="1">
        <v>202</v>
      </c>
      <c r="D95" s="1">
        <v>63810</v>
      </c>
      <c r="E95" s="1" t="s">
        <v>979</v>
      </c>
      <c r="F95" s="1" t="s">
        <v>980</v>
      </c>
      <c r="G95" s="4">
        <v>37106</v>
      </c>
      <c r="H95" s="1">
        <f>SUMIFS(D:D, B:B, B95)</f>
        <v>63810</v>
      </c>
    </row>
    <row r="96" spans="1:8" x14ac:dyDescent="0.35">
      <c r="A96" s="1" t="s">
        <v>1012</v>
      </c>
      <c r="B96" s="1">
        <v>3633</v>
      </c>
      <c r="C96" s="1">
        <v>945</v>
      </c>
      <c r="D96" s="1">
        <v>56148</v>
      </c>
      <c r="E96" s="1" t="s">
        <v>979</v>
      </c>
      <c r="F96" s="1" t="s">
        <v>985</v>
      </c>
      <c r="G96" s="4">
        <v>37113</v>
      </c>
      <c r="H96" s="1">
        <f>SUMIFS(D:D, B:B, B96)</f>
        <v>56148</v>
      </c>
    </row>
    <row r="97" spans="1:8" x14ac:dyDescent="0.35">
      <c r="A97" s="1" t="s">
        <v>1053</v>
      </c>
      <c r="B97" s="1">
        <v>4527</v>
      </c>
      <c r="C97" s="1">
        <v>227</v>
      </c>
      <c r="D97" s="1">
        <v>3951</v>
      </c>
      <c r="E97" s="1" t="s">
        <v>979</v>
      </c>
      <c r="F97" s="1" t="s">
        <v>980</v>
      </c>
      <c r="G97" s="4">
        <v>37261</v>
      </c>
      <c r="H97" s="1">
        <f>SUMIFS(D:D, B:B, B97)</f>
        <v>3951</v>
      </c>
    </row>
    <row r="98" spans="1:8" x14ac:dyDescent="0.35">
      <c r="A98" s="5" t="s">
        <v>1169</v>
      </c>
      <c r="B98" s="1">
        <v>5489</v>
      </c>
      <c r="C98" s="1">
        <v>75</v>
      </c>
      <c r="D98" s="1">
        <v>93642</v>
      </c>
      <c r="E98" s="1" t="s">
        <v>979</v>
      </c>
      <c r="F98" s="1" t="s">
        <v>985</v>
      </c>
      <c r="G98" s="4">
        <v>37507</v>
      </c>
      <c r="H98" s="1">
        <f>SUMIFS(D:D, B:B, B98)</f>
        <v>93642</v>
      </c>
    </row>
    <row r="99" spans="1:8" x14ac:dyDescent="0.35">
      <c r="A99" s="1" t="s">
        <v>1019</v>
      </c>
      <c r="B99" s="1">
        <v>9486</v>
      </c>
      <c r="C99" s="1">
        <v>782</v>
      </c>
      <c r="D99" s="1">
        <v>24856</v>
      </c>
      <c r="E99" s="1" t="s">
        <v>979</v>
      </c>
      <c r="F99" s="1" t="s">
        <v>980</v>
      </c>
      <c r="G99" s="4">
        <v>37549</v>
      </c>
      <c r="H99" s="1">
        <f>SUMIFS(D:D, B:B, B99)</f>
        <v>24856</v>
      </c>
    </row>
    <row r="100" spans="1:8" hidden="1" x14ac:dyDescent="0.35">
      <c r="A100" s="1" t="s">
        <v>1080</v>
      </c>
      <c r="B100" s="1">
        <v>1980</v>
      </c>
      <c r="C100" s="1">
        <v>723</v>
      </c>
      <c r="D100" s="1">
        <v>426</v>
      </c>
      <c r="E100" s="1" t="s">
        <v>983</v>
      </c>
      <c r="F100" s="1" t="s">
        <v>985</v>
      </c>
      <c r="G100" s="4"/>
      <c r="H100" s="1">
        <f>SUMIFS(D:D, B:B, B100)</f>
        <v>426</v>
      </c>
    </row>
    <row r="101" spans="1:8" x14ac:dyDescent="0.35">
      <c r="A101" s="1" t="s">
        <v>1120</v>
      </c>
      <c r="B101" s="1">
        <v>2142</v>
      </c>
      <c r="C101" s="1">
        <v>977</v>
      </c>
      <c r="D101" s="1">
        <v>44807</v>
      </c>
      <c r="E101" s="1" t="s">
        <v>979</v>
      </c>
      <c r="F101" s="1" t="s">
        <v>980</v>
      </c>
      <c r="G101" s="4">
        <v>37549</v>
      </c>
      <c r="H101" s="1">
        <f>SUMIFS(D:D, B:B, B101)</f>
        <v>44807</v>
      </c>
    </row>
    <row r="102" spans="1:8" x14ac:dyDescent="0.35">
      <c r="A102" s="1" t="s">
        <v>1129</v>
      </c>
      <c r="B102" s="1">
        <v>7146</v>
      </c>
      <c r="C102" s="1">
        <v>990</v>
      </c>
      <c r="D102" s="1">
        <v>73874</v>
      </c>
      <c r="E102" s="1" t="s">
        <v>979</v>
      </c>
      <c r="F102" s="1" t="s">
        <v>980</v>
      </c>
      <c r="G102" s="4">
        <v>37953</v>
      </c>
      <c r="H102" s="1">
        <f>SUMIFS(D:D, B:B, B102)</f>
        <v>73874</v>
      </c>
    </row>
    <row r="103" spans="1:8" x14ac:dyDescent="0.35">
      <c r="A103" s="5" t="s">
        <v>1094</v>
      </c>
      <c r="B103" s="1">
        <v>2183</v>
      </c>
      <c r="C103" s="1">
        <v>251</v>
      </c>
      <c r="D103" s="1">
        <v>94926</v>
      </c>
      <c r="E103" s="1" t="s">
        <v>979</v>
      </c>
      <c r="F103" s="1" t="s">
        <v>980</v>
      </c>
      <c r="G103" s="4">
        <v>37957</v>
      </c>
      <c r="H103" s="1">
        <f>SUMIFS(D:D, B:B, B103)</f>
        <v>94926</v>
      </c>
    </row>
    <row r="104" spans="1:8" hidden="1" x14ac:dyDescent="0.35">
      <c r="A104" s="1" t="s">
        <v>1084</v>
      </c>
      <c r="B104" s="1">
        <v>8808</v>
      </c>
      <c r="C104" s="1">
        <v>105</v>
      </c>
      <c r="D104" s="1">
        <v>766</v>
      </c>
      <c r="E104" s="1" t="s">
        <v>983</v>
      </c>
      <c r="F104" s="1" t="s">
        <v>980</v>
      </c>
      <c r="G104" s="4"/>
      <c r="H104" s="1">
        <f>SUMIFS(D:D, B:B, B104)</f>
        <v>766</v>
      </c>
    </row>
    <row r="105" spans="1:8" hidden="1" x14ac:dyDescent="0.35">
      <c r="A105" s="1" t="s">
        <v>1085</v>
      </c>
      <c r="B105" s="1">
        <v>4920</v>
      </c>
      <c r="C105" s="1">
        <v>308</v>
      </c>
      <c r="D105" s="1">
        <v>13169</v>
      </c>
      <c r="E105" s="1" t="s">
        <v>983</v>
      </c>
      <c r="F105" s="1" t="s">
        <v>985</v>
      </c>
      <c r="G105" s="4"/>
      <c r="H105" s="1">
        <f>SUMIFS(D:D, B:B, B105)</f>
        <v>13169</v>
      </c>
    </row>
    <row r="106" spans="1:8" x14ac:dyDescent="0.35">
      <c r="A106" s="1" t="s">
        <v>1061</v>
      </c>
      <c r="B106" s="1">
        <v>7253</v>
      </c>
      <c r="C106" s="1">
        <v>57</v>
      </c>
      <c r="D106" s="1">
        <v>89420</v>
      </c>
      <c r="E106" s="1" t="s">
        <v>979</v>
      </c>
      <c r="F106" s="1" t="s">
        <v>985</v>
      </c>
      <c r="G106" s="4">
        <v>38048</v>
      </c>
      <c r="H106" s="1">
        <f>SUMIFS(D:D, B:B, B106)</f>
        <v>89420</v>
      </c>
    </row>
    <row r="107" spans="1:8" hidden="1" x14ac:dyDescent="0.35">
      <c r="A107" s="1" t="s">
        <v>1087</v>
      </c>
      <c r="B107" s="1">
        <v>8104</v>
      </c>
      <c r="C107" s="1">
        <v>775</v>
      </c>
      <c r="D107" s="1">
        <v>88037</v>
      </c>
      <c r="E107" s="1" t="s">
        <v>983</v>
      </c>
      <c r="F107" s="1" t="s">
        <v>980</v>
      </c>
      <c r="G107" s="4"/>
      <c r="H107" s="1">
        <f>SUMIFS(D:D, B:B, B107)</f>
        <v>88037</v>
      </c>
    </row>
    <row r="108" spans="1:8" x14ac:dyDescent="0.35">
      <c r="A108" s="1" t="s">
        <v>1128</v>
      </c>
      <c r="B108" s="1">
        <v>1724</v>
      </c>
      <c r="C108" s="1">
        <v>25</v>
      </c>
      <c r="D108" s="1">
        <v>37286</v>
      </c>
      <c r="E108" s="1" t="s">
        <v>979</v>
      </c>
      <c r="F108" s="1" t="s">
        <v>980</v>
      </c>
      <c r="G108" s="4">
        <v>38124</v>
      </c>
      <c r="H108" s="1">
        <f>SUMIFS(D:D, B:B, B108)</f>
        <v>37286</v>
      </c>
    </row>
    <row r="109" spans="1:8" hidden="1" x14ac:dyDescent="0.35">
      <c r="A109" s="1" t="s">
        <v>1089</v>
      </c>
      <c r="B109" s="1">
        <v>7043</v>
      </c>
      <c r="C109" s="1">
        <v>548</v>
      </c>
      <c r="D109" s="1">
        <v>87886</v>
      </c>
      <c r="E109" s="1" t="s">
        <v>983</v>
      </c>
      <c r="F109" s="1" t="s">
        <v>985</v>
      </c>
      <c r="G109" s="4"/>
      <c r="H109" s="1">
        <f>SUMIFS(D:D, B:B, B109)</f>
        <v>87886</v>
      </c>
    </row>
    <row r="110" spans="1:8" x14ac:dyDescent="0.35">
      <c r="A110" s="1" t="s">
        <v>1059</v>
      </c>
      <c r="B110" s="1">
        <v>3514</v>
      </c>
      <c r="C110" s="1">
        <v>564</v>
      </c>
      <c r="D110" s="1">
        <v>59651</v>
      </c>
      <c r="E110" s="1" t="s">
        <v>979</v>
      </c>
      <c r="F110" s="1" t="s">
        <v>985</v>
      </c>
      <c r="G110" s="4">
        <v>38255</v>
      </c>
      <c r="H110" s="1">
        <f>SUMIFS(D:D, B:B, B110)</f>
        <v>59651</v>
      </c>
    </row>
    <row r="111" spans="1:8" x14ac:dyDescent="0.35">
      <c r="A111" s="1" t="s">
        <v>1148</v>
      </c>
      <c r="B111" s="1">
        <v>5958</v>
      </c>
      <c r="C111" s="1">
        <v>304</v>
      </c>
      <c r="D111" s="1">
        <v>13693</v>
      </c>
      <c r="E111" s="1" t="s">
        <v>979</v>
      </c>
      <c r="F111" s="1" t="s">
        <v>985</v>
      </c>
      <c r="G111" s="4">
        <v>38255</v>
      </c>
      <c r="H111" s="1">
        <f>SUMIFS(D:D, B:B, B111)</f>
        <v>13693</v>
      </c>
    </row>
    <row r="112" spans="1:8" hidden="1" x14ac:dyDescent="0.35">
      <c r="A112" s="1" t="s">
        <v>1092</v>
      </c>
      <c r="B112" s="1">
        <v>9968</v>
      </c>
      <c r="C112" s="1">
        <v>938</v>
      </c>
      <c r="D112" s="1">
        <v>51284</v>
      </c>
      <c r="E112" s="1" t="s">
        <v>983</v>
      </c>
      <c r="F112" s="1" t="s">
        <v>980</v>
      </c>
      <c r="G112" s="4"/>
      <c r="H112" s="1">
        <f>SUMIFS(D:D, B:B, B112)</f>
        <v>51284</v>
      </c>
    </row>
    <row r="113" spans="1:8" x14ac:dyDescent="0.35">
      <c r="A113" s="1" t="s">
        <v>1086</v>
      </c>
      <c r="B113" s="1">
        <v>3140</v>
      </c>
      <c r="C113" s="1">
        <v>172</v>
      </c>
      <c r="D113" s="1">
        <v>48657</v>
      </c>
      <c r="E113" s="1" t="s">
        <v>979</v>
      </c>
      <c r="F113" s="1" t="s">
        <v>985</v>
      </c>
      <c r="G113" s="4">
        <v>38286</v>
      </c>
      <c r="H113" s="1">
        <f>SUMIFS(D:D, B:B, B113)</f>
        <v>48657</v>
      </c>
    </row>
    <row r="114" spans="1:8" x14ac:dyDescent="0.35">
      <c r="A114" s="1" t="s">
        <v>1021</v>
      </c>
      <c r="B114" s="1">
        <v>8927</v>
      </c>
      <c r="C114" s="1">
        <v>702</v>
      </c>
      <c r="D114" s="1">
        <v>74222</v>
      </c>
      <c r="E114" s="1" t="s">
        <v>979</v>
      </c>
      <c r="F114" s="1" t="s">
        <v>985</v>
      </c>
      <c r="G114" s="4">
        <v>38311</v>
      </c>
      <c r="H114" s="1">
        <f>SUMIFS(D:D, B:B, B114)</f>
        <v>74222</v>
      </c>
    </row>
    <row r="115" spans="1:8" hidden="1" x14ac:dyDescent="0.35">
      <c r="A115" s="1" t="s">
        <v>1095</v>
      </c>
      <c r="B115" s="1">
        <v>2182</v>
      </c>
      <c r="C115" s="1">
        <v>330</v>
      </c>
      <c r="D115" s="1">
        <v>312</v>
      </c>
      <c r="E115" s="1" t="s">
        <v>983</v>
      </c>
      <c r="F115" s="1" t="s">
        <v>985</v>
      </c>
      <c r="G115" s="4"/>
      <c r="H115" s="1">
        <f>SUMIFS(D:D, B:B, B115)</f>
        <v>312</v>
      </c>
    </row>
    <row r="116" spans="1:8" x14ac:dyDescent="0.35">
      <c r="A116" s="1" t="s">
        <v>1006</v>
      </c>
      <c r="B116" s="1">
        <v>5387</v>
      </c>
      <c r="C116" s="1">
        <v>286</v>
      </c>
      <c r="D116" s="1">
        <v>39432</v>
      </c>
      <c r="E116" s="1" t="s">
        <v>979</v>
      </c>
      <c r="F116" s="1" t="s">
        <v>985</v>
      </c>
      <c r="G116" s="4">
        <v>38610</v>
      </c>
      <c r="H116" s="1">
        <f>SUMIFS(D:D, B:B, B116)</f>
        <v>39432</v>
      </c>
    </row>
    <row r="117" spans="1:8" x14ac:dyDescent="0.35">
      <c r="A117" s="1" t="s">
        <v>1105</v>
      </c>
      <c r="B117" s="1">
        <v>207</v>
      </c>
      <c r="C117" s="1">
        <v>147</v>
      </c>
      <c r="D117" s="1">
        <v>99367</v>
      </c>
      <c r="E117" s="1" t="s">
        <v>979</v>
      </c>
      <c r="F117" s="1" t="s">
        <v>985</v>
      </c>
      <c r="G117" s="4">
        <v>38610</v>
      </c>
      <c r="H117" s="1">
        <f>SUMIFS(D:D, B:B, B117)</f>
        <v>99367</v>
      </c>
    </row>
    <row r="118" spans="1:8" x14ac:dyDescent="0.35">
      <c r="A118" s="1" t="s">
        <v>1121</v>
      </c>
      <c r="B118" s="1">
        <v>2396</v>
      </c>
      <c r="C118" s="1">
        <v>460</v>
      </c>
      <c r="D118" s="1">
        <v>11223</v>
      </c>
      <c r="E118" s="1" t="s">
        <v>979</v>
      </c>
      <c r="F118" s="1" t="s">
        <v>985</v>
      </c>
      <c r="G118" s="4">
        <v>38610</v>
      </c>
      <c r="H118" s="1">
        <f>SUMIFS(D:D, B:B, B118)</f>
        <v>11223</v>
      </c>
    </row>
    <row r="119" spans="1:8" x14ac:dyDescent="0.35">
      <c r="A119" s="1" t="s">
        <v>1117</v>
      </c>
      <c r="B119" s="1">
        <v>9645</v>
      </c>
      <c r="C119" s="1">
        <v>127</v>
      </c>
      <c r="D119" s="1">
        <v>27590</v>
      </c>
      <c r="E119" s="1" t="s">
        <v>979</v>
      </c>
      <c r="F119" s="1" t="s">
        <v>980</v>
      </c>
      <c r="G119" s="4">
        <v>38726</v>
      </c>
      <c r="H119" s="1">
        <f>SUMIFS(D:D, B:B, B119)</f>
        <v>27590</v>
      </c>
    </row>
    <row r="120" spans="1:8" hidden="1" x14ac:dyDescent="0.35">
      <c r="A120" s="1" t="s">
        <v>1100</v>
      </c>
      <c r="B120" s="1">
        <v>5781</v>
      </c>
      <c r="C120" s="1">
        <v>510</v>
      </c>
      <c r="D120" s="1">
        <v>51104</v>
      </c>
      <c r="E120" s="1" t="s">
        <v>983</v>
      </c>
      <c r="F120" s="1" t="s">
        <v>985</v>
      </c>
      <c r="G120" s="4"/>
      <c r="H120" s="1">
        <f>SUMIFS(D:D, B:B, B120)</f>
        <v>51104</v>
      </c>
    </row>
    <row r="121" spans="1:8" hidden="1" x14ac:dyDescent="0.35">
      <c r="A121" s="1" t="s">
        <v>1101</v>
      </c>
      <c r="B121" s="1">
        <v>8306</v>
      </c>
      <c r="C121" s="1">
        <v>444</v>
      </c>
      <c r="D121" s="1">
        <v>35369</v>
      </c>
      <c r="E121" s="1" t="s">
        <v>983</v>
      </c>
      <c r="F121" s="1" t="s">
        <v>980</v>
      </c>
      <c r="G121" s="4"/>
      <c r="H121" s="1">
        <f>SUMIFS(D:D, B:B, B121)</f>
        <v>35369</v>
      </c>
    </row>
    <row r="122" spans="1:8" x14ac:dyDescent="0.35">
      <c r="A122" s="1" t="s">
        <v>1013</v>
      </c>
      <c r="B122" s="1">
        <v>7828</v>
      </c>
      <c r="C122" s="1">
        <v>719</v>
      </c>
      <c r="D122" s="1">
        <v>894</v>
      </c>
      <c r="E122" s="1" t="s">
        <v>979</v>
      </c>
      <c r="F122" s="1" t="s">
        <v>980</v>
      </c>
      <c r="G122" s="4">
        <v>38915</v>
      </c>
      <c r="H122" s="1">
        <f>SUMIFS(D:D, B:B, B122)</f>
        <v>894</v>
      </c>
    </row>
    <row r="123" spans="1:8" hidden="1" x14ac:dyDescent="0.35">
      <c r="A123" s="1" t="s">
        <v>1103</v>
      </c>
      <c r="B123" s="1">
        <v>6787</v>
      </c>
      <c r="C123" s="1">
        <v>109</v>
      </c>
      <c r="D123" s="1">
        <v>13394</v>
      </c>
      <c r="E123" s="1" t="s">
        <v>983</v>
      </c>
      <c r="F123" s="1" t="s">
        <v>980</v>
      </c>
      <c r="G123" s="4"/>
      <c r="H123" s="1">
        <f>SUMIFS(D:D, B:B, B123)</f>
        <v>13394</v>
      </c>
    </row>
    <row r="124" spans="1:8" x14ac:dyDescent="0.35">
      <c r="A124" s="1" t="s">
        <v>1020</v>
      </c>
      <c r="B124" s="1">
        <v>308</v>
      </c>
      <c r="C124" s="1">
        <v>140</v>
      </c>
      <c r="D124" s="1">
        <v>39234</v>
      </c>
      <c r="E124" s="1" t="s">
        <v>979</v>
      </c>
      <c r="F124" s="1" t="s">
        <v>980</v>
      </c>
      <c r="G124" s="4">
        <v>38915</v>
      </c>
      <c r="H124" s="1">
        <f>SUMIFS(D:D, B:B, B124)</f>
        <v>39234</v>
      </c>
    </row>
    <row r="125" spans="1:8" x14ac:dyDescent="0.35">
      <c r="A125" s="1" t="s">
        <v>1068</v>
      </c>
      <c r="B125" s="1">
        <v>6746</v>
      </c>
      <c r="C125" s="1">
        <v>818</v>
      </c>
      <c r="D125" s="1">
        <v>20194</v>
      </c>
      <c r="E125" s="1" t="s">
        <v>979</v>
      </c>
      <c r="F125" s="1" t="s">
        <v>985</v>
      </c>
      <c r="G125" s="4">
        <v>39010</v>
      </c>
      <c r="H125" s="1">
        <f>SUMIFS(D:D, B:B, B125)</f>
        <v>20194</v>
      </c>
    </row>
    <row r="126" spans="1:8" hidden="1" x14ac:dyDescent="0.35">
      <c r="A126" s="1" t="s">
        <v>1106</v>
      </c>
      <c r="B126" s="1">
        <v>3</v>
      </c>
      <c r="C126" s="1">
        <v>625</v>
      </c>
      <c r="D126" s="1">
        <v>98982</v>
      </c>
      <c r="E126" s="1" t="s">
        <v>983</v>
      </c>
      <c r="F126" s="1" t="s">
        <v>980</v>
      </c>
      <c r="G126" s="4"/>
      <c r="H126" s="1">
        <f>SUMIFS(D:D, B:B, B126)</f>
        <v>98982</v>
      </c>
    </row>
    <row r="127" spans="1:8" hidden="1" x14ac:dyDescent="0.35">
      <c r="A127" s="1" t="s">
        <v>1107</v>
      </c>
      <c r="B127" s="1">
        <v>1896</v>
      </c>
      <c r="C127" s="1">
        <v>695</v>
      </c>
      <c r="D127" s="1">
        <v>47111</v>
      </c>
      <c r="E127" s="1" t="s">
        <v>983</v>
      </c>
      <c r="F127" s="1" t="s">
        <v>985</v>
      </c>
      <c r="G127" s="4"/>
      <c r="H127" s="1">
        <f>SUMIFS(D:D, B:B, B127)</f>
        <v>47111</v>
      </c>
    </row>
    <row r="128" spans="1:8" hidden="1" x14ac:dyDescent="0.35">
      <c r="A128" s="1" t="s">
        <v>1108</v>
      </c>
      <c r="B128" s="1">
        <v>9631</v>
      </c>
      <c r="C128" s="1">
        <v>983</v>
      </c>
      <c r="D128" s="1">
        <v>87420</v>
      </c>
      <c r="E128" s="1" t="s">
        <v>983</v>
      </c>
      <c r="F128" s="1" t="s">
        <v>985</v>
      </c>
      <c r="G128" s="4"/>
      <c r="H128" s="1">
        <f>SUMIFS(D:D, B:B, B128)</f>
        <v>87420</v>
      </c>
    </row>
    <row r="129" spans="1:8" hidden="1" x14ac:dyDescent="0.35">
      <c r="A129" s="1" t="s">
        <v>1109</v>
      </c>
      <c r="B129" s="1">
        <v>3132</v>
      </c>
      <c r="C129" s="1">
        <v>82</v>
      </c>
      <c r="D129" s="1">
        <v>59376</v>
      </c>
      <c r="E129" s="1" t="s">
        <v>983</v>
      </c>
      <c r="F129" s="1" t="s">
        <v>985</v>
      </c>
      <c r="G129" s="4"/>
      <c r="H129" s="1">
        <f>SUMIFS(D:D, B:B, B129)</f>
        <v>59376</v>
      </c>
    </row>
    <row r="130" spans="1:8" hidden="1" x14ac:dyDescent="0.35">
      <c r="A130" s="1" t="s">
        <v>1110</v>
      </c>
      <c r="B130" s="1">
        <v>1202</v>
      </c>
      <c r="C130" s="1">
        <v>397</v>
      </c>
      <c r="D130" s="1">
        <v>41003</v>
      </c>
      <c r="E130" s="1" t="s">
        <v>983</v>
      </c>
      <c r="F130" s="1" t="s">
        <v>980</v>
      </c>
      <c r="G130" s="4"/>
      <c r="H130" s="1">
        <f>SUMIFS(D:D, B:B, B130)</f>
        <v>41003</v>
      </c>
    </row>
    <row r="131" spans="1:8" hidden="1" x14ac:dyDescent="0.35">
      <c r="A131" s="1" t="s">
        <v>1111</v>
      </c>
      <c r="B131" s="1">
        <v>8834</v>
      </c>
      <c r="C131" s="1">
        <v>599</v>
      </c>
      <c r="D131" s="1">
        <v>58511</v>
      </c>
      <c r="E131" s="1" t="s">
        <v>983</v>
      </c>
      <c r="F131" s="1" t="s">
        <v>980</v>
      </c>
      <c r="G131" s="4"/>
      <c r="H131" s="1">
        <f>SUMIFS(D:D, B:B, B131)</f>
        <v>58511</v>
      </c>
    </row>
    <row r="132" spans="1:8" x14ac:dyDescent="0.35">
      <c r="A132" s="1" t="s">
        <v>1040</v>
      </c>
      <c r="B132" s="1">
        <v>1215</v>
      </c>
      <c r="C132" s="1">
        <v>250</v>
      </c>
      <c r="D132" s="1">
        <v>73561</v>
      </c>
      <c r="E132" s="1" t="s">
        <v>979</v>
      </c>
      <c r="F132" s="1" t="s">
        <v>985</v>
      </c>
      <c r="G132" s="4">
        <v>39012</v>
      </c>
      <c r="H132" s="1">
        <f>SUMIFS(D:D, B:B, B132)</f>
        <v>73561</v>
      </c>
    </row>
    <row r="133" spans="1:8" x14ac:dyDescent="0.35">
      <c r="A133" s="1" t="s">
        <v>1055</v>
      </c>
      <c r="B133" s="1">
        <v>6225</v>
      </c>
      <c r="C133" s="1">
        <v>211</v>
      </c>
      <c r="D133" s="1">
        <v>10366</v>
      </c>
      <c r="E133" s="1" t="s">
        <v>979</v>
      </c>
      <c r="F133" s="1" t="s">
        <v>985</v>
      </c>
      <c r="G133" s="4">
        <v>39074</v>
      </c>
      <c r="H133" s="1">
        <f>SUMIFS(D:D, B:B, B133)</f>
        <v>10366</v>
      </c>
    </row>
    <row r="134" spans="1:8" hidden="1" x14ac:dyDescent="0.35">
      <c r="A134" s="1" t="s">
        <v>1114</v>
      </c>
      <c r="B134" s="1">
        <v>6759</v>
      </c>
      <c r="C134" s="1">
        <v>20</v>
      </c>
      <c r="D134" s="1">
        <v>48873</v>
      </c>
      <c r="E134" s="1" t="s">
        <v>983</v>
      </c>
      <c r="F134" s="1" t="s">
        <v>980</v>
      </c>
      <c r="G134" s="4"/>
      <c r="H134" s="1">
        <f>SUMIFS(D:D, B:B, B134)</f>
        <v>48873</v>
      </c>
    </row>
    <row r="135" spans="1:8" hidden="1" x14ac:dyDescent="0.35">
      <c r="A135" s="1" t="s">
        <v>1115</v>
      </c>
      <c r="B135" s="1">
        <v>2601</v>
      </c>
      <c r="C135" s="1">
        <v>515</v>
      </c>
      <c r="D135" s="1">
        <v>22214</v>
      </c>
      <c r="E135" s="1" t="s">
        <v>983</v>
      </c>
      <c r="F135" s="1" t="s">
        <v>980</v>
      </c>
      <c r="G135" s="4"/>
      <c r="H135" s="1">
        <f>SUMIFS(D:D, B:B, B135)</f>
        <v>22214</v>
      </c>
    </row>
    <row r="136" spans="1:8" hidden="1" x14ac:dyDescent="0.35">
      <c r="A136" s="1" t="s">
        <v>1116</v>
      </c>
      <c r="B136" s="1">
        <v>2656</v>
      </c>
      <c r="C136" s="1">
        <v>332</v>
      </c>
      <c r="D136" s="1">
        <v>806</v>
      </c>
      <c r="E136" s="1" t="s">
        <v>983</v>
      </c>
      <c r="F136" s="1" t="s">
        <v>985</v>
      </c>
      <c r="G136" s="4"/>
      <c r="H136" s="1">
        <f>SUMIFS(D:D, B:B, B136)</f>
        <v>806</v>
      </c>
    </row>
    <row r="137" spans="1:8" x14ac:dyDescent="0.35">
      <c r="A137" s="1" t="s">
        <v>1033</v>
      </c>
      <c r="B137" s="1">
        <v>8103</v>
      </c>
      <c r="C137" s="1">
        <v>346</v>
      </c>
      <c r="D137" s="1">
        <v>23003</v>
      </c>
      <c r="E137" s="1" t="s">
        <v>979</v>
      </c>
      <c r="F137" s="1" t="s">
        <v>980</v>
      </c>
      <c r="G137" s="4">
        <v>39275</v>
      </c>
      <c r="H137" s="1">
        <f>SUMIFS(D:D, B:B, B137)</f>
        <v>23003</v>
      </c>
    </row>
    <row r="138" spans="1:8" hidden="1" x14ac:dyDescent="0.35">
      <c r="A138" s="1" t="s">
        <v>1118</v>
      </c>
      <c r="B138" s="1">
        <v>584</v>
      </c>
      <c r="C138" s="1">
        <v>958</v>
      </c>
      <c r="D138" s="1">
        <v>5769</v>
      </c>
      <c r="E138" s="1" t="s">
        <v>983</v>
      </c>
      <c r="F138" s="1" t="s">
        <v>980</v>
      </c>
      <c r="G138" s="4"/>
      <c r="H138" s="1">
        <f>SUMIFS(D:D, B:B, B138)</f>
        <v>5769</v>
      </c>
    </row>
    <row r="139" spans="1:8" x14ac:dyDescent="0.35">
      <c r="A139" s="1" t="s">
        <v>1140</v>
      </c>
      <c r="B139" s="1">
        <v>7861</v>
      </c>
      <c r="C139" s="1">
        <v>872</v>
      </c>
      <c r="D139" s="1">
        <v>42257</v>
      </c>
      <c r="E139" s="1" t="s">
        <v>979</v>
      </c>
      <c r="F139" s="1" t="s">
        <v>985</v>
      </c>
      <c r="G139" s="4">
        <v>39585</v>
      </c>
      <c r="H139" s="1">
        <f>SUMIFS(D:D, B:B, B139)</f>
        <v>42257</v>
      </c>
    </row>
    <row r="140" spans="1:8" x14ac:dyDescent="0.35">
      <c r="A140" s="1" t="s">
        <v>1029</v>
      </c>
      <c r="B140" s="1">
        <v>2308</v>
      </c>
      <c r="C140" s="1">
        <v>636</v>
      </c>
      <c r="D140" s="1">
        <v>13740</v>
      </c>
      <c r="E140" s="1" t="s">
        <v>979</v>
      </c>
      <c r="F140" s="1" t="s">
        <v>985</v>
      </c>
      <c r="G140" s="4">
        <v>39669</v>
      </c>
      <c r="H140" s="1">
        <f>SUMIFS(D:D, B:B, B140)</f>
        <v>13740</v>
      </c>
    </row>
    <row r="141" spans="1:8" x14ac:dyDescent="0.35">
      <c r="A141" s="1" t="s">
        <v>1125</v>
      </c>
      <c r="B141" s="1">
        <v>2593</v>
      </c>
      <c r="C141" s="1">
        <v>178</v>
      </c>
      <c r="D141" s="1">
        <v>80179</v>
      </c>
      <c r="E141" s="1" t="s">
        <v>979</v>
      </c>
      <c r="F141" s="1" t="s">
        <v>985</v>
      </c>
      <c r="G141" s="4">
        <v>39839</v>
      </c>
      <c r="H141" s="1">
        <f>SUMIFS(D:D, B:B, B141)</f>
        <v>80179</v>
      </c>
    </row>
    <row r="142" spans="1:8" x14ac:dyDescent="0.35">
      <c r="A142" s="1" t="s">
        <v>1048</v>
      </c>
      <c r="B142" s="1">
        <v>8887</v>
      </c>
      <c r="C142" s="1">
        <v>390</v>
      </c>
      <c r="D142" s="1">
        <v>90449</v>
      </c>
      <c r="E142" s="1" t="s">
        <v>979</v>
      </c>
      <c r="F142" s="1" t="s">
        <v>980</v>
      </c>
      <c r="G142" s="4">
        <v>39881</v>
      </c>
      <c r="H142" s="1">
        <f>SUMIFS(D:D, B:B, B142)</f>
        <v>90449</v>
      </c>
    </row>
    <row r="143" spans="1:8" x14ac:dyDescent="0.35">
      <c r="A143" s="1" t="s">
        <v>1156</v>
      </c>
      <c r="B143" s="1">
        <v>6772</v>
      </c>
      <c r="C143" s="1">
        <v>630</v>
      </c>
      <c r="D143" s="1">
        <v>96963</v>
      </c>
      <c r="E143" s="1" t="s">
        <v>979</v>
      </c>
      <c r="F143" s="1" t="s">
        <v>985</v>
      </c>
      <c r="G143" s="4">
        <v>40085</v>
      </c>
      <c r="H143" s="1">
        <f>SUMIFS(D:D, B:B, B143)</f>
        <v>96963</v>
      </c>
    </row>
    <row r="144" spans="1:8" x14ac:dyDescent="0.35">
      <c r="A144" s="1" t="s">
        <v>1136</v>
      </c>
      <c r="B144" s="1">
        <v>1126</v>
      </c>
      <c r="C144" s="1">
        <v>815</v>
      </c>
      <c r="D144" s="1">
        <v>57460</v>
      </c>
      <c r="E144" s="1" t="s">
        <v>979</v>
      </c>
      <c r="F144" s="1" t="s">
        <v>985</v>
      </c>
      <c r="G144" s="4">
        <v>40239</v>
      </c>
      <c r="H144" s="1">
        <f>SUMIFS(D:D, B:B, B144)</f>
        <v>57460</v>
      </c>
    </row>
    <row r="145" spans="1:8" x14ac:dyDescent="0.35">
      <c r="A145" s="1" t="s">
        <v>1149</v>
      </c>
      <c r="B145" s="1">
        <v>1275</v>
      </c>
      <c r="C145" s="1">
        <v>30</v>
      </c>
      <c r="D145" s="1">
        <v>80796</v>
      </c>
      <c r="E145" s="1" t="s">
        <v>979</v>
      </c>
      <c r="F145" s="1" t="s">
        <v>985</v>
      </c>
      <c r="G145" s="4">
        <v>40246</v>
      </c>
      <c r="H145" s="1">
        <f>SUMIFS(D:D, B:B, B145)</f>
        <v>80796</v>
      </c>
    </row>
    <row r="146" spans="1:8" x14ac:dyDescent="0.35">
      <c r="A146" s="1" t="s">
        <v>1090</v>
      </c>
      <c r="B146" s="1">
        <v>7485</v>
      </c>
      <c r="C146" s="1">
        <v>665</v>
      </c>
      <c r="D146" s="1">
        <v>3244</v>
      </c>
      <c r="E146" s="1" t="s">
        <v>979</v>
      </c>
      <c r="F146" s="1" t="s">
        <v>980</v>
      </c>
      <c r="G146" s="4">
        <v>40295</v>
      </c>
      <c r="H146" s="1">
        <f>SUMIFS(D:D, B:B, B146)</f>
        <v>3244</v>
      </c>
    </row>
    <row r="147" spans="1:8" x14ac:dyDescent="0.35">
      <c r="A147" s="1" t="s">
        <v>1142</v>
      </c>
      <c r="B147" s="1">
        <v>5345</v>
      </c>
      <c r="C147" s="1">
        <v>941</v>
      </c>
      <c r="D147" s="1">
        <v>38952</v>
      </c>
      <c r="E147" s="1" t="s">
        <v>979</v>
      </c>
      <c r="F147" s="1" t="s">
        <v>985</v>
      </c>
      <c r="G147" s="4">
        <v>40418</v>
      </c>
      <c r="H147" s="1">
        <f>SUMIFS(D:D, B:B, B147)</f>
        <v>38952</v>
      </c>
    </row>
    <row r="148" spans="1:8" x14ac:dyDescent="0.35">
      <c r="A148" s="1" t="s">
        <v>1047</v>
      </c>
      <c r="B148" s="1">
        <v>1334</v>
      </c>
      <c r="C148" s="1">
        <v>1</v>
      </c>
      <c r="D148" s="1">
        <v>99604</v>
      </c>
      <c r="E148" s="1" t="s">
        <v>979</v>
      </c>
      <c r="F148" s="1" t="s">
        <v>985</v>
      </c>
      <c r="G148" s="4">
        <v>40512</v>
      </c>
      <c r="H148" s="1">
        <f>SUMIFS(D:D, B:B, B148)</f>
        <v>99604</v>
      </c>
    </row>
    <row r="149" spans="1:8" x14ac:dyDescent="0.35">
      <c r="A149" s="1" t="s">
        <v>1093</v>
      </c>
      <c r="B149" s="1">
        <v>5330</v>
      </c>
      <c r="C149" s="1">
        <v>714</v>
      </c>
      <c r="D149" s="1">
        <v>23055</v>
      </c>
      <c r="E149" s="1" t="s">
        <v>979</v>
      </c>
      <c r="F149" s="1" t="s">
        <v>980</v>
      </c>
      <c r="G149" s="4">
        <v>40702</v>
      </c>
      <c r="H149" s="1">
        <f>SUMIFS(D:D, B:B, B149)</f>
        <v>23055</v>
      </c>
    </row>
    <row r="150" spans="1:8" hidden="1" x14ac:dyDescent="0.35">
      <c r="A150" s="1" t="s">
        <v>1130</v>
      </c>
      <c r="B150" s="1">
        <v>563</v>
      </c>
      <c r="C150" s="1">
        <v>913</v>
      </c>
      <c r="D150" s="1">
        <v>20187</v>
      </c>
      <c r="E150" s="1" t="s">
        <v>983</v>
      </c>
      <c r="F150" s="1" t="s">
        <v>985</v>
      </c>
      <c r="G150" s="4"/>
      <c r="H150" s="1">
        <f>SUMIFS(D:D, B:B, B150)</f>
        <v>20187</v>
      </c>
    </row>
    <row r="151" spans="1:8" hidden="1" x14ac:dyDescent="0.35">
      <c r="A151" s="1" t="s">
        <v>1131</v>
      </c>
      <c r="B151" s="1">
        <v>7771</v>
      </c>
      <c r="C151" s="1">
        <v>371</v>
      </c>
      <c r="D151" s="1">
        <v>51038</v>
      </c>
      <c r="E151" s="1" t="s">
        <v>983</v>
      </c>
      <c r="F151" s="1" t="s">
        <v>985</v>
      </c>
      <c r="G151" s="4"/>
      <c r="H151" s="1">
        <f>SUMIFS(D:D, B:B, B151)</f>
        <v>51038</v>
      </c>
    </row>
    <row r="152" spans="1:8" hidden="1" x14ac:dyDescent="0.35">
      <c r="A152" s="1" t="s">
        <v>1132</v>
      </c>
      <c r="B152" s="1">
        <v>4789</v>
      </c>
      <c r="C152" s="1">
        <v>514</v>
      </c>
      <c r="D152" s="1">
        <v>89846</v>
      </c>
      <c r="E152" s="1" t="s">
        <v>983</v>
      </c>
      <c r="F152" s="1" t="s">
        <v>985</v>
      </c>
      <c r="G152" s="4"/>
      <c r="H152" s="1">
        <f>SUMIFS(D:D, B:B, B152)</f>
        <v>89846</v>
      </c>
    </row>
    <row r="153" spans="1:8" hidden="1" x14ac:dyDescent="0.35">
      <c r="A153" s="1" t="s">
        <v>1133</v>
      </c>
      <c r="B153" s="1">
        <v>3221</v>
      </c>
      <c r="C153" s="1">
        <v>707</v>
      </c>
      <c r="D153" s="1">
        <v>59967</v>
      </c>
      <c r="E153" s="1" t="s">
        <v>983</v>
      </c>
      <c r="F153" s="1" t="s">
        <v>980</v>
      </c>
      <c r="G153" s="4"/>
      <c r="H153" s="1">
        <f>SUMIFS(D:D, B:B, B153)</f>
        <v>59967</v>
      </c>
    </row>
    <row r="154" spans="1:8" x14ac:dyDescent="0.35">
      <c r="A154" s="1" t="s">
        <v>1146</v>
      </c>
      <c r="B154" s="1">
        <v>2159</v>
      </c>
      <c r="C154" s="1">
        <v>787</v>
      </c>
      <c r="D154" s="1">
        <v>24449</v>
      </c>
      <c r="E154" s="1" t="s">
        <v>979</v>
      </c>
      <c r="F154" s="1" t="s">
        <v>985</v>
      </c>
      <c r="G154" s="4">
        <v>40719</v>
      </c>
      <c r="H154" s="1">
        <f>SUMIFS(D:D, B:B, B154)</f>
        <v>24449</v>
      </c>
    </row>
    <row r="155" spans="1:8" hidden="1" x14ac:dyDescent="0.35">
      <c r="A155" s="1" t="s">
        <v>1135</v>
      </c>
      <c r="B155" s="1">
        <v>8183</v>
      </c>
      <c r="C155" s="1">
        <v>847</v>
      </c>
      <c r="D155" s="1">
        <v>77342</v>
      </c>
      <c r="E155" s="1" t="s">
        <v>983</v>
      </c>
      <c r="F155" s="1" t="s">
        <v>985</v>
      </c>
      <c r="G155" s="4"/>
      <c r="H155" s="1">
        <f>SUMIFS(D:D, B:B, B155)</f>
        <v>77342</v>
      </c>
    </row>
    <row r="156" spans="1:8" x14ac:dyDescent="0.35">
      <c r="A156" s="1" t="s">
        <v>1134</v>
      </c>
      <c r="B156" s="1">
        <v>5197</v>
      </c>
      <c r="C156" s="1">
        <v>473</v>
      </c>
      <c r="D156" s="1">
        <v>59474</v>
      </c>
      <c r="E156" s="1" t="s">
        <v>979</v>
      </c>
      <c r="F156" s="1" t="s">
        <v>985</v>
      </c>
      <c r="G156" s="4">
        <v>40925</v>
      </c>
      <c r="H156" s="1">
        <f>SUMIFS(D:D, B:B, B156)</f>
        <v>59474</v>
      </c>
    </row>
    <row r="157" spans="1:8" hidden="1" x14ac:dyDescent="0.35">
      <c r="A157" s="1" t="s">
        <v>1137</v>
      </c>
      <c r="B157" s="1">
        <v>4899</v>
      </c>
      <c r="C157" s="1">
        <v>928</v>
      </c>
      <c r="D157" s="1">
        <v>74930</v>
      </c>
      <c r="E157" s="1" t="s">
        <v>983</v>
      </c>
      <c r="F157" s="1" t="s">
        <v>985</v>
      </c>
      <c r="G157" s="4"/>
      <c r="H157" s="1">
        <f>SUMIFS(D:D, B:B, B157)</f>
        <v>74930</v>
      </c>
    </row>
    <row r="158" spans="1:8" hidden="1" x14ac:dyDescent="0.35">
      <c r="A158" s="1" t="s">
        <v>1138</v>
      </c>
      <c r="B158" s="1">
        <v>4732</v>
      </c>
      <c r="C158" s="1">
        <v>210</v>
      </c>
      <c r="D158" s="1">
        <v>89389</v>
      </c>
      <c r="E158" s="1" t="s">
        <v>983</v>
      </c>
      <c r="F158" s="1" t="s">
        <v>985</v>
      </c>
      <c r="G158" s="4"/>
      <c r="H158" s="1">
        <f>SUMIFS(D:D, B:B, B158)</f>
        <v>89389</v>
      </c>
    </row>
    <row r="159" spans="1:8" hidden="1" x14ac:dyDescent="0.35">
      <c r="A159" s="1" t="s">
        <v>1139</v>
      </c>
      <c r="B159" s="1">
        <v>4103</v>
      </c>
      <c r="C159" s="1">
        <v>793</v>
      </c>
      <c r="D159" s="1">
        <v>86767</v>
      </c>
      <c r="E159" s="1" t="s">
        <v>983</v>
      </c>
      <c r="F159" s="1" t="s">
        <v>985</v>
      </c>
      <c r="G159" s="4"/>
      <c r="H159" s="1">
        <f>SUMIFS(D:D, B:B, B159)</f>
        <v>86767</v>
      </c>
    </row>
    <row r="160" spans="1:8" x14ac:dyDescent="0.35">
      <c r="A160" s="1" t="s">
        <v>1153</v>
      </c>
      <c r="B160" s="1">
        <v>2096</v>
      </c>
      <c r="C160" s="1">
        <v>691</v>
      </c>
      <c r="D160" s="1">
        <v>73423</v>
      </c>
      <c r="E160" s="1" t="s">
        <v>979</v>
      </c>
      <c r="F160" s="1" t="s">
        <v>980</v>
      </c>
      <c r="G160" s="4">
        <v>41141</v>
      </c>
      <c r="H160" s="1">
        <f>SUMIFS(D:D, B:B, B160)</f>
        <v>73423</v>
      </c>
    </row>
    <row r="161" spans="1:8" hidden="1" x14ac:dyDescent="0.35">
      <c r="A161" s="1" t="s">
        <v>1141</v>
      </c>
      <c r="B161" s="1">
        <v>7764</v>
      </c>
      <c r="C161" s="1">
        <v>298</v>
      </c>
      <c r="D161" s="1">
        <v>28987</v>
      </c>
      <c r="E161" s="1" t="s">
        <v>983</v>
      </c>
      <c r="F161" s="1" t="s">
        <v>985</v>
      </c>
      <c r="G161" s="4"/>
      <c r="H161" s="1">
        <f>SUMIFS(D:D, B:B, B161)</f>
        <v>28987</v>
      </c>
    </row>
    <row r="162" spans="1:8" x14ac:dyDescent="0.35">
      <c r="A162" s="1" t="s">
        <v>1045</v>
      </c>
      <c r="B162" s="1">
        <v>6767</v>
      </c>
      <c r="C162" s="1">
        <v>353</v>
      </c>
      <c r="D162" s="1">
        <v>12462</v>
      </c>
      <c r="E162" s="1" t="s">
        <v>979</v>
      </c>
      <c r="F162" s="1" t="s">
        <v>985</v>
      </c>
      <c r="G162" s="4">
        <v>41186</v>
      </c>
      <c r="H162" s="1">
        <f>SUMIFS(D:D, B:B, B162)</f>
        <v>12462</v>
      </c>
    </row>
    <row r="163" spans="1:8" hidden="1" x14ac:dyDescent="0.35">
      <c r="A163" s="1" t="s">
        <v>1143</v>
      </c>
      <c r="B163" s="1">
        <v>6191</v>
      </c>
      <c r="C163" s="1">
        <v>731</v>
      </c>
      <c r="D163" s="1">
        <v>50635</v>
      </c>
      <c r="E163" s="1" t="s">
        <v>983</v>
      </c>
      <c r="F163" s="1" t="s">
        <v>985</v>
      </c>
      <c r="G163" s="4"/>
      <c r="H163" s="1">
        <f>SUMIFS(D:D, B:B, B163)</f>
        <v>50635</v>
      </c>
    </row>
    <row r="164" spans="1:8" hidden="1" x14ac:dyDescent="0.35">
      <c r="A164" s="1" t="s">
        <v>1144</v>
      </c>
      <c r="B164" s="1">
        <v>310</v>
      </c>
      <c r="C164" s="1">
        <v>500</v>
      </c>
      <c r="D164" s="1">
        <v>32800</v>
      </c>
      <c r="E164" s="1" t="s">
        <v>983</v>
      </c>
      <c r="F164" s="1" t="s">
        <v>985</v>
      </c>
      <c r="G164" s="4"/>
      <c r="H164" s="1">
        <f>SUMIFS(D:D, B:B, B164)</f>
        <v>32800</v>
      </c>
    </row>
    <row r="165" spans="1:8" hidden="1" x14ac:dyDescent="0.35">
      <c r="A165" s="1" t="s">
        <v>1145</v>
      </c>
      <c r="B165" s="1">
        <v>3095</v>
      </c>
      <c r="C165" s="1">
        <v>142</v>
      </c>
      <c r="D165" s="1">
        <v>67478</v>
      </c>
      <c r="E165" s="1" t="s">
        <v>983</v>
      </c>
      <c r="F165" s="1" t="s">
        <v>980</v>
      </c>
      <c r="G165" s="4"/>
      <c r="H165" s="1">
        <f>SUMIFS(D:D, B:B, B165)</f>
        <v>67478</v>
      </c>
    </row>
    <row r="166" spans="1:8" x14ac:dyDescent="0.35">
      <c r="A166" s="1" t="s">
        <v>1097</v>
      </c>
      <c r="B166" s="1">
        <v>4296</v>
      </c>
      <c r="C166" s="1">
        <v>969</v>
      </c>
      <c r="D166" s="1">
        <v>77063</v>
      </c>
      <c r="E166" s="1" t="s">
        <v>979</v>
      </c>
      <c r="F166" s="1" t="s">
        <v>980</v>
      </c>
      <c r="G166" s="4">
        <v>41342</v>
      </c>
      <c r="H166" s="1">
        <f>SUMIFS(D:D, B:B, B166)</f>
        <v>77063</v>
      </c>
    </row>
    <row r="167" spans="1:8" x14ac:dyDescent="0.35">
      <c r="A167" s="1" t="s">
        <v>1098</v>
      </c>
      <c r="B167" s="1">
        <v>9784</v>
      </c>
      <c r="C167" s="1">
        <v>974</v>
      </c>
      <c r="D167" s="1">
        <v>44299</v>
      </c>
      <c r="E167" s="1" t="s">
        <v>979</v>
      </c>
      <c r="F167" s="1" t="s">
        <v>985</v>
      </c>
      <c r="G167" s="4">
        <v>41446</v>
      </c>
      <c r="H167" s="1">
        <f>SUMIFS(D:D, B:B, B167)</f>
        <v>44299</v>
      </c>
    </row>
    <row r="168" spans="1:8" x14ac:dyDescent="0.35">
      <c r="A168" s="1" t="s">
        <v>1088</v>
      </c>
      <c r="B168" s="1">
        <v>2208</v>
      </c>
      <c r="C168" s="1">
        <v>333</v>
      </c>
      <c r="D168" s="1">
        <v>21972</v>
      </c>
      <c r="E168" s="1" t="s">
        <v>979</v>
      </c>
      <c r="F168" s="1" t="s">
        <v>980</v>
      </c>
      <c r="G168" s="4">
        <v>41497</v>
      </c>
      <c r="H168" s="1">
        <f>SUMIFS(D:D, B:B, B168)</f>
        <v>21972</v>
      </c>
    </row>
    <row r="169" spans="1:8" x14ac:dyDescent="0.35">
      <c r="A169" s="1" t="s">
        <v>1008</v>
      </c>
      <c r="B169" s="1">
        <v>3965</v>
      </c>
      <c r="C169" s="1">
        <v>558</v>
      </c>
      <c r="D169" s="1">
        <v>16113</v>
      </c>
      <c r="E169" s="1" t="s">
        <v>979</v>
      </c>
      <c r="F169" s="1" t="s">
        <v>985</v>
      </c>
      <c r="G169" s="4">
        <v>41593</v>
      </c>
      <c r="H169" s="1">
        <f>SUMIFS(D:D, B:B, B169)</f>
        <v>16113</v>
      </c>
    </row>
    <row r="170" spans="1:8" hidden="1" x14ac:dyDescent="0.35">
      <c r="A170" s="1" t="s">
        <v>1150</v>
      </c>
      <c r="B170" s="1">
        <v>6357</v>
      </c>
      <c r="C170" s="1">
        <v>477</v>
      </c>
      <c r="D170" s="1">
        <v>19804</v>
      </c>
      <c r="E170" s="1" t="s">
        <v>983</v>
      </c>
      <c r="F170" s="1" t="s">
        <v>985</v>
      </c>
      <c r="G170" s="4"/>
      <c r="H170" s="1">
        <f>SUMIFS(D:D, B:B, B170)</f>
        <v>19804</v>
      </c>
    </row>
    <row r="171" spans="1:8" hidden="1" x14ac:dyDescent="0.35">
      <c r="A171" s="1" t="s">
        <v>1151</v>
      </c>
      <c r="B171" s="1">
        <v>4551</v>
      </c>
      <c r="C171" s="1">
        <v>52</v>
      </c>
      <c r="D171" s="1">
        <v>75766</v>
      </c>
      <c r="E171" s="1" t="s">
        <v>983</v>
      </c>
      <c r="F171" s="1" t="s">
        <v>980</v>
      </c>
      <c r="G171" s="4"/>
      <c r="H171" s="1">
        <f>SUMIFS(D:D, B:B, B171)</f>
        <v>75766</v>
      </c>
    </row>
    <row r="172" spans="1:8" hidden="1" x14ac:dyDescent="0.35">
      <c r="A172" s="1" t="s">
        <v>1152</v>
      </c>
      <c r="B172" s="1">
        <v>4252</v>
      </c>
      <c r="C172" s="1">
        <v>73</v>
      </c>
      <c r="D172" s="1">
        <v>74338</v>
      </c>
      <c r="E172" s="1" t="s">
        <v>983</v>
      </c>
      <c r="F172" s="1" t="s">
        <v>985</v>
      </c>
      <c r="G172" s="4"/>
      <c r="H172" s="1">
        <f>SUMIFS(D:D, B:B, B172)</f>
        <v>74338</v>
      </c>
    </row>
    <row r="173" spans="1:8" x14ac:dyDescent="0.35">
      <c r="A173" s="1" t="s">
        <v>1011</v>
      </c>
      <c r="B173" s="1">
        <v>390</v>
      </c>
      <c r="C173" s="1">
        <v>771</v>
      </c>
      <c r="D173" s="1">
        <v>86040</v>
      </c>
      <c r="E173" s="1" t="s">
        <v>979</v>
      </c>
      <c r="F173" s="1" t="s">
        <v>985</v>
      </c>
      <c r="G173" s="4">
        <v>41593</v>
      </c>
      <c r="H173" s="1">
        <f>SUMIFS(D:D, B:B, B173)</f>
        <v>86040</v>
      </c>
    </row>
    <row r="174" spans="1:8" x14ac:dyDescent="0.35">
      <c r="A174" s="1" t="s">
        <v>1015</v>
      </c>
      <c r="B174" s="1">
        <v>896</v>
      </c>
      <c r="C174" s="1">
        <v>998</v>
      </c>
      <c r="D174" s="1">
        <v>28701</v>
      </c>
      <c r="E174" s="1" t="s">
        <v>979</v>
      </c>
      <c r="F174" s="1" t="s">
        <v>980</v>
      </c>
      <c r="G174" s="4">
        <v>41593</v>
      </c>
      <c r="H174" s="1">
        <f>SUMIFS(D:D, B:B, B174)</f>
        <v>28701</v>
      </c>
    </row>
    <row r="175" spans="1:8" hidden="1" x14ac:dyDescent="0.35">
      <c r="A175" s="1" t="s">
        <v>1155</v>
      </c>
      <c r="B175" s="1">
        <v>9271</v>
      </c>
      <c r="C175" s="1">
        <v>68</v>
      </c>
      <c r="D175" s="1">
        <v>81148</v>
      </c>
      <c r="E175" s="1" t="s">
        <v>983</v>
      </c>
      <c r="F175" s="1" t="s">
        <v>985</v>
      </c>
      <c r="G175" s="4"/>
      <c r="H175" s="1">
        <f>SUMIFS(D:D, B:B, B175)</f>
        <v>81148</v>
      </c>
    </row>
    <row r="176" spans="1:8" x14ac:dyDescent="0.35">
      <c r="A176" s="1" t="s">
        <v>1147</v>
      </c>
      <c r="B176" s="1">
        <v>3569</v>
      </c>
      <c r="C176" s="1">
        <v>749</v>
      </c>
      <c r="D176" s="1">
        <v>3119</v>
      </c>
      <c r="E176" s="1" t="s">
        <v>979</v>
      </c>
      <c r="F176" s="1" t="s">
        <v>980</v>
      </c>
      <c r="G176" s="4">
        <v>41822</v>
      </c>
      <c r="H176" s="1">
        <f>SUMIFS(D:D, B:B, B176)</f>
        <v>3119</v>
      </c>
    </row>
    <row r="177" spans="1:8" hidden="1" x14ac:dyDescent="0.35">
      <c r="A177" s="1" t="s">
        <v>1157</v>
      </c>
      <c r="B177" s="1">
        <v>4628</v>
      </c>
      <c r="C177" s="1">
        <v>357</v>
      </c>
      <c r="D177" s="1">
        <v>88092</v>
      </c>
      <c r="E177" s="1" t="s">
        <v>983</v>
      </c>
      <c r="F177" s="1" t="s">
        <v>985</v>
      </c>
      <c r="G177" s="4"/>
      <c r="H177" s="1">
        <f>SUMIFS(D:D, B:B, B177)</f>
        <v>88092</v>
      </c>
    </row>
    <row r="178" spans="1:8" hidden="1" x14ac:dyDescent="0.35">
      <c r="A178" s="1" t="s">
        <v>1158</v>
      </c>
      <c r="B178" s="1">
        <v>3853</v>
      </c>
      <c r="C178" s="1">
        <v>455</v>
      </c>
      <c r="D178" s="1">
        <v>66397</v>
      </c>
      <c r="E178" s="1" t="s">
        <v>983</v>
      </c>
      <c r="F178" s="1" t="s">
        <v>980</v>
      </c>
      <c r="G178" s="4"/>
      <c r="H178" s="1">
        <f>SUMIFS(D:D, B:B, B178)</f>
        <v>66397</v>
      </c>
    </row>
    <row r="179" spans="1:8" x14ac:dyDescent="0.35">
      <c r="A179" s="1" t="s">
        <v>1078</v>
      </c>
      <c r="B179" s="1">
        <v>9792</v>
      </c>
      <c r="C179" s="1">
        <v>763</v>
      </c>
      <c r="D179" s="1">
        <v>87828</v>
      </c>
      <c r="E179" s="1" t="s">
        <v>979</v>
      </c>
      <c r="F179" s="1" t="s">
        <v>985</v>
      </c>
      <c r="G179" s="4">
        <v>41891</v>
      </c>
      <c r="H179" s="1">
        <f>SUMIFS(D:D, B:B, B179)</f>
        <v>87828</v>
      </c>
    </row>
    <row r="180" spans="1:8" hidden="1" x14ac:dyDescent="0.35">
      <c r="A180" s="1" t="s">
        <v>1160</v>
      </c>
      <c r="B180" s="1">
        <v>7513</v>
      </c>
      <c r="C180" s="1">
        <v>589</v>
      </c>
      <c r="D180" s="1">
        <v>5059</v>
      </c>
      <c r="E180" s="1" t="s">
        <v>983</v>
      </c>
      <c r="F180" s="1" t="s">
        <v>980</v>
      </c>
      <c r="G180" s="4"/>
      <c r="H180" s="1">
        <f>SUMIFS(D:D, B:B, B180)</f>
        <v>5059</v>
      </c>
    </row>
    <row r="181" spans="1:8" hidden="1" x14ac:dyDescent="0.35">
      <c r="A181" s="1" t="s">
        <v>1161</v>
      </c>
      <c r="B181" s="1">
        <v>9030</v>
      </c>
      <c r="C181" s="1">
        <v>863</v>
      </c>
      <c r="D181" s="1">
        <v>66582</v>
      </c>
      <c r="E181" s="1" t="s">
        <v>983</v>
      </c>
      <c r="F181" s="1" t="s">
        <v>980</v>
      </c>
      <c r="G181" s="4"/>
      <c r="H181" s="1">
        <f>SUMIFS(D:D, B:B, B181)</f>
        <v>66582</v>
      </c>
    </row>
    <row r="182" spans="1:8" x14ac:dyDescent="0.35">
      <c r="A182" s="1" t="s">
        <v>978</v>
      </c>
      <c r="B182" s="1">
        <v>230</v>
      </c>
      <c r="C182" s="1">
        <v>690</v>
      </c>
      <c r="D182" s="1">
        <v>49302</v>
      </c>
      <c r="E182" s="1" t="s">
        <v>979</v>
      </c>
      <c r="F182" s="1" t="s">
        <v>980</v>
      </c>
      <c r="G182" s="4">
        <v>41991</v>
      </c>
      <c r="H182" s="1">
        <f>SUMIFS(D:D, B:B, B182)</f>
        <v>49302</v>
      </c>
    </row>
    <row r="183" spans="1:8" hidden="1" x14ac:dyDescent="0.35">
      <c r="A183" s="1" t="s">
        <v>1163</v>
      </c>
      <c r="B183" s="1">
        <v>5894</v>
      </c>
      <c r="C183" s="1">
        <v>206</v>
      </c>
      <c r="D183" s="1">
        <v>27741</v>
      </c>
      <c r="E183" s="1" t="s">
        <v>983</v>
      </c>
      <c r="F183" s="1" t="s">
        <v>985</v>
      </c>
      <c r="G183" s="4"/>
      <c r="H183" s="1">
        <f>SUMIFS(D:D, B:B, B183)</f>
        <v>27741</v>
      </c>
    </row>
    <row r="184" spans="1:8" hidden="1" x14ac:dyDescent="0.35">
      <c r="A184" s="1" t="s">
        <v>1164</v>
      </c>
      <c r="B184" s="1">
        <v>7587</v>
      </c>
      <c r="C184" s="1">
        <v>835</v>
      </c>
      <c r="D184" s="1">
        <v>696</v>
      </c>
      <c r="E184" s="1" t="s">
        <v>983</v>
      </c>
      <c r="F184" s="1" t="s">
        <v>980</v>
      </c>
      <c r="G184" s="4"/>
      <c r="H184" s="1">
        <f>SUMIFS(D:D, B:B, B184)</f>
        <v>696</v>
      </c>
    </row>
    <row r="185" spans="1:8" hidden="1" x14ac:dyDescent="0.35">
      <c r="A185" s="1" t="s">
        <v>1165</v>
      </c>
      <c r="B185" s="1">
        <v>1424</v>
      </c>
      <c r="C185" s="1">
        <v>315</v>
      </c>
      <c r="D185" s="1">
        <v>37660</v>
      </c>
      <c r="E185" s="1" t="s">
        <v>983</v>
      </c>
      <c r="F185" s="1" t="s">
        <v>980</v>
      </c>
      <c r="G185" s="4"/>
      <c r="H185" s="1">
        <f>SUMIFS(D:D, B:B, B185)</f>
        <v>37660</v>
      </c>
    </row>
    <row r="186" spans="1:8" hidden="1" x14ac:dyDescent="0.35">
      <c r="A186" s="1" t="s">
        <v>1166</v>
      </c>
      <c r="B186" s="1">
        <v>5214</v>
      </c>
      <c r="C186" s="1">
        <v>553</v>
      </c>
      <c r="D186" s="1">
        <v>16299</v>
      </c>
      <c r="E186" s="1" t="s">
        <v>983</v>
      </c>
      <c r="F186" s="1" t="s">
        <v>980</v>
      </c>
      <c r="G186" s="4"/>
      <c r="H186" s="1">
        <f>SUMIFS(D:D, B:B, B186)</f>
        <v>16299</v>
      </c>
    </row>
    <row r="187" spans="1:8" x14ac:dyDescent="0.35">
      <c r="A187" s="1" t="s">
        <v>1180</v>
      </c>
      <c r="B187" s="1">
        <v>3624</v>
      </c>
      <c r="C187" s="1">
        <v>924</v>
      </c>
      <c r="D187" s="1">
        <v>73137</v>
      </c>
      <c r="E187" s="1" t="s">
        <v>979</v>
      </c>
      <c r="F187" s="1" t="s">
        <v>980</v>
      </c>
      <c r="G187" s="4">
        <v>42083</v>
      </c>
      <c r="H187" s="1">
        <f>SUMIFS(D:D, B:B, B187)</f>
        <v>73137</v>
      </c>
    </row>
    <row r="188" spans="1:8" hidden="1" x14ac:dyDescent="0.35">
      <c r="A188" s="1" t="s">
        <v>1168</v>
      </c>
      <c r="B188" s="1">
        <v>3172</v>
      </c>
      <c r="C188" s="1">
        <v>279</v>
      </c>
      <c r="D188" s="1">
        <v>21003</v>
      </c>
      <c r="E188" s="1" t="s">
        <v>983</v>
      </c>
      <c r="F188" s="1" t="s">
        <v>980</v>
      </c>
      <c r="G188" s="4"/>
      <c r="H188" s="1">
        <f>SUMIFS(D:D, B:B, B188)</f>
        <v>21003</v>
      </c>
    </row>
    <row r="189" spans="1:8" x14ac:dyDescent="0.35">
      <c r="A189" s="1" t="s">
        <v>1113</v>
      </c>
      <c r="B189" s="1">
        <v>2573</v>
      </c>
      <c r="C189" s="1">
        <v>536</v>
      </c>
      <c r="D189" s="1">
        <v>8206</v>
      </c>
      <c r="E189" s="1" t="s">
        <v>979</v>
      </c>
      <c r="F189" s="1" t="s">
        <v>980</v>
      </c>
      <c r="G189" s="4">
        <v>42634</v>
      </c>
      <c r="H189" s="1">
        <f>SUMIFS(D:D, B:B, B189)</f>
        <v>8206</v>
      </c>
    </row>
    <row r="190" spans="1:8" hidden="1" x14ac:dyDescent="0.35">
      <c r="A190" s="1" t="s">
        <v>1170</v>
      </c>
      <c r="B190" s="1">
        <v>2037</v>
      </c>
      <c r="C190" s="1">
        <v>895</v>
      </c>
      <c r="D190" s="1">
        <v>34832</v>
      </c>
      <c r="E190" s="1" t="s">
        <v>983</v>
      </c>
      <c r="F190" s="1" t="s">
        <v>985</v>
      </c>
      <c r="G190" s="4"/>
      <c r="H190" s="1">
        <f>SUMIFS(D:D, B:B, B190)</f>
        <v>34832</v>
      </c>
    </row>
    <row r="191" spans="1:8" x14ac:dyDescent="0.35">
      <c r="A191" s="1" t="s">
        <v>1179</v>
      </c>
      <c r="B191" s="1">
        <v>8933</v>
      </c>
      <c r="C191" s="1">
        <v>169</v>
      </c>
      <c r="D191" s="1">
        <v>75362</v>
      </c>
      <c r="E191" s="1" t="s">
        <v>979</v>
      </c>
      <c r="F191" s="1" t="s">
        <v>985</v>
      </c>
      <c r="G191" s="4">
        <v>42971</v>
      </c>
      <c r="H191" s="1">
        <f>SUMIFS(D:D, B:B, B191)</f>
        <v>75362</v>
      </c>
    </row>
    <row r="192" spans="1:8" hidden="1" x14ac:dyDescent="0.35">
      <c r="A192" s="1" t="s">
        <v>1172</v>
      </c>
      <c r="B192" s="1">
        <v>1303</v>
      </c>
      <c r="C192" s="1">
        <v>792</v>
      </c>
      <c r="D192" s="1">
        <v>3846</v>
      </c>
      <c r="E192" s="1" t="s">
        <v>983</v>
      </c>
      <c r="F192" s="1" t="s">
        <v>985</v>
      </c>
      <c r="G192" s="4"/>
      <c r="H192" s="1">
        <f>SUMIFS(D:D, B:B, B192)</f>
        <v>3846</v>
      </c>
    </row>
    <row r="193" spans="1:8" x14ac:dyDescent="0.35">
      <c r="A193" s="1" t="s">
        <v>1096</v>
      </c>
      <c r="B193" s="1">
        <v>1087</v>
      </c>
      <c r="C193" s="1">
        <v>69</v>
      </c>
      <c r="D193" s="1">
        <v>45852</v>
      </c>
      <c r="E193" s="1" t="s">
        <v>979</v>
      </c>
      <c r="F193" s="1" t="s">
        <v>985</v>
      </c>
      <c r="G193" s="4">
        <v>43342</v>
      </c>
      <c r="H193" s="1">
        <f>SUMIFS(D:D, B:B, B193)</f>
        <v>45852</v>
      </c>
    </row>
    <row r="194" spans="1:8" hidden="1" x14ac:dyDescent="0.35">
      <c r="A194" s="1" t="s">
        <v>1174</v>
      </c>
      <c r="B194" s="1">
        <v>9917</v>
      </c>
      <c r="C194" s="1">
        <v>59</v>
      </c>
      <c r="D194" s="1">
        <v>2282</v>
      </c>
      <c r="E194" s="1" t="s">
        <v>983</v>
      </c>
      <c r="F194" s="1" t="s">
        <v>980</v>
      </c>
      <c r="G194" s="4"/>
      <c r="H194" s="1">
        <f>SUMIFS(D:D, B:B, B194)</f>
        <v>2282</v>
      </c>
    </row>
    <row r="195" spans="1:8" hidden="1" x14ac:dyDescent="0.35">
      <c r="A195" s="1" t="s">
        <v>1175</v>
      </c>
      <c r="B195" s="1">
        <v>2969</v>
      </c>
      <c r="C195" s="1">
        <v>748</v>
      </c>
      <c r="D195" s="1">
        <v>49908</v>
      </c>
      <c r="E195" s="1" t="s">
        <v>983</v>
      </c>
      <c r="F195" s="1" t="s">
        <v>980</v>
      </c>
      <c r="G195" s="4"/>
      <c r="H195" s="1">
        <f>SUMIFS(D:D, B:B, B195)</f>
        <v>49908</v>
      </c>
    </row>
    <row r="196" spans="1:8" hidden="1" x14ac:dyDescent="0.35">
      <c r="A196" s="1" t="s">
        <v>1176</v>
      </c>
      <c r="B196" s="1">
        <v>8737</v>
      </c>
      <c r="C196" s="1">
        <v>693</v>
      </c>
      <c r="D196" s="1">
        <v>68886</v>
      </c>
      <c r="E196" s="1" t="s">
        <v>983</v>
      </c>
      <c r="F196" s="1" t="s">
        <v>985</v>
      </c>
      <c r="G196" s="4"/>
      <c r="H196" s="1">
        <f>SUMIFS(D:D, B:B, B196)</f>
        <v>68886</v>
      </c>
    </row>
    <row r="197" spans="1:8" x14ac:dyDescent="0.35">
      <c r="A197" s="1" t="s">
        <v>1083</v>
      </c>
      <c r="B197" s="1">
        <v>3622</v>
      </c>
      <c r="C197" s="1">
        <v>246</v>
      </c>
      <c r="D197" s="1">
        <v>86132</v>
      </c>
      <c r="E197" s="1" t="s">
        <v>979</v>
      </c>
      <c r="F197" s="1" t="s">
        <v>980</v>
      </c>
      <c r="G197" s="4">
        <v>43525</v>
      </c>
      <c r="H197" s="1">
        <f>SUMIFS(D:D, B:B, B197)</f>
        <v>86132</v>
      </c>
    </row>
    <row r="198" spans="1:8" hidden="1" x14ac:dyDescent="0.35">
      <c r="A198" s="1" t="s">
        <v>1178</v>
      </c>
      <c r="B198" s="1">
        <v>1702</v>
      </c>
      <c r="C198" s="1">
        <v>538</v>
      </c>
      <c r="D198" s="1">
        <v>39488</v>
      </c>
      <c r="E198" s="1" t="s">
        <v>983</v>
      </c>
      <c r="F198" s="1" t="s">
        <v>985</v>
      </c>
      <c r="G198" s="4"/>
      <c r="H198" s="1">
        <f>SUMIFS(D:D, B:B, B198)</f>
        <v>39488</v>
      </c>
    </row>
    <row r="199" spans="1:8" x14ac:dyDescent="0.35">
      <c r="A199" s="1" t="s">
        <v>1052</v>
      </c>
      <c r="B199" s="1">
        <v>1246</v>
      </c>
      <c r="C199" s="1">
        <v>708</v>
      </c>
      <c r="D199" s="1">
        <v>58736</v>
      </c>
      <c r="E199" s="1" t="s">
        <v>979</v>
      </c>
      <c r="F199" s="1" t="s">
        <v>985</v>
      </c>
      <c r="G199" s="4">
        <v>43677</v>
      </c>
      <c r="H199" s="1">
        <f>SUMIFS(D:D, B:B, B199)</f>
        <v>58736</v>
      </c>
    </row>
    <row r="200" spans="1:8" x14ac:dyDescent="0.35">
      <c r="A200" s="1" t="s">
        <v>1007</v>
      </c>
      <c r="B200" s="1">
        <v>6513</v>
      </c>
      <c r="C200" s="1">
        <v>892</v>
      </c>
      <c r="D200" s="1">
        <v>1421</v>
      </c>
      <c r="E200" s="1" t="s">
        <v>979</v>
      </c>
      <c r="F200" s="1" t="s">
        <v>985</v>
      </c>
      <c r="G200" s="4">
        <v>43811</v>
      </c>
      <c r="H200" s="1">
        <f>SUMIFS(D:D, B:B, B200)</f>
        <v>1421</v>
      </c>
    </row>
    <row r="201" spans="1:8" hidden="1" x14ac:dyDescent="0.35">
      <c r="A201" s="1" t="s">
        <v>1181</v>
      </c>
      <c r="B201" s="1">
        <v>4892</v>
      </c>
      <c r="C201" s="1">
        <v>579</v>
      </c>
      <c r="D201" s="1">
        <v>77570</v>
      </c>
      <c r="E201" s="1" t="s">
        <v>983</v>
      </c>
      <c r="F201" s="1" t="s">
        <v>980</v>
      </c>
      <c r="G201" s="4"/>
      <c r="H201" s="1">
        <f t="shared" ref="H194:H201" si="0">SUMIFS(D:D, B:B, B201)</f>
        <v>77570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1"/>
  <sheetViews>
    <sheetView workbookViewId="0">
      <selection activeCell="C1" sqref="C1:G1"/>
    </sheetView>
  </sheetViews>
  <sheetFormatPr defaultRowHeight="14.5" x14ac:dyDescent="0.35"/>
  <cols>
    <col min="3" max="3" width="20.81640625" customWidth="1"/>
    <col min="4" max="4" width="13.81640625" customWidth="1"/>
    <col min="5" max="5" width="12.1796875" customWidth="1"/>
    <col min="6" max="6" width="12.54296875" customWidth="1"/>
    <col min="7" max="7" width="13.1796875" customWidth="1"/>
    <col min="8" max="8" width="35.81640625" customWidth="1"/>
    <col min="9" max="9" width="39.453125" customWidth="1"/>
  </cols>
  <sheetData>
    <row r="1" spans="1:9" x14ac:dyDescent="0.35">
      <c r="A1" s="2" t="s">
        <v>973</v>
      </c>
      <c r="B1" s="2" t="s">
        <v>0</v>
      </c>
      <c r="C1" s="2" t="s">
        <v>1182</v>
      </c>
      <c r="D1" s="2" t="s">
        <v>1183</v>
      </c>
      <c r="E1" s="2" t="s">
        <v>1184</v>
      </c>
      <c r="F1" s="2" t="s">
        <v>1185</v>
      </c>
      <c r="G1" s="2" t="s">
        <v>1186</v>
      </c>
      <c r="H1" s="2" t="s">
        <v>1187</v>
      </c>
      <c r="I1" s="2" t="s">
        <v>1188</v>
      </c>
    </row>
    <row r="2" spans="1:9" x14ac:dyDescent="0.35">
      <c r="A2" s="1">
        <v>690</v>
      </c>
      <c r="B2" s="1">
        <v>230</v>
      </c>
      <c r="C2" s="1" t="s">
        <v>1189</v>
      </c>
      <c r="D2" s="1" t="s">
        <v>1190</v>
      </c>
      <c r="E2" s="1" t="s">
        <v>1191</v>
      </c>
      <c r="F2" s="1">
        <v>553</v>
      </c>
      <c r="G2" s="1">
        <v>1210</v>
      </c>
      <c r="H2" s="1" t="s">
        <v>1192</v>
      </c>
      <c r="I2" s="1" t="s">
        <v>1193</v>
      </c>
    </row>
    <row r="3" spans="1:9" x14ac:dyDescent="0.35">
      <c r="A3" s="1">
        <v>933</v>
      </c>
      <c r="B3" s="1">
        <v>3189</v>
      </c>
      <c r="C3" s="1" t="s">
        <v>1189</v>
      </c>
      <c r="D3" s="1" t="s">
        <v>1194</v>
      </c>
      <c r="E3" s="1" t="s">
        <v>1195</v>
      </c>
      <c r="F3" s="1">
        <v>810</v>
      </c>
      <c r="G3" s="1">
        <v>1114</v>
      </c>
      <c r="H3" s="1" t="s">
        <v>1196</v>
      </c>
      <c r="I3" s="1" t="s">
        <v>1197</v>
      </c>
    </row>
    <row r="4" spans="1:9" x14ac:dyDescent="0.35">
      <c r="A4" s="1">
        <v>261</v>
      </c>
      <c r="B4" s="1">
        <v>2216</v>
      </c>
      <c r="C4" s="1" t="s">
        <v>1198</v>
      </c>
      <c r="D4" s="1" t="s">
        <v>1190</v>
      </c>
      <c r="E4" s="1" t="s">
        <v>1195</v>
      </c>
      <c r="F4" s="1">
        <v>994</v>
      </c>
      <c r="G4" s="1">
        <v>1020</v>
      </c>
      <c r="H4" s="1" t="s">
        <v>1199</v>
      </c>
      <c r="I4" s="1" t="s">
        <v>1200</v>
      </c>
    </row>
    <row r="5" spans="1:9" x14ac:dyDescent="0.35">
      <c r="A5" s="1">
        <v>445</v>
      </c>
      <c r="B5" s="1">
        <v>1904</v>
      </c>
      <c r="C5" s="1" t="s">
        <v>1201</v>
      </c>
      <c r="D5" s="1" t="s">
        <v>1190</v>
      </c>
      <c r="E5" s="1" t="s">
        <v>1195</v>
      </c>
      <c r="F5" s="1">
        <v>598</v>
      </c>
      <c r="G5" s="1">
        <v>1351</v>
      </c>
      <c r="H5" s="1" t="s">
        <v>1202</v>
      </c>
      <c r="I5" s="1" t="s">
        <v>1203</v>
      </c>
    </row>
    <row r="6" spans="1:9" x14ac:dyDescent="0.35">
      <c r="A6" s="1">
        <v>722</v>
      </c>
      <c r="B6" s="1">
        <v>7342</v>
      </c>
      <c r="C6" s="1" t="s">
        <v>1204</v>
      </c>
      <c r="D6" s="1" t="s">
        <v>1194</v>
      </c>
      <c r="E6" s="1" t="s">
        <v>1195</v>
      </c>
      <c r="F6" s="1">
        <v>412</v>
      </c>
      <c r="G6" s="1">
        <v>566</v>
      </c>
      <c r="H6" s="1" t="s">
        <v>1205</v>
      </c>
      <c r="I6" s="1" t="s">
        <v>1206</v>
      </c>
    </row>
    <row r="7" spans="1:9" x14ac:dyDescent="0.35">
      <c r="A7" s="1">
        <v>129</v>
      </c>
      <c r="B7" s="1">
        <v>7633</v>
      </c>
      <c r="C7" s="1" t="s">
        <v>1207</v>
      </c>
      <c r="D7" s="1" t="s">
        <v>1190</v>
      </c>
      <c r="E7" s="1" t="s">
        <v>1191</v>
      </c>
      <c r="F7" s="1">
        <v>379</v>
      </c>
      <c r="G7" s="1">
        <v>590</v>
      </c>
      <c r="H7" s="1" t="s">
        <v>1208</v>
      </c>
      <c r="I7" s="1" t="s">
        <v>1209</v>
      </c>
    </row>
    <row r="8" spans="1:9" x14ac:dyDescent="0.35">
      <c r="A8" s="1">
        <v>489</v>
      </c>
      <c r="B8" s="1">
        <v>2154</v>
      </c>
      <c r="C8" s="1" t="s">
        <v>1210</v>
      </c>
      <c r="D8" s="1" t="s">
        <v>1190</v>
      </c>
      <c r="E8" s="1" t="s">
        <v>1191</v>
      </c>
      <c r="F8" s="1">
        <v>892</v>
      </c>
      <c r="G8" s="1">
        <v>1407</v>
      </c>
      <c r="H8" s="1" t="s">
        <v>1211</v>
      </c>
      <c r="I8" s="1" t="s">
        <v>1212</v>
      </c>
    </row>
    <row r="9" spans="1:9" x14ac:dyDescent="0.35">
      <c r="A9" s="1">
        <v>165</v>
      </c>
      <c r="B9" s="1">
        <v>5543</v>
      </c>
      <c r="C9" s="1" t="s">
        <v>1213</v>
      </c>
      <c r="D9" s="1" t="s">
        <v>1190</v>
      </c>
      <c r="E9" s="1" t="s">
        <v>1191</v>
      </c>
      <c r="F9" s="1">
        <v>347</v>
      </c>
      <c r="G9" s="1">
        <v>786</v>
      </c>
      <c r="H9" s="1" t="s">
        <v>1214</v>
      </c>
      <c r="I9" s="1" t="s">
        <v>845</v>
      </c>
    </row>
    <row r="10" spans="1:9" x14ac:dyDescent="0.35">
      <c r="A10" s="1">
        <v>164</v>
      </c>
      <c r="B10" s="1">
        <v>2332</v>
      </c>
      <c r="C10" s="1" t="s">
        <v>1215</v>
      </c>
      <c r="D10" s="1" t="s">
        <v>1194</v>
      </c>
      <c r="E10" s="1" t="s">
        <v>1195</v>
      </c>
      <c r="F10" s="1">
        <v>457</v>
      </c>
      <c r="G10" s="1">
        <v>855</v>
      </c>
      <c r="H10" s="1" t="s">
        <v>1216</v>
      </c>
      <c r="I10" s="1" t="s">
        <v>1217</v>
      </c>
    </row>
    <row r="11" spans="1:9" x14ac:dyDescent="0.35">
      <c r="A11" s="1">
        <v>364</v>
      </c>
      <c r="B11" s="1">
        <v>4094</v>
      </c>
      <c r="C11" s="1" t="s">
        <v>1218</v>
      </c>
      <c r="D11" s="1" t="s">
        <v>1194</v>
      </c>
      <c r="E11" s="1" t="s">
        <v>1195</v>
      </c>
      <c r="F11" s="1">
        <v>957</v>
      </c>
      <c r="G11" s="1">
        <v>1182</v>
      </c>
      <c r="H11" s="1" t="s">
        <v>1219</v>
      </c>
      <c r="I11" s="1" t="s">
        <v>1220</v>
      </c>
    </row>
    <row r="12" spans="1:9" x14ac:dyDescent="0.35">
      <c r="A12" s="1">
        <v>469</v>
      </c>
      <c r="B12" s="1">
        <v>3042</v>
      </c>
      <c r="C12" s="1" t="s">
        <v>1204</v>
      </c>
      <c r="D12" s="1" t="s">
        <v>1194</v>
      </c>
      <c r="E12" s="1" t="s">
        <v>1191</v>
      </c>
      <c r="F12" s="1">
        <v>23</v>
      </c>
      <c r="G12" s="1">
        <v>25</v>
      </c>
      <c r="H12" s="1" t="s">
        <v>1221</v>
      </c>
      <c r="I12" s="1" t="s">
        <v>1222</v>
      </c>
    </row>
    <row r="13" spans="1:9" x14ac:dyDescent="0.35">
      <c r="A13" s="1">
        <v>158</v>
      </c>
      <c r="B13" s="1">
        <v>2220</v>
      </c>
      <c r="C13" s="1" t="s">
        <v>1189</v>
      </c>
      <c r="D13" s="1" t="s">
        <v>1190</v>
      </c>
      <c r="E13" s="1" t="s">
        <v>1195</v>
      </c>
      <c r="F13" s="1">
        <v>479</v>
      </c>
      <c r="G13" s="1">
        <v>861</v>
      </c>
      <c r="H13" s="1" t="s">
        <v>17</v>
      </c>
      <c r="I13" s="1" t="s">
        <v>1223</v>
      </c>
    </row>
    <row r="14" spans="1:9" x14ac:dyDescent="0.35">
      <c r="A14" s="1">
        <v>337</v>
      </c>
      <c r="B14" s="1">
        <v>4988</v>
      </c>
      <c r="C14" s="1" t="s">
        <v>1204</v>
      </c>
      <c r="D14" s="1" t="s">
        <v>1190</v>
      </c>
      <c r="E14" s="1" t="s">
        <v>1195</v>
      </c>
      <c r="F14" s="1">
        <v>305</v>
      </c>
      <c r="G14" s="1">
        <v>834</v>
      </c>
      <c r="H14" s="1" t="s">
        <v>1224</v>
      </c>
      <c r="I14" s="1" t="s">
        <v>1225</v>
      </c>
    </row>
    <row r="15" spans="1:9" x14ac:dyDescent="0.35">
      <c r="A15" s="1">
        <v>634</v>
      </c>
      <c r="B15" s="1">
        <v>175</v>
      </c>
      <c r="C15" s="1" t="s">
        <v>1189</v>
      </c>
      <c r="D15" s="1" t="s">
        <v>1194</v>
      </c>
      <c r="E15" s="1" t="s">
        <v>1195</v>
      </c>
      <c r="F15" s="1">
        <v>939</v>
      </c>
      <c r="G15" s="1">
        <v>1446</v>
      </c>
      <c r="H15" s="1" t="s">
        <v>1226</v>
      </c>
      <c r="I15" s="1" t="s">
        <v>1227</v>
      </c>
    </row>
    <row r="16" spans="1:9" x14ac:dyDescent="0.35">
      <c r="A16" s="1">
        <v>577</v>
      </c>
      <c r="B16" s="1">
        <v>4233</v>
      </c>
      <c r="C16" s="1" t="s">
        <v>1210</v>
      </c>
      <c r="D16" s="1" t="s">
        <v>1190</v>
      </c>
      <c r="E16" s="1" t="s">
        <v>1191</v>
      </c>
      <c r="F16" s="1">
        <v>679</v>
      </c>
      <c r="G16" s="1">
        <v>1455</v>
      </c>
      <c r="H16" s="1" t="s">
        <v>1228</v>
      </c>
      <c r="I16" s="1" t="s">
        <v>17</v>
      </c>
    </row>
    <row r="17" spans="1:9" x14ac:dyDescent="0.35">
      <c r="A17" s="1">
        <v>907</v>
      </c>
      <c r="B17" s="1">
        <v>4351</v>
      </c>
      <c r="C17" s="1" t="s">
        <v>1204</v>
      </c>
      <c r="D17" s="1" t="s">
        <v>1194</v>
      </c>
      <c r="E17" s="1" t="s">
        <v>1195</v>
      </c>
      <c r="F17" s="1">
        <v>803</v>
      </c>
      <c r="G17" s="1">
        <v>1020</v>
      </c>
      <c r="H17" s="1" t="s">
        <v>1229</v>
      </c>
      <c r="I17" s="1" t="s">
        <v>836</v>
      </c>
    </row>
    <row r="18" spans="1:9" x14ac:dyDescent="0.35">
      <c r="A18" s="1">
        <v>870</v>
      </c>
      <c r="B18" s="1">
        <v>5578</v>
      </c>
      <c r="C18" s="1" t="s">
        <v>1230</v>
      </c>
      <c r="D18" s="1" t="s">
        <v>1190</v>
      </c>
      <c r="E18" s="1" t="s">
        <v>1191</v>
      </c>
      <c r="F18" s="1">
        <v>783</v>
      </c>
      <c r="G18" s="1">
        <v>1042</v>
      </c>
      <c r="H18" s="1" t="s">
        <v>1231</v>
      </c>
      <c r="I18" s="1" t="s">
        <v>1232</v>
      </c>
    </row>
    <row r="19" spans="1:9" x14ac:dyDescent="0.35">
      <c r="A19" s="1">
        <v>982</v>
      </c>
      <c r="B19" s="1">
        <v>4523</v>
      </c>
      <c r="C19" s="1" t="s">
        <v>1213</v>
      </c>
      <c r="D19" s="1" t="s">
        <v>1190</v>
      </c>
      <c r="E19" s="1" t="s">
        <v>1191</v>
      </c>
      <c r="F19" s="1">
        <v>432</v>
      </c>
      <c r="G19" s="1">
        <v>915</v>
      </c>
      <c r="H19" s="1" t="s">
        <v>17</v>
      </c>
      <c r="I19" s="1" t="s">
        <v>1233</v>
      </c>
    </row>
    <row r="20" spans="1:9" x14ac:dyDescent="0.35">
      <c r="A20" s="1">
        <v>351</v>
      </c>
      <c r="B20" s="1">
        <v>2972</v>
      </c>
      <c r="C20" s="1" t="s">
        <v>1213</v>
      </c>
      <c r="D20" s="1" t="s">
        <v>1190</v>
      </c>
      <c r="E20" s="1" t="s">
        <v>1191</v>
      </c>
      <c r="F20" s="1">
        <v>776</v>
      </c>
      <c r="G20" s="1">
        <v>1053</v>
      </c>
      <c r="H20" s="1" t="s">
        <v>1234</v>
      </c>
      <c r="I20" s="1" t="s">
        <v>1235</v>
      </c>
    </row>
    <row r="21" spans="1:9" x14ac:dyDescent="0.35">
      <c r="A21" s="1">
        <v>328</v>
      </c>
      <c r="B21" s="1">
        <v>6153</v>
      </c>
      <c r="C21" s="1" t="s">
        <v>1189</v>
      </c>
      <c r="D21" s="1" t="s">
        <v>1190</v>
      </c>
      <c r="E21" s="1" t="s">
        <v>1195</v>
      </c>
      <c r="F21" s="1">
        <v>710</v>
      </c>
      <c r="G21" s="1">
        <v>1066</v>
      </c>
      <c r="H21" s="1" t="s">
        <v>1236</v>
      </c>
      <c r="I21" s="1" t="s">
        <v>1237</v>
      </c>
    </row>
    <row r="22" spans="1:9" x14ac:dyDescent="0.35">
      <c r="A22" s="1">
        <v>242</v>
      </c>
      <c r="B22" s="1">
        <v>4852</v>
      </c>
      <c r="C22" s="1" t="s">
        <v>1230</v>
      </c>
      <c r="D22" s="1" t="s">
        <v>1190</v>
      </c>
      <c r="E22" s="1" t="s">
        <v>1191</v>
      </c>
      <c r="F22" s="1">
        <v>959</v>
      </c>
      <c r="G22" s="1">
        <v>1253</v>
      </c>
      <c r="H22" s="1" t="s">
        <v>1238</v>
      </c>
      <c r="I22" s="1" t="s">
        <v>1239</v>
      </c>
    </row>
    <row r="23" spans="1:9" x14ac:dyDescent="0.35">
      <c r="A23" s="1">
        <v>421</v>
      </c>
      <c r="B23" s="1">
        <v>8106</v>
      </c>
      <c r="C23" s="1" t="s">
        <v>1218</v>
      </c>
      <c r="D23" s="1" t="s">
        <v>1194</v>
      </c>
      <c r="E23" s="1" t="s">
        <v>1191</v>
      </c>
      <c r="F23" s="1">
        <v>147</v>
      </c>
      <c r="G23" s="1">
        <v>535</v>
      </c>
      <c r="H23" s="1" t="s">
        <v>17</v>
      </c>
      <c r="I23" s="1" t="s">
        <v>1240</v>
      </c>
    </row>
    <row r="24" spans="1:9" x14ac:dyDescent="0.35">
      <c r="A24" s="1">
        <v>6</v>
      </c>
      <c r="B24" s="1">
        <v>3917</v>
      </c>
      <c r="C24" s="1" t="s">
        <v>1241</v>
      </c>
      <c r="D24" s="1" t="s">
        <v>1194</v>
      </c>
      <c r="E24" s="1" t="s">
        <v>1195</v>
      </c>
      <c r="F24" s="1">
        <v>613</v>
      </c>
      <c r="G24" s="1">
        <v>1256</v>
      </c>
      <c r="H24" s="1" t="s">
        <v>17</v>
      </c>
      <c r="I24" s="1" t="s">
        <v>641</v>
      </c>
    </row>
    <row r="25" spans="1:9" x14ac:dyDescent="0.35">
      <c r="A25" s="1">
        <v>384</v>
      </c>
      <c r="B25" s="1">
        <v>9377</v>
      </c>
      <c r="C25" s="1" t="s">
        <v>1198</v>
      </c>
      <c r="D25" s="1" t="s">
        <v>1190</v>
      </c>
      <c r="E25" s="1" t="s">
        <v>1191</v>
      </c>
      <c r="F25" s="1">
        <v>590</v>
      </c>
      <c r="G25" s="1">
        <v>1033</v>
      </c>
      <c r="H25" s="1" t="s">
        <v>1242</v>
      </c>
      <c r="I25" s="1" t="s">
        <v>1243</v>
      </c>
    </row>
    <row r="26" spans="1:9" x14ac:dyDescent="0.35">
      <c r="A26" s="1">
        <v>286</v>
      </c>
      <c r="B26" s="1">
        <v>5387</v>
      </c>
      <c r="C26" s="1" t="s">
        <v>1204</v>
      </c>
      <c r="D26" s="1" t="s">
        <v>1190</v>
      </c>
      <c r="E26" s="1" t="s">
        <v>1191</v>
      </c>
      <c r="F26" s="1">
        <v>193</v>
      </c>
      <c r="G26" s="1">
        <v>817</v>
      </c>
      <c r="H26" s="1" t="s">
        <v>1244</v>
      </c>
      <c r="I26" s="1" t="s">
        <v>1245</v>
      </c>
    </row>
    <row r="27" spans="1:9" x14ac:dyDescent="0.35">
      <c r="A27" s="1">
        <v>892</v>
      </c>
      <c r="B27" s="1">
        <v>6513</v>
      </c>
      <c r="C27" s="1" t="s">
        <v>1198</v>
      </c>
      <c r="D27" s="1" t="s">
        <v>1190</v>
      </c>
      <c r="E27" s="1" t="s">
        <v>1191</v>
      </c>
      <c r="F27" s="1">
        <v>879</v>
      </c>
      <c r="G27" s="1">
        <v>1037</v>
      </c>
      <c r="H27" s="1" t="s">
        <v>1246</v>
      </c>
      <c r="I27" s="1" t="s">
        <v>1247</v>
      </c>
    </row>
    <row r="28" spans="1:9" x14ac:dyDescent="0.35">
      <c r="A28" s="1">
        <v>558</v>
      </c>
      <c r="B28" s="1">
        <v>3965</v>
      </c>
      <c r="C28" s="1" t="s">
        <v>1213</v>
      </c>
      <c r="D28" s="1" t="s">
        <v>1190</v>
      </c>
      <c r="E28" s="1" t="s">
        <v>1191</v>
      </c>
      <c r="F28" s="1">
        <v>275</v>
      </c>
      <c r="G28" s="1">
        <v>951</v>
      </c>
      <c r="H28" s="1" t="s">
        <v>1248</v>
      </c>
      <c r="I28" s="1" t="s">
        <v>1249</v>
      </c>
    </row>
    <row r="29" spans="1:9" x14ac:dyDescent="0.35">
      <c r="A29" s="1">
        <v>481</v>
      </c>
      <c r="B29" s="1">
        <v>8893</v>
      </c>
      <c r="C29" s="1" t="s">
        <v>1230</v>
      </c>
      <c r="D29" s="1" t="s">
        <v>1194</v>
      </c>
      <c r="E29" s="1" t="s">
        <v>1191</v>
      </c>
      <c r="F29" s="1">
        <v>319</v>
      </c>
      <c r="G29" s="1">
        <v>770</v>
      </c>
      <c r="H29" s="1" t="s">
        <v>715</v>
      </c>
      <c r="I29" s="1" t="s">
        <v>1250</v>
      </c>
    </row>
    <row r="30" spans="1:9" x14ac:dyDescent="0.35">
      <c r="A30" s="1">
        <v>155</v>
      </c>
      <c r="B30" s="1">
        <v>1897</v>
      </c>
      <c r="C30" s="1" t="s">
        <v>1215</v>
      </c>
      <c r="D30" s="1" t="s">
        <v>1190</v>
      </c>
      <c r="E30" s="1" t="s">
        <v>1195</v>
      </c>
      <c r="F30" s="1">
        <v>52</v>
      </c>
      <c r="G30" s="1">
        <v>293</v>
      </c>
      <c r="H30" s="1" t="s">
        <v>17</v>
      </c>
      <c r="I30" s="1" t="s">
        <v>1251</v>
      </c>
    </row>
    <row r="31" spans="1:9" x14ac:dyDescent="0.35">
      <c r="A31" s="1">
        <v>771</v>
      </c>
      <c r="B31" s="1">
        <v>390</v>
      </c>
      <c r="C31" s="1" t="s">
        <v>1204</v>
      </c>
      <c r="D31" s="1" t="s">
        <v>1190</v>
      </c>
      <c r="E31" s="1" t="s">
        <v>1191</v>
      </c>
      <c r="F31" s="1">
        <v>702</v>
      </c>
      <c r="G31" s="1">
        <v>1414</v>
      </c>
      <c r="H31" s="1" t="s">
        <v>1252</v>
      </c>
      <c r="I31" s="1" t="s">
        <v>1253</v>
      </c>
    </row>
    <row r="32" spans="1:9" x14ac:dyDescent="0.35">
      <c r="A32" s="1">
        <v>945</v>
      </c>
      <c r="B32" s="1">
        <v>3633</v>
      </c>
      <c r="C32" s="1" t="s">
        <v>1189</v>
      </c>
      <c r="D32" s="1" t="s">
        <v>1190</v>
      </c>
      <c r="E32" s="1" t="s">
        <v>1195</v>
      </c>
      <c r="F32" s="1">
        <v>299</v>
      </c>
      <c r="G32" s="1">
        <v>524</v>
      </c>
      <c r="H32" s="1" t="s">
        <v>1254</v>
      </c>
      <c r="I32" s="1" t="s">
        <v>1255</v>
      </c>
    </row>
    <row r="33" spans="1:9" x14ac:dyDescent="0.35">
      <c r="A33" s="1">
        <v>719</v>
      </c>
      <c r="B33" s="1">
        <v>7828</v>
      </c>
      <c r="C33" s="1" t="s">
        <v>1241</v>
      </c>
      <c r="D33" s="1" t="s">
        <v>1190</v>
      </c>
      <c r="E33" s="1" t="s">
        <v>1191</v>
      </c>
      <c r="F33" s="1">
        <v>930</v>
      </c>
      <c r="G33" s="1">
        <v>1183</v>
      </c>
      <c r="H33" s="1" t="s">
        <v>1256</v>
      </c>
      <c r="I33" s="1" t="s">
        <v>1257</v>
      </c>
    </row>
    <row r="34" spans="1:9" x14ac:dyDescent="0.35">
      <c r="A34" s="1">
        <v>493</v>
      </c>
      <c r="B34" s="1">
        <v>2241</v>
      </c>
      <c r="C34" s="1" t="s">
        <v>1201</v>
      </c>
      <c r="D34" s="1" t="s">
        <v>1190</v>
      </c>
      <c r="E34" s="1" t="s">
        <v>1191</v>
      </c>
      <c r="F34" s="1">
        <v>314</v>
      </c>
      <c r="G34" s="1">
        <v>566</v>
      </c>
      <c r="H34" s="1" t="s">
        <v>1258</v>
      </c>
      <c r="I34" s="1" t="s">
        <v>1259</v>
      </c>
    </row>
    <row r="35" spans="1:9" x14ac:dyDescent="0.35">
      <c r="A35" s="1">
        <v>998</v>
      </c>
      <c r="B35" s="1">
        <v>896</v>
      </c>
      <c r="C35" s="1" t="s">
        <v>1215</v>
      </c>
      <c r="D35" s="1" t="s">
        <v>1194</v>
      </c>
      <c r="E35" s="1" t="s">
        <v>1195</v>
      </c>
      <c r="F35" s="1">
        <v>109</v>
      </c>
      <c r="G35" s="1">
        <v>961</v>
      </c>
      <c r="H35" s="1" t="s">
        <v>1260</v>
      </c>
      <c r="I35" s="1" t="s">
        <v>1261</v>
      </c>
    </row>
    <row r="36" spans="1:9" x14ac:dyDescent="0.35">
      <c r="A36" s="1">
        <v>968</v>
      </c>
      <c r="B36" s="1">
        <v>6361</v>
      </c>
      <c r="C36" s="1" t="s">
        <v>1207</v>
      </c>
      <c r="D36" s="1" t="s">
        <v>1190</v>
      </c>
      <c r="E36" s="1" t="s">
        <v>1191</v>
      </c>
      <c r="F36" s="1">
        <v>24</v>
      </c>
      <c r="G36" s="1">
        <v>54</v>
      </c>
      <c r="H36" s="1" t="s">
        <v>1262</v>
      </c>
      <c r="I36" s="1" t="s">
        <v>256</v>
      </c>
    </row>
    <row r="37" spans="1:9" x14ac:dyDescent="0.35">
      <c r="A37" s="1">
        <v>738</v>
      </c>
      <c r="B37" s="1">
        <v>6713</v>
      </c>
      <c r="C37" s="1" t="s">
        <v>1204</v>
      </c>
      <c r="D37" s="1" t="s">
        <v>1190</v>
      </c>
      <c r="E37" s="1" t="s">
        <v>1195</v>
      </c>
      <c r="F37" s="1">
        <v>545</v>
      </c>
      <c r="G37" s="1">
        <v>1044</v>
      </c>
      <c r="H37" s="1" t="s">
        <v>1263</v>
      </c>
      <c r="I37" s="1" t="s">
        <v>1264</v>
      </c>
    </row>
    <row r="38" spans="1:9" x14ac:dyDescent="0.35">
      <c r="A38" s="1">
        <v>912</v>
      </c>
      <c r="B38" s="1">
        <v>4283</v>
      </c>
      <c r="C38" s="1" t="s">
        <v>1210</v>
      </c>
      <c r="D38" s="1" t="s">
        <v>1194</v>
      </c>
      <c r="E38" s="1" t="s">
        <v>1191</v>
      </c>
      <c r="F38" s="1">
        <v>505</v>
      </c>
      <c r="G38" s="1">
        <v>1082</v>
      </c>
      <c r="H38" s="1" t="s">
        <v>1265</v>
      </c>
      <c r="I38" s="1" t="s">
        <v>1266</v>
      </c>
    </row>
    <row r="39" spans="1:9" x14ac:dyDescent="0.35">
      <c r="A39" s="1">
        <v>782</v>
      </c>
      <c r="B39" s="1">
        <v>9486</v>
      </c>
      <c r="C39" s="1" t="s">
        <v>1204</v>
      </c>
      <c r="D39" s="1" t="s">
        <v>1194</v>
      </c>
      <c r="E39" s="1" t="s">
        <v>1191</v>
      </c>
      <c r="F39" s="1">
        <v>182</v>
      </c>
      <c r="G39" s="1">
        <v>871</v>
      </c>
      <c r="H39" s="1" t="s">
        <v>1267</v>
      </c>
      <c r="I39" s="1" t="s">
        <v>1268</v>
      </c>
    </row>
    <row r="40" spans="1:9" x14ac:dyDescent="0.35">
      <c r="A40" s="1">
        <v>140</v>
      </c>
      <c r="B40" s="1">
        <v>308</v>
      </c>
      <c r="C40" s="1" t="s">
        <v>1198</v>
      </c>
      <c r="D40" s="1" t="s">
        <v>1194</v>
      </c>
      <c r="E40" s="1" t="s">
        <v>1191</v>
      </c>
      <c r="F40" s="1">
        <v>226</v>
      </c>
      <c r="G40" s="1">
        <v>970</v>
      </c>
      <c r="H40" s="1" t="s">
        <v>1269</v>
      </c>
      <c r="I40" s="1" t="s">
        <v>1270</v>
      </c>
    </row>
    <row r="41" spans="1:9" x14ac:dyDescent="0.35">
      <c r="A41" s="1">
        <v>702</v>
      </c>
      <c r="B41" s="1">
        <v>8927</v>
      </c>
      <c r="C41" s="1" t="s">
        <v>1201</v>
      </c>
      <c r="D41" s="1" t="s">
        <v>1194</v>
      </c>
      <c r="E41" s="1" t="s">
        <v>1191</v>
      </c>
      <c r="F41" s="1">
        <v>111</v>
      </c>
      <c r="G41" s="1">
        <v>617</v>
      </c>
      <c r="H41" s="1" t="s">
        <v>1271</v>
      </c>
      <c r="I41" s="1" t="s">
        <v>1272</v>
      </c>
    </row>
    <row r="42" spans="1:9" x14ac:dyDescent="0.35">
      <c r="A42" s="1">
        <v>284</v>
      </c>
      <c r="B42" s="1">
        <v>249</v>
      </c>
      <c r="C42" s="1" t="s">
        <v>1215</v>
      </c>
      <c r="D42" s="1" t="s">
        <v>1194</v>
      </c>
      <c r="E42" s="1" t="s">
        <v>1195</v>
      </c>
      <c r="F42" s="1">
        <v>145</v>
      </c>
      <c r="G42" s="1">
        <v>814</v>
      </c>
      <c r="H42" s="1" t="s">
        <v>1273</v>
      </c>
      <c r="I42" s="1" t="s">
        <v>17</v>
      </c>
    </row>
    <row r="43" spans="1:9" x14ac:dyDescent="0.35">
      <c r="A43" s="1">
        <v>199</v>
      </c>
      <c r="B43" s="1">
        <v>2620</v>
      </c>
      <c r="C43" s="1" t="s">
        <v>1204</v>
      </c>
      <c r="D43" s="1" t="s">
        <v>1190</v>
      </c>
      <c r="E43" s="1" t="s">
        <v>1191</v>
      </c>
      <c r="F43" s="1">
        <v>829</v>
      </c>
      <c r="G43" s="1">
        <v>1145</v>
      </c>
      <c r="H43" s="1" t="s">
        <v>1274</v>
      </c>
      <c r="I43" s="1" t="s">
        <v>1275</v>
      </c>
    </row>
    <row r="44" spans="1:9" x14ac:dyDescent="0.35">
      <c r="A44" s="1">
        <v>228</v>
      </c>
      <c r="B44" s="1">
        <v>1164</v>
      </c>
      <c r="C44" s="1" t="s">
        <v>1204</v>
      </c>
      <c r="D44" s="1" t="s">
        <v>1190</v>
      </c>
      <c r="E44" s="1" t="s">
        <v>1191</v>
      </c>
      <c r="F44" s="1">
        <v>269</v>
      </c>
      <c r="G44" s="1">
        <v>902</v>
      </c>
      <c r="H44" s="1" t="s">
        <v>17</v>
      </c>
      <c r="I44" s="1" t="s">
        <v>1276</v>
      </c>
    </row>
    <row r="45" spans="1:9" x14ac:dyDescent="0.35">
      <c r="A45" s="1">
        <v>908</v>
      </c>
      <c r="B45" s="1">
        <v>4711</v>
      </c>
      <c r="C45" s="1" t="s">
        <v>1215</v>
      </c>
      <c r="D45" s="1" t="s">
        <v>1194</v>
      </c>
      <c r="E45" s="1" t="s">
        <v>1191</v>
      </c>
      <c r="F45" s="1">
        <v>660</v>
      </c>
      <c r="G45" s="1">
        <v>1470</v>
      </c>
      <c r="H45" s="1" t="s">
        <v>1277</v>
      </c>
      <c r="I45" s="1" t="s">
        <v>1278</v>
      </c>
    </row>
    <row r="46" spans="1:9" x14ac:dyDescent="0.35">
      <c r="A46" s="1">
        <v>594</v>
      </c>
      <c r="B46" s="1">
        <v>4053</v>
      </c>
      <c r="C46" s="1" t="s">
        <v>1201</v>
      </c>
      <c r="D46" s="1" t="s">
        <v>1190</v>
      </c>
      <c r="E46" s="1" t="s">
        <v>1191</v>
      </c>
      <c r="F46" s="1">
        <v>484</v>
      </c>
      <c r="G46" s="1">
        <v>568</v>
      </c>
      <c r="H46" s="1" t="s">
        <v>656</v>
      </c>
      <c r="I46" s="1" t="s">
        <v>1279</v>
      </c>
    </row>
    <row r="47" spans="1:9" x14ac:dyDescent="0.35">
      <c r="A47" s="1">
        <v>542</v>
      </c>
      <c r="B47" s="1">
        <v>4272</v>
      </c>
      <c r="C47" s="1" t="s">
        <v>1207</v>
      </c>
      <c r="D47" s="1" t="s">
        <v>1194</v>
      </c>
      <c r="E47" s="1" t="s">
        <v>1191</v>
      </c>
      <c r="F47" s="1">
        <v>100</v>
      </c>
      <c r="G47" s="1">
        <v>487</v>
      </c>
      <c r="H47" s="1" t="s">
        <v>335</v>
      </c>
      <c r="I47" s="1" t="s">
        <v>1280</v>
      </c>
    </row>
    <row r="48" spans="1:9" x14ac:dyDescent="0.35">
      <c r="A48" s="1">
        <v>586</v>
      </c>
      <c r="B48" s="1">
        <v>7005</v>
      </c>
      <c r="C48" s="1" t="s">
        <v>1230</v>
      </c>
      <c r="D48" s="1" t="s">
        <v>1190</v>
      </c>
      <c r="E48" s="1" t="s">
        <v>1195</v>
      </c>
      <c r="F48" s="1">
        <v>711</v>
      </c>
      <c r="G48" s="1">
        <v>1197</v>
      </c>
      <c r="H48" s="1" t="s">
        <v>1281</v>
      </c>
      <c r="I48" s="1" t="s">
        <v>1282</v>
      </c>
    </row>
    <row r="49" spans="1:9" x14ac:dyDescent="0.35">
      <c r="A49" s="1">
        <v>636</v>
      </c>
      <c r="B49" s="1">
        <v>2308</v>
      </c>
      <c r="C49" s="1" t="s">
        <v>1201</v>
      </c>
      <c r="D49" s="1" t="s">
        <v>1194</v>
      </c>
      <c r="E49" s="1" t="s">
        <v>1191</v>
      </c>
      <c r="F49" s="1">
        <v>325</v>
      </c>
      <c r="G49" s="1">
        <v>994</v>
      </c>
      <c r="H49" s="1" t="s">
        <v>1283</v>
      </c>
      <c r="I49" s="1" t="s">
        <v>1284</v>
      </c>
    </row>
    <row r="50" spans="1:9" x14ac:dyDescent="0.35">
      <c r="A50" s="1">
        <v>581</v>
      </c>
      <c r="B50" s="1">
        <v>5150</v>
      </c>
      <c r="C50" s="1" t="s">
        <v>1218</v>
      </c>
      <c r="D50" s="1" t="s">
        <v>1190</v>
      </c>
      <c r="E50" s="1" t="s">
        <v>1191</v>
      </c>
      <c r="F50" s="1">
        <v>209</v>
      </c>
      <c r="G50" s="1">
        <v>933</v>
      </c>
      <c r="H50" s="1" t="s">
        <v>1285</v>
      </c>
      <c r="I50" s="1" t="s">
        <v>1286</v>
      </c>
    </row>
    <row r="51" spans="1:9" x14ac:dyDescent="0.35">
      <c r="A51" s="1">
        <v>336</v>
      </c>
      <c r="B51" s="1">
        <v>693</v>
      </c>
      <c r="C51" s="1" t="s">
        <v>1230</v>
      </c>
      <c r="D51" s="1" t="s">
        <v>1194</v>
      </c>
      <c r="E51" s="1" t="s">
        <v>1195</v>
      </c>
      <c r="F51" s="1">
        <v>996</v>
      </c>
      <c r="G51" s="1">
        <v>1168</v>
      </c>
      <c r="H51" s="1" t="s">
        <v>17</v>
      </c>
      <c r="I51" s="1" t="s">
        <v>1287</v>
      </c>
    </row>
    <row r="52" spans="1:9" x14ac:dyDescent="0.35">
      <c r="A52" s="1">
        <v>504</v>
      </c>
      <c r="B52" s="1">
        <v>9598</v>
      </c>
      <c r="C52" s="1" t="s">
        <v>1198</v>
      </c>
      <c r="D52" s="1" t="s">
        <v>1194</v>
      </c>
      <c r="E52" s="1" t="s">
        <v>1191</v>
      </c>
      <c r="F52" s="1">
        <v>420</v>
      </c>
      <c r="G52" s="1">
        <v>561</v>
      </c>
      <c r="H52" s="1" t="s">
        <v>1288</v>
      </c>
      <c r="I52" s="1" t="s">
        <v>1289</v>
      </c>
    </row>
    <row r="53" spans="1:9" x14ac:dyDescent="0.35">
      <c r="A53" s="1">
        <v>346</v>
      </c>
      <c r="B53" s="1">
        <v>8103</v>
      </c>
      <c r="C53" s="1" t="s">
        <v>1213</v>
      </c>
      <c r="D53" s="1" t="s">
        <v>1194</v>
      </c>
      <c r="E53" s="1" t="s">
        <v>1195</v>
      </c>
      <c r="F53" s="1">
        <v>182</v>
      </c>
      <c r="G53" s="1">
        <v>850</v>
      </c>
      <c r="H53" s="1" t="s">
        <v>1290</v>
      </c>
      <c r="I53" s="1" t="s">
        <v>1291</v>
      </c>
    </row>
    <row r="54" spans="1:9" x14ac:dyDescent="0.35">
      <c r="A54" s="1">
        <v>135</v>
      </c>
      <c r="B54" s="1">
        <v>8894</v>
      </c>
      <c r="C54" s="1" t="s">
        <v>1230</v>
      </c>
      <c r="D54" s="1" t="s">
        <v>1190</v>
      </c>
      <c r="E54" s="1" t="s">
        <v>1195</v>
      </c>
      <c r="F54" s="1">
        <v>901</v>
      </c>
      <c r="G54" s="1">
        <v>1393</v>
      </c>
      <c r="H54" s="1" t="s">
        <v>1292</v>
      </c>
      <c r="I54" s="1" t="s">
        <v>1293</v>
      </c>
    </row>
    <row r="55" spans="1:9" x14ac:dyDescent="0.35">
      <c r="A55" s="1">
        <v>822</v>
      </c>
      <c r="B55" s="1">
        <v>114</v>
      </c>
      <c r="C55" s="1" t="s">
        <v>1230</v>
      </c>
      <c r="D55" s="1" t="s">
        <v>1194</v>
      </c>
      <c r="E55" s="1" t="s">
        <v>1191</v>
      </c>
      <c r="F55" s="1">
        <v>88</v>
      </c>
      <c r="G55" s="1">
        <v>426</v>
      </c>
      <c r="H55" s="1" t="s">
        <v>1294</v>
      </c>
      <c r="I55" s="1" t="s">
        <v>1295</v>
      </c>
    </row>
    <row r="56" spans="1:9" x14ac:dyDescent="0.35">
      <c r="A56" s="1">
        <v>95</v>
      </c>
      <c r="B56" s="1">
        <v>6546</v>
      </c>
      <c r="C56" s="1" t="s">
        <v>1204</v>
      </c>
      <c r="D56" s="1" t="s">
        <v>1190</v>
      </c>
      <c r="E56" s="1" t="s">
        <v>1191</v>
      </c>
      <c r="F56" s="1">
        <v>660</v>
      </c>
      <c r="G56" s="1">
        <v>1208</v>
      </c>
      <c r="H56" s="1" t="s">
        <v>1296</v>
      </c>
      <c r="I56" s="1" t="s">
        <v>1297</v>
      </c>
    </row>
    <row r="57" spans="1:9" x14ac:dyDescent="0.35">
      <c r="A57" s="1">
        <v>597</v>
      </c>
      <c r="B57" s="1">
        <v>3571</v>
      </c>
      <c r="C57" s="1" t="s">
        <v>1198</v>
      </c>
      <c r="D57" s="1" t="s">
        <v>1190</v>
      </c>
      <c r="E57" s="1" t="s">
        <v>1191</v>
      </c>
      <c r="F57" s="1">
        <v>267</v>
      </c>
      <c r="G57" s="1">
        <v>925</v>
      </c>
      <c r="H57" s="1" t="s">
        <v>1298</v>
      </c>
      <c r="I57" s="1" t="s">
        <v>1299</v>
      </c>
    </row>
    <row r="58" spans="1:9" x14ac:dyDescent="0.35">
      <c r="A58" s="1">
        <v>340</v>
      </c>
      <c r="B58" s="1">
        <v>7316</v>
      </c>
      <c r="C58" s="1" t="s">
        <v>1210</v>
      </c>
      <c r="D58" s="1" t="s">
        <v>1194</v>
      </c>
      <c r="E58" s="1" t="s">
        <v>1195</v>
      </c>
      <c r="F58" s="1">
        <v>905</v>
      </c>
      <c r="G58" s="1">
        <v>1392</v>
      </c>
      <c r="H58" s="1" t="s">
        <v>1300</v>
      </c>
      <c r="I58" s="1" t="s">
        <v>1301</v>
      </c>
    </row>
    <row r="59" spans="1:9" x14ac:dyDescent="0.35">
      <c r="A59" s="1">
        <v>905</v>
      </c>
      <c r="B59" s="1">
        <v>2478</v>
      </c>
      <c r="C59" s="1" t="s">
        <v>1198</v>
      </c>
      <c r="D59" s="1" t="s">
        <v>1190</v>
      </c>
      <c r="E59" s="1" t="s">
        <v>1195</v>
      </c>
      <c r="F59" s="1">
        <v>799</v>
      </c>
      <c r="G59" s="1">
        <v>1425</v>
      </c>
      <c r="H59" s="1" t="s">
        <v>1302</v>
      </c>
      <c r="I59" s="1" t="s">
        <v>1303</v>
      </c>
    </row>
    <row r="60" spans="1:9" x14ac:dyDescent="0.35">
      <c r="A60" s="1">
        <v>250</v>
      </c>
      <c r="B60" s="1">
        <v>1215</v>
      </c>
      <c r="C60" s="1" t="s">
        <v>1230</v>
      </c>
      <c r="D60" s="1" t="s">
        <v>1194</v>
      </c>
      <c r="E60" s="1" t="s">
        <v>1195</v>
      </c>
      <c r="F60" s="1">
        <v>773</v>
      </c>
      <c r="G60" s="1">
        <v>1225</v>
      </c>
      <c r="H60" s="1" t="s">
        <v>915</v>
      </c>
      <c r="I60" s="1" t="s">
        <v>748</v>
      </c>
    </row>
    <row r="61" spans="1:9" x14ac:dyDescent="0.35">
      <c r="A61" s="1">
        <v>400</v>
      </c>
      <c r="B61" s="1">
        <v>5402</v>
      </c>
      <c r="C61" s="1" t="s">
        <v>1198</v>
      </c>
      <c r="D61" s="1" t="s">
        <v>1190</v>
      </c>
      <c r="E61" s="1" t="s">
        <v>1195</v>
      </c>
      <c r="F61" s="1">
        <v>78</v>
      </c>
      <c r="G61" s="1">
        <v>403</v>
      </c>
      <c r="H61" s="1" t="s">
        <v>1304</v>
      </c>
      <c r="I61" s="1" t="s">
        <v>1305</v>
      </c>
    </row>
    <row r="62" spans="1:9" x14ac:dyDescent="0.35">
      <c r="A62" s="1">
        <v>877</v>
      </c>
      <c r="B62" s="1">
        <v>1647</v>
      </c>
      <c r="C62" s="1" t="s">
        <v>1213</v>
      </c>
      <c r="D62" s="1" t="s">
        <v>1190</v>
      </c>
      <c r="E62" s="1" t="s">
        <v>1195</v>
      </c>
      <c r="F62" s="1">
        <v>791</v>
      </c>
      <c r="G62" s="1">
        <v>1169</v>
      </c>
      <c r="H62" s="1" t="s">
        <v>1306</v>
      </c>
      <c r="I62" s="1" t="s">
        <v>1307</v>
      </c>
    </row>
    <row r="63" spans="1:9" x14ac:dyDescent="0.35">
      <c r="A63" s="1">
        <v>97</v>
      </c>
      <c r="B63" s="1">
        <v>9423</v>
      </c>
      <c r="C63" s="1" t="s">
        <v>1230</v>
      </c>
      <c r="D63" s="1" t="s">
        <v>1190</v>
      </c>
      <c r="E63" s="1" t="s">
        <v>1195</v>
      </c>
      <c r="F63" s="1">
        <v>603</v>
      </c>
      <c r="G63" s="1">
        <v>1167</v>
      </c>
      <c r="H63" s="1" t="s">
        <v>1308</v>
      </c>
      <c r="I63" s="1" t="s">
        <v>1214</v>
      </c>
    </row>
    <row r="64" spans="1:9" x14ac:dyDescent="0.35">
      <c r="A64" s="1">
        <v>12</v>
      </c>
      <c r="B64" s="1">
        <v>6404</v>
      </c>
      <c r="C64" s="1" t="s">
        <v>1230</v>
      </c>
      <c r="D64" s="1" t="s">
        <v>1190</v>
      </c>
      <c r="E64" s="1" t="s">
        <v>1191</v>
      </c>
      <c r="F64" s="1">
        <v>360</v>
      </c>
      <c r="G64" s="1">
        <v>565</v>
      </c>
      <c r="H64" s="1" t="s">
        <v>1309</v>
      </c>
      <c r="I64" s="1" t="s">
        <v>1310</v>
      </c>
    </row>
    <row r="65" spans="1:9" x14ac:dyDescent="0.35">
      <c r="A65" s="1">
        <v>353</v>
      </c>
      <c r="B65" s="1">
        <v>6767</v>
      </c>
      <c r="C65" s="1" t="s">
        <v>1210</v>
      </c>
      <c r="D65" s="1" t="s">
        <v>1190</v>
      </c>
      <c r="E65" s="1" t="s">
        <v>1195</v>
      </c>
      <c r="F65" s="1">
        <v>84</v>
      </c>
      <c r="G65" s="1">
        <v>354</v>
      </c>
      <c r="H65" s="1" t="s">
        <v>1311</v>
      </c>
      <c r="I65" s="1" t="s">
        <v>1312</v>
      </c>
    </row>
    <row r="66" spans="1:9" x14ac:dyDescent="0.35">
      <c r="A66" s="1">
        <v>856</v>
      </c>
      <c r="B66" s="1">
        <v>1278</v>
      </c>
      <c r="C66" s="1" t="s">
        <v>1218</v>
      </c>
      <c r="D66" s="1" t="s">
        <v>1190</v>
      </c>
      <c r="E66" s="1" t="s">
        <v>1191</v>
      </c>
      <c r="F66" s="1">
        <v>880</v>
      </c>
      <c r="G66" s="1">
        <v>1178</v>
      </c>
      <c r="H66" s="1" t="s">
        <v>1313</v>
      </c>
      <c r="I66" s="1" t="s">
        <v>1314</v>
      </c>
    </row>
    <row r="67" spans="1:9" x14ac:dyDescent="0.35">
      <c r="A67" s="1">
        <v>1</v>
      </c>
      <c r="B67" s="1">
        <v>1334</v>
      </c>
      <c r="C67" s="1" t="s">
        <v>1241</v>
      </c>
      <c r="D67" s="1" t="s">
        <v>1194</v>
      </c>
      <c r="E67" s="1" t="s">
        <v>1195</v>
      </c>
      <c r="F67" s="1">
        <v>947</v>
      </c>
      <c r="G67" s="1">
        <v>1385</v>
      </c>
      <c r="H67" s="1" t="s">
        <v>1315</v>
      </c>
      <c r="I67" s="1" t="s">
        <v>1316</v>
      </c>
    </row>
    <row r="68" spans="1:9" x14ac:dyDescent="0.35">
      <c r="A68" s="1">
        <v>390</v>
      </c>
      <c r="B68" s="1">
        <v>8887</v>
      </c>
      <c r="C68" s="1" t="s">
        <v>1218</v>
      </c>
      <c r="D68" s="1" t="s">
        <v>1190</v>
      </c>
      <c r="E68" s="1" t="s">
        <v>1191</v>
      </c>
      <c r="F68" s="1">
        <v>234</v>
      </c>
      <c r="G68" s="1">
        <v>780</v>
      </c>
      <c r="H68" s="1" t="s">
        <v>1317</v>
      </c>
      <c r="I68" s="1" t="s">
        <v>1318</v>
      </c>
    </row>
    <row r="69" spans="1:9" x14ac:dyDescent="0.35">
      <c r="A69" s="1">
        <v>446</v>
      </c>
      <c r="B69" s="1">
        <v>9858</v>
      </c>
      <c r="C69" s="1" t="s">
        <v>1207</v>
      </c>
      <c r="D69" s="1" t="s">
        <v>1190</v>
      </c>
      <c r="E69" s="1" t="s">
        <v>1195</v>
      </c>
      <c r="F69" s="1">
        <v>931</v>
      </c>
      <c r="G69" s="1">
        <v>1247</v>
      </c>
      <c r="H69" s="1" t="s">
        <v>680</v>
      </c>
      <c r="I69" s="1" t="s">
        <v>1319</v>
      </c>
    </row>
    <row r="70" spans="1:9" x14ac:dyDescent="0.35">
      <c r="A70" s="1">
        <v>32</v>
      </c>
      <c r="B70" s="1">
        <v>9636</v>
      </c>
      <c r="C70" s="1" t="s">
        <v>1241</v>
      </c>
      <c r="D70" s="1" t="s">
        <v>1190</v>
      </c>
      <c r="E70" s="1" t="s">
        <v>1195</v>
      </c>
      <c r="F70" s="1">
        <v>478</v>
      </c>
      <c r="G70" s="1">
        <v>705</v>
      </c>
      <c r="H70" s="1" t="s">
        <v>1320</v>
      </c>
      <c r="I70" s="1" t="s">
        <v>1321</v>
      </c>
    </row>
    <row r="71" spans="1:9" x14ac:dyDescent="0.35">
      <c r="A71" s="1">
        <v>420</v>
      </c>
      <c r="B71" s="1">
        <v>9943</v>
      </c>
      <c r="C71" s="1" t="s">
        <v>1213</v>
      </c>
      <c r="D71" s="1" t="s">
        <v>1190</v>
      </c>
      <c r="E71" s="1" t="s">
        <v>1195</v>
      </c>
      <c r="F71" s="1">
        <v>638</v>
      </c>
      <c r="G71" s="1">
        <v>1130</v>
      </c>
      <c r="H71" s="1" t="s">
        <v>1322</v>
      </c>
      <c r="I71" s="1" t="s">
        <v>166</v>
      </c>
    </row>
    <row r="72" spans="1:9" x14ac:dyDescent="0.35">
      <c r="A72" s="1">
        <v>708</v>
      </c>
      <c r="B72" s="1">
        <v>1246</v>
      </c>
      <c r="C72" s="1" t="s">
        <v>1213</v>
      </c>
      <c r="D72" s="1" t="s">
        <v>1190</v>
      </c>
      <c r="E72" s="1" t="s">
        <v>1195</v>
      </c>
      <c r="F72" s="1">
        <v>50</v>
      </c>
      <c r="G72" s="1">
        <v>72</v>
      </c>
      <c r="H72" s="1" t="s">
        <v>1323</v>
      </c>
      <c r="I72" s="1" t="s">
        <v>1324</v>
      </c>
    </row>
    <row r="73" spans="1:9" x14ac:dyDescent="0.35">
      <c r="A73" s="1">
        <v>227</v>
      </c>
      <c r="B73" s="1">
        <v>4527</v>
      </c>
      <c r="C73" s="1" t="s">
        <v>1213</v>
      </c>
      <c r="D73" s="1" t="s">
        <v>1194</v>
      </c>
      <c r="E73" s="1" t="s">
        <v>1191</v>
      </c>
      <c r="F73" s="1">
        <v>477</v>
      </c>
      <c r="G73" s="1">
        <v>564</v>
      </c>
      <c r="H73" s="1" t="s">
        <v>1325</v>
      </c>
      <c r="I73" s="1" t="s">
        <v>1326</v>
      </c>
    </row>
    <row r="74" spans="1:9" x14ac:dyDescent="0.35">
      <c r="A74" s="1">
        <v>595</v>
      </c>
      <c r="B74" s="1">
        <v>3782</v>
      </c>
      <c r="C74" s="1" t="s">
        <v>1210</v>
      </c>
      <c r="D74" s="1" t="s">
        <v>1194</v>
      </c>
      <c r="E74" s="1" t="s">
        <v>1191</v>
      </c>
      <c r="F74" s="1">
        <v>879</v>
      </c>
      <c r="G74" s="1">
        <v>1040</v>
      </c>
      <c r="H74" s="1" t="s">
        <v>1327</v>
      </c>
      <c r="I74" s="1" t="s">
        <v>1328</v>
      </c>
    </row>
    <row r="75" spans="1:9" x14ac:dyDescent="0.35">
      <c r="A75" s="1">
        <v>211</v>
      </c>
      <c r="B75" s="1">
        <v>6225</v>
      </c>
      <c r="C75" s="1" t="s">
        <v>1204</v>
      </c>
      <c r="D75" s="1" t="s">
        <v>1190</v>
      </c>
      <c r="E75" s="1" t="s">
        <v>1195</v>
      </c>
      <c r="F75" s="1">
        <v>912</v>
      </c>
      <c r="G75" s="1">
        <v>1220</v>
      </c>
      <c r="H75" s="1" t="s">
        <v>1329</v>
      </c>
      <c r="I75" s="1" t="s">
        <v>1330</v>
      </c>
    </row>
    <row r="76" spans="1:9" x14ac:dyDescent="0.35">
      <c r="A76" s="1">
        <v>650</v>
      </c>
      <c r="B76" s="1">
        <v>2257</v>
      </c>
      <c r="C76" s="1" t="s">
        <v>1207</v>
      </c>
      <c r="D76" s="1" t="s">
        <v>1194</v>
      </c>
      <c r="E76" s="1" t="s">
        <v>1191</v>
      </c>
      <c r="F76" s="1">
        <v>868</v>
      </c>
      <c r="G76" s="1">
        <v>1141</v>
      </c>
      <c r="H76" s="1" t="s">
        <v>1331</v>
      </c>
      <c r="I76" s="1" t="s">
        <v>1332</v>
      </c>
    </row>
    <row r="77" spans="1:9" x14ac:dyDescent="0.35">
      <c r="A77" s="1">
        <v>45</v>
      </c>
      <c r="B77" s="1">
        <v>9177</v>
      </c>
      <c r="C77" s="1" t="s">
        <v>1189</v>
      </c>
      <c r="D77" s="1" t="s">
        <v>1190</v>
      </c>
      <c r="E77" s="1" t="s">
        <v>1195</v>
      </c>
      <c r="F77" s="1">
        <v>889</v>
      </c>
      <c r="G77" s="1">
        <v>1050</v>
      </c>
      <c r="H77" s="1" t="s">
        <v>1333</v>
      </c>
      <c r="I77" s="1" t="s">
        <v>1334</v>
      </c>
    </row>
    <row r="78" spans="1:9" x14ac:dyDescent="0.35">
      <c r="A78" s="1">
        <v>201</v>
      </c>
      <c r="B78" s="1">
        <v>8703</v>
      </c>
      <c r="C78" s="1" t="s">
        <v>1201</v>
      </c>
      <c r="D78" s="1" t="s">
        <v>1190</v>
      </c>
      <c r="E78" s="1" t="s">
        <v>1191</v>
      </c>
      <c r="F78" s="1">
        <v>482</v>
      </c>
      <c r="G78" s="1">
        <v>850</v>
      </c>
      <c r="H78" s="1" t="s">
        <v>1335</v>
      </c>
      <c r="I78" s="1" t="s">
        <v>1336</v>
      </c>
    </row>
    <row r="79" spans="1:9" x14ac:dyDescent="0.35">
      <c r="A79" s="1">
        <v>564</v>
      </c>
      <c r="B79" s="1">
        <v>3514</v>
      </c>
      <c r="C79" s="1" t="s">
        <v>1189</v>
      </c>
      <c r="D79" s="1" t="s">
        <v>1194</v>
      </c>
      <c r="E79" s="1" t="s">
        <v>1195</v>
      </c>
      <c r="F79" s="1">
        <v>683</v>
      </c>
      <c r="G79" s="1">
        <v>1275</v>
      </c>
      <c r="H79" s="1" t="s">
        <v>1337</v>
      </c>
      <c r="I79" s="1" t="s">
        <v>1338</v>
      </c>
    </row>
    <row r="80" spans="1:9" x14ac:dyDescent="0.35">
      <c r="A80" s="1">
        <v>138</v>
      </c>
      <c r="B80" s="1">
        <v>3089</v>
      </c>
      <c r="C80" s="1" t="s">
        <v>1201</v>
      </c>
      <c r="D80" s="1" t="s">
        <v>1190</v>
      </c>
      <c r="E80" s="1" t="s">
        <v>1191</v>
      </c>
      <c r="F80" s="1">
        <v>382</v>
      </c>
      <c r="G80" s="1">
        <v>714</v>
      </c>
      <c r="H80" s="1" t="s">
        <v>1339</v>
      </c>
      <c r="I80" s="1" t="s">
        <v>29</v>
      </c>
    </row>
    <row r="81" spans="1:9" x14ac:dyDescent="0.35">
      <c r="A81" s="1">
        <v>57</v>
      </c>
      <c r="B81" s="1">
        <v>7253</v>
      </c>
      <c r="C81" s="1" t="s">
        <v>1230</v>
      </c>
      <c r="D81" s="1" t="s">
        <v>1190</v>
      </c>
      <c r="E81" s="1" t="s">
        <v>1191</v>
      </c>
      <c r="F81" s="1">
        <v>753</v>
      </c>
      <c r="G81" s="1">
        <v>1027</v>
      </c>
      <c r="H81" s="1" t="s">
        <v>1340</v>
      </c>
      <c r="I81" s="1" t="s">
        <v>1341</v>
      </c>
    </row>
    <row r="82" spans="1:9" x14ac:dyDescent="0.35">
      <c r="A82" s="1">
        <v>128</v>
      </c>
      <c r="B82" s="1">
        <v>8786</v>
      </c>
      <c r="C82" s="1" t="s">
        <v>1241</v>
      </c>
      <c r="D82" s="1" t="s">
        <v>1194</v>
      </c>
      <c r="E82" s="1" t="s">
        <v>1195</v>
      </c>
      <c r="F82" s="1">
        <v>718</v>
      </c>
      <c r="G82" s="1">
        <v>1486</v>
      </c>
      <c r="H82" s="1" t="s">
        <v>105</v>
      </c>
      <c r="I82" s="1" t="s">
        <v>1342</v>
      </c>
    </row>
    <row r="83" spans="1:9" x14ac:dyDescent="0.35">
      <c r="A83" s="1">
        <v>33</v>
      </c>
      <c r="B83" s="1">
        <v>1211</v>
      </c>
      <c r="C83" s="1" t="s">
        <v>1213</v>
      </c>
      <c r="D83" s="1" t="s">
        <v>1190</v>
      </c>
      <c r="E83" s="1" t="s">
        <v>1195</v>
      </c>
      <c r="F83" s="1">
        <v>577</v>
      </c>
      <c r="G83" s="1">
        <v>1312</v>
      </c>
      <c r="H83" s="1" t="s">
        <v>1343</v>
      </c>
      <c r="I83" s="1" t="s">
        <v>1344</v>
      </c>
    </row>
    <row r="84" spans="1:9" x14ac:dyDescent="0.35">
      <c r="A84" s="1">
        <v>936</v>
      </c>
      <c r="B84" s="1">
        <v>359</v>
      </c>
      <c r="C84" s="1" t="s">
        <v>1204</v>
      </c>
      <c r="D84" s="1" t="s">
        <v>1194</v>
      </c>
      <c r="E84" s="1" t="s">
        <v>1195</v>
      </c>
      <c r="F84" s="1">
        <v>607</v>
      </c>
      <c r="G84" s="1">
        <v>1007</v>
      </c>
      <c r="H84" s="1" t="s">
        <v>1345</v>
      </c>
      <c r="I84" s="1" t="s">
        <v>1346</v>
      </c>
    </row>
    <row r="85" spans="1:9" x14ac:dyDescent="0.35">
      <c r="A85" s="1">
        <v>762</v>
      </c>
      <c r="B85" s="1">
        <v>2066</v>
      </c>
      <c r="C85" s="1" t="s">
        <v>1218</v>
      </c>
      <c r="D85" s="1" t="s">
        <v>1194</v>
      </c>
      <c r="E85" s="1" t="s">
        <v>1191</v>
      </c>
      <c r="F85" s="1">
        <v>242</v>
      </c>
      <c r="G85" s="1">
        <v>926</v>
      </c>
      <c r="H85" s="1" t="s">
        <v>1347</v>
      </c>
      <c r="I85" s="1" t="s">
        <v>691</v>
      </c>
    </row>
    <row r="86" spans="1:9" x14ac:dyDescent="0.35">
      <c r="A86" s="1">
        <v>838</v>
      </c>
      <c r="B86" s="1">
        <v>4322</v>
      </c>
      <c r="C86" s="1" t="s">
        <v>1213</v>
      </c>
      <c r="D86" s="1" t="s">
        <v>1194</v>
      </c>
      <c r="E86" s="1" t="s">
        <v>1195</v>
      </c>
      <c r="F86" s="1">
        <v>593</v>
      </c>
      <c r="G86" s="1">
        <v>1036</v>
      </c>
      <c r="H86" s="1" t="s">
        <v>30</v>
      </c>
      <c r="I86" s="1" t="s">
        <v>1348</v>
      </c>
    </row>
    <row r="87" spans="1:9" x14ac:dyDescent="0.35">
      <c r="A87" s="1">
        <v>215</v>
      </c>
      <c r="B87" s="1">
        <v>7773</v>
      </c>
      <c r="C87" s="1" t="s">
        <v>1204</v>
      </c>
      <c r="D87" s="1" t="s">
        <v>1190</v>
      </c>
      <c r="E87" s="1" t="s">
        <v>1195</v>
      </c>
      <c r="F87" s="1">
        <v>812</v>
      </c>
      <c r="G87" s="1">
        <v>1161</v>
      </c>
      <c r="H87" s="1" t="s">
        <v>1349</v>
      </c>
      <c r="I87" s="1" t="s">
        <v>1350</v>
      </c>
    </row>
    <row r="88" spans="1:9" x14ac:dyDescent="0.35">
      <c r="A88" s="1">
        <v>818</v>
      </c>
      <c r="B88" s="1">
        <v>6746</v>
      </c>
      <c r="C88" s="1" t="s">
        <v>1215</v>
      </c>
      <c r="D88" s="1" t="s">
        <v>1190</v>
      </c>
      <c r="E88" s="1" t="s">
        <v>1195</v>
      </c>
      <c r="F88" s="1">
        <v>833</v>
      </c>
      <c r="G88" s="1">
        <v>1016</v>
      </c>
      <c r="H88" s="1" t="s">
        <v>139</v>
      </c>
      <c r="I88" s="1" t="s">
        <v>1351</v>
      </c>
    </row>
    <row r="89" spans="1:9" x14ac:dyDescent="0.35">
      <c r="A89" s="1">
        <v>780</v>
      </c>
      <c r="B89" s="1">
        <v>6732</v>
      </c>
      <c r="C89" s="1" t="s">
        <v>1189</v>
      </c>
      <c r="D89" s="1" t="s">
        <v>1194</v>
      </c>
      <c r="E89" s="1" t="s">
        <v>1195</v>
      </c>
      <c r="F89" s="1">
        <v>872</v>
      </c>
      <c r="G89" s="1">
        <v>1058</v>
      </c>
      <c r="H89" s="1" t="s">
        <v>1352</v>
      </c>
      <c r="I89" s="1" t="s">
        <v>276</v>
      </c>
    </row>
    <row r="90" spans="1:9" x14ac:dyDescent="0.35">
      <c r="A90" s="1">
        <v>40</v>
      </c>
      <c r="B90" s="1">
        <v>805</v>
      </c>
      <c r="C90" s="1" t="s">
        <v>1241</v>
      </c>
      <c r="D90" s="1" t="s">
        <v>1190</v>
      </c>
      <c r="E90" s="1" t="s">
        <v>1191</v>
      </c>
      <c r="F90" s="1">
        <v>483</v>
      </c>
      <c r="G90" s="1">
        <v>648</v>
      </c>
      <c r="H90" s="1" t="s">
        <v>1289</v>
      </c>
      <c r="I90" s="1" t="s">
        <v>1353</v>
      </c>
    </row>
    <row r="91" spans="1:9" x14ac:dyDescent="0.35">
      <c r="A91" s="1">
        <v>366</v>
      </c>
      <c r="B91" s="1">
        <v>7540</v>
      </c>
      <c r="C91" s="1" t="s">
        <v>1210</v>
      </c>
      <c r="D91" s="1" t="s">
        <v>1194</v>
      </c>
      <c r="E91" s="1" t="s">
        <v>1191</v>
      </c>
      <c r="F91" s="1">
        <v>679</v>
      </c>
      <c r="G91" s="1">
        <v>1015</v>
      </c>
      <c r="H91" s="1" t="s">
        <v>1354</v>
      </c>
      <c r="I91" s="1" t="s">
        <v>1355</v>
      </c>
    </row>
    <row r="92" spans="1:9" x14ac:dyDescent="0.35">
      <c r="A92" s="1">
        <v>678</v>
      </c>
      <c r="B92" s="1">
        <v>5269</v>
      </c>
      <c r="C92" s="1" t="s">
        <v>1215</v>
      </c>
      <c r="D92" s="1" t="s">
        <v>1194</v>
      </c>
      <c r="E92" s="1" t="s">
        <v>1195</v>
      </c>
      <c r="F92" s="1">
        <v>318</v>
      </c>
      <c r="G92" s="1">
        <v>938</v>
      </c>
      <c r="H92" s="1" t="s">
        <v>1356</v>
      </c>
      <c r="I92" s="1" t="s">
        <v>36</v>
      </c>
    </row>
    <row r="93" spans="1:9" x14ac:dyDescent="0.35">
      <c r="A93" s="1">
        <v>703</v>
      </c>
      <c r="B93" s="1">
        <v>8404</v>
      </c>
      <c r="C93" s="1" t="s">
        <v>1201</v>
      </c>
      <c r="D93" s="1" t="s">
        <v>1190</v>
      </c>
      <c r="E93" s="1" t="s">
        <v>1195</v>
      </c>
      <c r="F93" s="1">
        <v>329</v>
      </c>
      <c r="G93" s="1">
        <v>597</v>
      </c>
      <c r="H93" s="1" t="s">
        <v>1357</v>
      </c>
      <c r="I93" s="1" t="s">
        <v>1358</v>
      </c>
    </row>
    <row r="94" spans="1:9" x14ac:dyDescent="0.35">
      <c r="A94" s="1">
        <v>180</v>
      </c>
      <c r="B94" s="1">
        <v>519</v>
      </c>
      <c r="C94" s="1" t="s">
        <v>1198</v>
      </c>
      <c r="D94" s="1" t="s">
        <v>1190</v>
      </c>
      <c r="E94" s="1" t="s">
        <v>1191</v>
      </c>
      <c r="F94" s="1">
        <v>588</v>
      </c>
      <c r="G94" s="1">
        <v>1182</v>
      </c>
      <c r="H94" s="1" t="s">
        <v>325</v>
      </c>
      <c r="I94" s="1" t="s">
        <v>1359</v>
      </c>
    </row>
    <row r="95" spans="1:9" x14ac:dyDescent="0.35">
      <c r="A95" s="1">
        <v>214</v>
      </c>
      <c r="B95" s="1">
        <v>4060</v>
      </c>
      <c r="C95" s="1" t="s">
        <v>1207</v>
      </c>
      <c r="D95" s="1" t="s">
        <v>1194</v>
      </c>
      <c r="E95" s="1" t="s">
        <v>1191</v>
      </c>
      <c r="F95" s="1">
        <v>442</v>
      </c>
      <c r="G95" s="1">
        <v>713</v>
      </c>
      <c r="H95" s="1" t="s">
        <v>1360</v>
      </c>
      <c r="I95" s="1" t="s">
        <v>1361</v>
      </c>
    </row>
    <row r="96" spans="1:9" x14ac:dyDescent="0.35">
      <c r="A96" s="1">
        <v>408</v>
      </c>
      <c r="B96" s="1">
        <v>8860</v>
      </c>
      <c r="C96" s="1" t="s">
        <v>1215</v>
      </c>
      <c r="D96" s="1" t="s">
        <v>1190</v>
      </c>
      <c r="E96" s="1" t="s">
        <v>1195</v>
      </c>
      <c r="F96" s="1">
        <v>216</v>
      </c>
      <c r="G96" s="1">
        <v>939</v>
      </c>
      <c r="H96" s="1" t="s">
        <v>1251</v>
      </c>
      <c r="I96" s="1" t="s">
        <v>1362</v>
      </c>
    </row>
    <row r="97" spans="1:9" x14ac:dyDescent="0.35">
      <c r="A97" s="1">
        <v>902</v>
      </c>
      <c r="B97" s="1">
        <v>7164</v>
      </c>
      <c r="C97" s="1" t="s">
        <v>1230</v>
      </c>
      <c r="D97" s="1" t="s">
        <v>1190</v>
      </c>
      <c r="E97" s="1" t="s">
        <v>1195</v>
      </c>
      <c r="F97" s="1">
        <v>946</v>
      </c>
      <c r="G97" s="1">
        <v>1082</v>
      </c>
      <c r="H97" s="1" t="s">
        <v>1363</v>
      </c>
      <c r="I97" s="1" t="s">
        <v>1364</v>
      </c>
    </row>
    <row r="98" spans="1:9" x14ac:dyDescent="0.35">
      <c r="A98" s="1">
        <v>763</v>
      </c>
      <c r="B98" s="1">
        <v>9792</v>
      </c>
      <c r="C98" s="1" t="s">
        <v>1198</v>
      </c>
      <c r="D98" s="1" t="s">
        <v>1194</v>
      </c>
      <c r="E98" s="1" t="s">
        <v>1195</v>
      </c>
      <c r="F98" s="1">
        <v>796</v>
      </c>
      <c r="G98" s="1">
        <v>1347</v>
      </c>
      <c r="H98" s="1" t="s">
        <v>1235</v>
      </c>
      <c r="I98" s="1" t="s">
        <v>30</v>
      </c>
    </row>
    <row r="99" spans="1:9" x14ac:dyDescent="0.35">
      <c r="A99" s="1">
        <v>168</v>
      </c>
      <c r="B99" s="1">
        <v>9934</v>
      </c>
      <c r="C99" s="1" t="s">
        <v>1241</v>
      </c>
      <c r="D99" s="1" t="s">
        <v>1190</v>
      </c>
      <c r="E99" s="1" t="s">
        <v>1191</v>
      </c>
      <c r="F99" s="1">
        <v>26</v>
      </c>
      <c r="G99" s="1">
        <v>47</v>
      </c>
      <c r="H99" s="1" t="s">
        <v>1365</v>
      </c>
      <c r="I99" s="1" t="s">
        <v>1366</v>
      </c>
    </row>
    <row r="100" spans="1:9" x14ac:dyDescent="0.35">
      <c r="A100" s="1">
        <v>723</v>
      </c>
      <c r="B100" s="1">
        <v>1980</v>
      </c>
      <c r="C100" s="1" t="s">
        <v>1218</v>
      </c>
      <c r="D100" s="1" t="s">
        <v>1190</v>
      </c>
      <c r="E100" s="1" t="s">
        <v>1195</v>
      </c>
      <c r="F100" s="1">
        <v>490</v>
      </c>
      <c r="G100" s="1">
        <v>762</v>
      </c>
      <c r="H100" s="1" t="s">
        <v>1367</v>
      </c>
      <c r="I100" s="1" t="s">
        <v>1368</v>
      </c>
    </row>
    <row r="101" spans="1:9" x14ac:dyDescent="0.35">
      <c r="A101" s="1">
        <v>438</v>
      </c>
      <c r="B101" s="1">
        <v>9251</v>
      </c>
      <c r="C101" s="1" t="s">
        <v>1201</v>
      </c>
      <c r="D101" s="1" t="s">
        <v>1190</v>
      </c>
      <c r="E101" s="1" t="s">
        <v>1191</v>
      </c>
      <c r="F101" s="1">
        <v>430</v>
      </c>
      <c r="G101" s="1">
        <v>642</v>
      </c>
      <c r="H101" s="1" t="s">
        <v>1369</v>
      </c>
      <c r="I101" s="1" t="s">
        <v>1370</v>
      </c>
    </row>
    <row r="102" spans="1:9" x14ac:dyDescent="0.35">
      <c r="A102" s="1">
        <v>162</v>
      </c>
      <c r="B102" s="1">
        <v>6717</v>
      </c>
      <c r="C102" s="1" t="s">
        <v>1241</v>
      </c>
      <c r="D102" s="1" t="s">
        <v>1190</v>
      </c>
      <c r="E102" s="1" t="s">
        <v>1195</v>
      </c>
      <c r="F102" s="1">
        <v>209</v>
      </c>
      <c r="G102" s="1">
        <v>665</v>
      </c>
      <c r="H102" s="1" t="s">
        <v>1371</v>
      </c>
      <c r="I102" s="1" t="s">
        <v>1372</v>
      </c>
    </row>
    <row r="103" spans="1:9" x14ac:dyDescent="0.35">
      <c r="A103" s="1">
        <v>246</v>
      </c>
      <c r="B103" s="1">
        <v>3622</v>
      </c>
      <c r="C103" s="1" t="s">
        <v>1218</v>
      </c>
      <c r="D103" s="1" t="s">
        <v>1194</v>
      </c>
      <c r="E103" s="1" t="s">
        <v>1195</v>
      </c>
      <c r="F103" s="1">
        <v>379</v>
      </c>
      <c r="G103" s="1">
        <v>963</v>
      </c>
      <c r="H103" s="1" t="s">
        <v>1373</v>
      </c>
      <c r="I103" s="1" t="s">
        <v>1374</v>
      </c>
    </row>
    <row r="104" spans="1:9" x14ac:dyDescent="0.35">
      <c r="A104" s="1">
        <v>105</v>
      </c>
      <c r="B104" s="1">
        <v>8808</v>
      </c>
      <c r="C104" s="1" t="s">
        <v>1213</v>
      </c>
      <c r="D104" s="1" t="s">
        <v>1190</v>
      </c>
      <c r="E104" s="1" t="s">
        <v>1191</v>
      </c>
      <c r="F104" s="1">
        <v>949</v>
      </c>
      <c r="G104" s="1">
        <v>1419</v>
      </c>
      <c r="H104" s="1" t="s">
        <v>1375</v>
      </c>
      <c r="I104" s="1" t="s">
        <v>1376</v>
      </c>
    </row>
    <row r="105" spans="1:9" x14ac:dyDescent="0.35">
      <c r="A105" s="1">
        <v>308</v>
      </c>
      <c r="B105" s="1">
        <v>4920</v>
      </c>
      <c r="C105" s="1" t="s">
        <v>1204</v>
      </c>
      <c r="D105" s="1" t="s">
        <v>1190</v>
      </c>
      <c r="E105" s="1" t="s">
        <v>1195</v>
      </c>
      <c r="F105" s="1">
        <v>438</v>
      </c>
      <c r="G105" s="1">
        <v>656</v>
      </c>
      <c r="H105" s="1" t="s">
        <v>1377</v>
      </c>
      <c r="I105" s="1" t="s">
        <v>1351</v>
      </c>
    </row>
    <row r="106" spans="1:9" x14ac:dyDescent="0.35">
      <c r="A106" s="1">
        <v>172</v>
      </c>
      <c r="B106" s="1">
        <v>3140</v>
      </c>
      <c r="C106" s="1" t="s">
        <v>1207</v>
      </c>
      <c r="D106" s="1" t="s">
        <v>1194</v>
      </c>
      <c r="E106" s="1" t="s">
        <v>1195</v>
      </c>
      <c r="F106" s="1">
        <v>726</v>
      </c>
      <c r="G106" s="1">
        <v>1381</v>
      </c>
      <c r="H106" s="1" t="s">
        <v>1378</v>
      </c>
      <c r="I106" s="1" t="s">
        <v>1379</v>
      </c>
    </row>
    <row r="107" spans="1:9" x14ac:dyDescent="0.35">
      <c r="A107" s="1">
        <v>775</v>
      </c>
      <c r="B107" s="1">
        <v>8104</v>
      </c>
      <c r="C107" s="1" t="s">
        <v>1201</v>
      </c>
      <c r="D107" s="1" t="s">
        <v>1190</v>
      </c>
      <c r="E107" s="1" t="s">
        <v>1195</v>
      </c>
      <c r="F107" s="1">
        <v>451</v>
      </c>
      <c r="G107" s="1">
        <v>713</v>
      </c>
      <c r="H107" s="1" t="s">
        <v>641</v>
      </c>
      <c r="I107" s="1" t="s">
        <v>1380</v>
      </c>
    </row>
    <row r="108" spans="1:9" x14ac:dyDescent="0.35">
      <c r="A108" s="1">
        <v>333</v>
      </c>
      <c r="B108" s="1">
        <v>2208</v>
      </c>
      <c r="C108" s="1" t="s">
        <v>1198</v>
      </c>
      <c r="D108" s="1" t="s">
        <v>1190</v>
      </c>
      <c r="E108" s="1" t="s">
        <v>1191</v>
      </c>
      <c r="F108" s="1">
        <v>812</v>
      </c>
      <c r="G108" s="1">
        <v>1104</v>
      </c>
      <c r="H108" s="1" t="s">
        <v>1381</v>
      </c>
      <c r="I108" s="1" t="s">
        <v>1382</v>
      </c>
    </row>
    <row r="109" spans="1:9" x14ac:dyDescent="0.35">
      <c r="A109" s="1">
        <v>548</v>
      </c>
      <c r="B109" s="1">
        <v>7043</v>
      </c>
      <c r="C109" s="1" t="s">
        <v>1189</v>
      </c>
      <c r="D109" s="1" t="s">
        <v>1194</v>
      </c>
      <c r="E109" s="1" t="s">
        <v>1191</v>
      </c>
      <c r="F109" s="1">
        <v>240</v>
      </c>
      <c r="G109" s="1">
        <v>571</v>
      </c>
      <c r="H109" s="1" t="s">
        <v>1383</v>
      </c>
      <c r="I109" s="1" t="s">
        <v>1384</v>
      </c>
    </row>
    <row r="110" spans="1:9" x14ac:dyDescent="0.35">
      <c r="A110" s="1">
        <v>665</v>
      </c>
      <c r="B110" s="1">
        <v>7485</v>
      </c>
      <c r="C110" s="1" t="s">
        <v>1241</v>
      </c>
      <c r="D110" s="1" t="s">
        <v>1190</v>
      </c>
      <c r="E110" s="1" t="s">
        <v>1191</v>
      </c>
      <c r="F110" s="1">
        <v>982</v>
      </c>
      <c r="G110" s="1">
        <v>1405</v>
      </c>
      <c r="H110" s="1" t="s">
        <v>1385</v>
      </c>
      <c r="I110" s="1" t="s">
        <v>1386</v>
      </c>
    </row>
    <row r="111" spans="1:9" x14ac:dyDescent="0.35">
      <c r="A111" s="1">
        <v>305</v>
      </c>
      <c r="B111" s="1">
        <v>1748</v>
      </c>
      <c r="C111" s="1" t="s">
        <v>1218</v>
      </c>
      <c r="D111" s="1" t="s">
        <v>1190</v>
      </c>
      <c r="E111" s="1" t="s">
        <v>1195</v>
      </c>
      <c r="F111" s="1">
        <v>954</v>
      </c>
      <c r="G111" s="1">
        <v>1473</v>
      </c>
      <c r="H111" s="1" t="s">
        <v>1387</v>
      </c>
      <c r="I111" s="1" t="s">
        <v>1388</v>
      </c>
    </row>
    <row r="112" spans="1:9" x14ac:dyDescent="0.35">
      <c r="A112" s="1">
        <v>938</v>
      </c>
      <c r="B112" s="1">
        <v>9968</v>
      </c>
      <c r="C112" s="1" t="s">
        <v>1215</v>
      </c>
      <c r="D112" s="1" t="s">
        <v>1190</v>
      </c>
      <c r="E112" s="1" t="s">
        <v>1191</v>
      </c>
      <c r="F112" s="1">
        <v>35</v>
      </c>
      <c r="G112" s="1">
        <v>20</v>
      </c>
      <c r="H112" s="1" t="s">
        <v>860</v>
      </c>
      <c r="I112" s="1" t="s">
        <v>1389</v>
      </c>
    </row>
    <row r="113" spans="1:9" x14ac:dyDescent="0.35">
      <c r="A113" s="1">
        <v>714</v>
      </c>
      <c r="B113" s="1">
        <v>5330</v>
      </c>
      <c r="C113" s="1" t="s">
        <v>1204</v>
      </c>
      <c r="D113" s="1" t="s">
        <v>1190</v>
      </c>
      <c r="E113" s="1" t="s">
        <v>1195</v>
      </c>
      <c r="F113" s="1">
        <v>148</v>
      </c>
      <c r="G113" s="1">
        <v>835</v>
      </c>
      <c r="H113" s="1" t="s">
        <v>1390</v>
      </c>
      <c r="I113" s="1" t="s">
        <v>1391</v>
      </c>
    </row>
    <row r="114" spans="1:9" x14ac:dyDescent="0.35">
      <c r="A114" s="1">
        <v>251</v>
      </c>
      <c r="B114" s="1">
        <v>2183</v>
      </c>
      <c r="C114" s="1" t="s">
        <v>1207</v>
      </c>
      <c r="D114" s="1" t="s">
        <v>1194</v>
      </c>
      <c r="E114" s="1" t="s">
        <v>1191</v>
      </c>
      <c r="F114" s="1">
        <v>422</v>
      </c>
      <c r="G114" s="1">
        <v>651</v>
      </c>
      <c r="H114" s="1" t="s">
        <v>1392</v>
      </c>
      <c r="I114" s="1" t="s">
        <v>1393</v>
      </c>
    </row>
    <row r="115" spans="1:9" x14ac:dyDescent="0.35">
      <c r="A115" s="1">
        <v>330</v>
      </c>
      <c r="B115" s="1">
        <v>2182</v>
      </c>
      <c r="C115" s="1" t="s">
        <v>1201</v>
      </c>
      <c r="D115" s="1" t="s">
        <v>1190</v>
      </c>
      <c r="E115" s="1" t="s">
        <v>1195</v>
      </c>
      <c r="F115" s="1">
        <v>275</v>
      </c>
      <c r="G115" s="1">
        <v>653</v>
      </c>
      <c r="H115" s="1" t="s">
        <v>1394</v>
      </c>
      <c r="I115" s="1" t="s">
        <v>1395</v>
      </c>
    </row>
    <row r="116" spans="1:9" x14ac:dyDescent="0.35">
      <c r="A116" s="1">
        <v>69</v>
      </c>
      <c r="B116" s="1">
        <v>1087</v>
      </c>
      <c r="C116" s="1" t="s">
        <v>1189</v>
      </c>
      <c r="D116" s="1" t="s">
        <v>1190</v>
      </c>
      <c r="E116" s="1" t="s">
        <v>1191</v>
      </c>
      <c r="F116" s="1">
        <v>367</v>
      </c>
      <c r="G116" s="1">
        <v>740</v>
      </c>
      <c r="H116" s="1" t="s">
        <v>305</v>
      </c>
      <c r="I116" s="1" t="s">
        <v>907</v>
      </c>
    </row>
    <row r="117" spans="1:9" x14ac:dyDescent="0.35">
      <c r="A117" s="1">
        <v>969</v>
      </c>
      <c r="B117" s="1">
        <v>4296</v>
      </c>
      <c r="C117" s="1" t="s">
        <v>1213</v>
      </c>
      <c r="D117" s="1" t="s">
        <v>1194</v>
      </c>
      <c r="E117" s="1" t="s">
        <v>1195</v>
      </c>
      <c r="F117" s="1">
        <v>507</v>
      </c>
      <c r="G117" s="1">
        <v>1334</v>
      </c>
      <c r="H117" s="1" t="s">
        <v>1396</v>
      </c>
      <c r="I117" s="1" t="s">
        <v>1397</v>
      </c>
    </row>
    <row r="118" spans="1:9" x14ac:dyDescent="0.35">
      <c r="A118" s="1">
        <v>974</v>
      </c>
      <c r="B118" s="1">
        <v>9784</v>
      </c>
      <c r="C118" s="1" t="s">
        <v>1218</v>
      </c>
      <c r="D118" s="1" t="s">
        <v>1194</v>
      </c>
      <c r="E118" s="1" t="s">
        <v>1191</v>
      </c>
      <c r="F118" s="1">
        <v>442</v>
      </c>
      <c r="G118" s="1">
        <v>770</v>
      </c>
      <c r="H118" s="1" t="s">
        <v>656</v>
      </c>
      <c r="I118" s="1" t="s">
        <v>1398</v>
      </c>
    </row>
    <row r="119" spans="1:9" x14ac:dyDescent="0.35">
      <c r="A119" s="1">
        <v>526</v>
      </c>
      <c r="B119" s="1">
        <v>6210</v>
      </c>
      <c r="C119" s="1" t="s">
        <v>1241</v>
      </c>
      <c r="D119" s="1" t="s">
        <v>1194</v>
      </c>
      <c r="E119" s="1" t="s">
        <v>1191</v>
      </c>
      <c r="F119" s="1">
        <v>510</v>
      </c>
      <c r="G119" s="1">
        <v>1205</v>
      </c>
      <c r="H119" s="1" t="s">
        <v>1399</v>
      </c>
      <c r="I119" s="1" t="s">
        <v>1400</v>
      </c>
    </row>
    <row r="120" spans="1:9" x14ac:dyDescent="0.35">
      <c r="A120" s="1">
        <v>510</v>
      </c>
      <c r="B120" s="1">
        <v>5781</v>
      </c>
      <c r="C120" s="1" t="s">
        <v>1210</v>
      </c>
      <c r="D120" s="1" t="s">
        <v>1194</v>
      </c>
      <c r="E120" s="1" t="s">
        <v>1191</v>
      </c>
      <c r="F120" s="1">
        <v>117</v>
      </c>
      <c r="G120" s="1">
        <v>716</v>
      </c>
      <c r="H120" s="1" t="s">
        <v>282</v>
      </c>
      <c r="I120" s="1" t="s">
        <v>1401</v>
      </c>
    </row>
    <row r="121" spans="1:9" x14ac:dyDescent="0.35">
      <c r="A121" s="1">
        <v>444</v>
      </c>
      <c r="B121" s="1">
        <v>8306</v>
      </c>
      <c r="C121" s="1" t="s">
        <v>1230</v>
      </c>
      <c r="D121" s="1" t="s">
        <v>1190</v>
      </c>
      <c r="E121" s="1" t="s">
        <v>1195</v>
      </c>
      <c r="F121" s="1">
        <v>973</v>
      </c>
      <c r="G121" s="1">
        <v>1250</v>
      </c>
      <c r="H121" s="1" t="s">
        <v>1402</v>
      </c>
      <c r="I121" s="1" t="s">
        <v>1403</v>
      </c>
    </row>
    <row r="122" spans="1:9" x14ac:dyDescent="0.35">
      <c r="A122" s="1">
        <v>503</v>
      </c>
      <c r="B122" s="1">
        <v>3270</v>
      </c>
      <c r="C122" s="1" t="s">
        <v>1207</v>
      </c>
      <c r="D122" s="1" t="s">
        <v>1190</v>
      </c>
      <c r="E122" s="1" t="s">
        <v>1191</v>
      </c>
      <c r="F122" s="1">
        <v>243</v>
      </c>
      <c r="G122" s="1">
        <v>935</v>
      </c>
      <c r="H122" s="1" t="s">
        <v>1404</v>
      </c>
      <c r="I122" s="1" t="s">
        <v>748</v>
      </c>
    </row>
    <row r="123" spans="1:9" x14ac:dyDescent="0.35">
      <c r="A123" s="1">
        <v>109</v>
      </c>
      <c r="B123" s="1">
        <v>6787</v>
      </c>
      <c r="C123" s="1" t="s">
        <v>1198</v>
      </c>
      <c r="D123" s="1" t="s">
        <v>1190</v>
      </c>
      <c r="E123" s="1" t="s">
        <v>1195</v>
      </c>
      <c r="F123" s="1">
        <v>715</v>
      </c>
      <c r="G123" s="1">
        <v>1185</v>
      </c>
      <c r="H123" s="1" t="s">
        <v>305</v>
      </c>
      <c r="I123" s="1" t="s">
        <v>1405</v>
      </c>
    </row>
    <row r="124" spans="1:9" x14ac:dyDescent="0.35">
      <c r="A124" s="1">
        <v>823</v>
      </c>
      <c r="B124" s="1">
        <v>3733</v>
      </c>
      <c r="C124" s="1" t="s">
        <v>1189</v>
      </c>
      <c r="D124" s="1" t="s">
        <v>1190</v>
      </c>
      <c r="E124" s="1" t="s">
        <v>1195</v>
      </c>
      <c r="F124" s="1">
        <v>571</v>
      </c>
      <c r="G124" s="1">
        <v>1031</v>
      </c>
      <c r="H124" s="1" t="s">
        <v>173</v>
      </c>
      <c r="I124" s="1" t="s">
        <v>1406</v>
      </c>
    </row>
    <row r="125" spans="1:9" x14ac:dyDescent="0.35">
      <c r="A125" s="1">
        <v>147</v>
      </c>
      <c r="B125" s="1">
        <v>207</v>
      </c>
      <c r="C125" s="1" t="s">
        <v>1213</v>
      </c>
      <c r="D125" s="1" t="s">
        <v>1190</v>
      </c>
      <c r="E125" s="1" t="s">
        <v>1195</v>
      </c>
      <c r="F125" s="1">
        <v>369</v>
      </c>
      <c r="G125" s="1">
        <v>646</v>
      </c>
      <c r="H125" s="1" t="s">
        <v>284</v>
      </c>
      <c r="I125" s="1" t="s">
        <v>1407</v>
      </c>
    </row>
    <row r="126" spans="1:9" x14ac:dyDescent="0.35">
      <c r="A126" s="1">
        <v>625</v>
      </c>
      <c r="B126" s="1">
        <v>3</v>
      </c>
      <c r="C126" s="1" t="s">
        <v>1213</v>
      </c>
      <c r="D126" s="1" t="s">
        <v>1194</v>
      </c>
      <c r="E126" s="1" t="s">
        <v>1191</v>
      </c>
      <c r="F126" s="1">
        <v>318</v>
      </c>
      <c r="G126" s="1">
        <v>980</v>
      </c>
      <c r="H126" s="1" t="s">
        <v>1408</v>
      </c>
      <c r="I126" s="1" t="s">
        <v>1409</v>
      </c>
    </row>
    <row r="127" spans="1:9" x14ac:dyDescent="0.35">
      <c r="A127" s="1">
        <v>695</v>
      </c>
      <c r="B127" s="1">
        <v>1896</v>
      </c>
      <c r="C127" s="1" t="s">
        <v>1207</v>
      </c>
      <c r="D127" s="1" t="s">
        <v>1190</v>
      </c>
      <c r="E127" s="1" t="s">
        <v>1191</v>
      </c>
      <c r="F127" s="1">
        <v>266</v>
      </c>
      <c r="G127" s="1">
        <v>833</v>
      </c>
      <c r="H127" s="1" t="s">
        <v>305</v>
      </c>
      <c r="I127" s="1" t="s">
        <v>1410</v>
      </c>
    </row>
    <row r="128" spans="1:9" x14ac:dyDescent="0.35">
      <c r="A128" s="1">
        <v>983</v>
      </c>
      <c r="B128" s="1">
        <v>9631</v>
      </c>
      <c r="C128" s="1" t="s">
        <v>1201</v>
      </c>
      <c r="D128" s="1" t="s">
        <v>1194</v>
      </c>
      <c r="E128" s="1" t="s">
        <v>1191</v>
      </c>
      <c r="F128" s="1">
        <v>60</v>
      </c>
      <c r="G128" s="1">
        <v>166</v>
      </c>
      <c r="H128" s="1" t="s">
        <v>1411</v>
      </c>
      <c r="I128" s="1" t="s">
        <v>1412</v>
      </c>
    </row>
    <row r="129" spans="1:9" x14ac:dyDescent="0.35">
      <c r="A129" s="1">
        <v>82</v>
      </c>
      <c r="B129" s="1">
        <v>3132</v>
      </c>
      <c r="C129" s="1" t="s">
        <v>1198</v>
      </c>
      <c r="D129" s="1" t="s">
        <v>1194</v>
      </c>
      <c r="E129" s="1" t="s">
        <v>1195</v>
      </c>
      <c r="F129" s="1">
        <v>121</v>
      </c>
      <c r="G129" s="1">
        <v>557</v>
      </c>
      <c r="H129" s="1" t="s">
        <v>1413</v>
      </c>
      <c r="I129" s="1" t="s">
        <v>1414</v>
      </c>
    </row>
    <row r="130" spans="1:9" x14ac:dyDescent="0.35">
      <c r="A130" s="1">
        <v>397</v>
      </c>
      <c r="B130" s="1">
        <v>1202</v>
      </c>
      <c r="C130" s="1" t="s">
        <v>1218</v>
      </c>
      <c r="D130" s="1" t="s">
        <v>1194</v>
      </c>
      <c r="E130" s="1" t="s">
        <v>1195</v>
      </c>
      <c r="F130" s="1">
        <v>876</v>
      </c>
      <c r="G130" s="1">
        <v>1045</v>
      </c>
      <c r="H130" s="1" t="s">
        <v>1415</v>
      </c>
      <c r="I130" s="1" t="s">
        <v>1416</v>
      </c>
    </row>
    <row r="131" spans="1:9" x14ac:dyDescent="0.35">
      <c r="A131" s="1">
        <v>599</v>
      </c>
      <c r="B131" s="1">
        <v>8834</v>
      </c>
      <c r="C131" s="1" t="s">
        <v>1213</v>
      </c>
      <c r="D131" s="1" t="s">
        <v>1190</v>
      </c>
      <c r="E131" s="1" t="s">
        <v>1191</v>
      </c>
      <c r="F131" s="1">
        <v>946</v>
      </c>
      <c r="G131" s="1">
        <v>1100</v>
      </c>
      <c r="H131" s="1" t="s">
        <v>168</v>
      </c>
      <c r="I131" s="1" t="s">
        <v>355</v>
      </c>
    </row>
    <row r="132" spans="1:9" x14ac:dyDescent="0.35">
      <c r="A132" s="1">
        <v>306</v>
      </c>
      <c r="B132" s="1">
        <v>1201</v>
      </c>
      <c r="C132" s="1" t="s">
        <v>1215</v>
      </c>
      <c r="D132" s="1" t="s">
        <v>1190</v>
      </c>
      <c r="E132" s="1" t="s">
        <v>1191</v>
      </c>
      <c r="F132" s="1">
        <v>654</v>
      </c>
      <c r="G132" s="1">
        <v>1150</v>
      </c>
      <c r="H132" s="1" t="s">
        <v>190</v>
      </c>
      <c r="I132" s="1" t="s">
        <v>1417</v>
      </c>
    </row>
    <row r="133" spans="1:9" x14ac:dyDescent="0.35">
      <c r="A133" s="1">
        <v>536</v>
      </c>
      <c r="B133" s="1">
        <v>2573</v>
      </c>
      <c r="C133" s="1" t="s">
        <v>1230</v>
      </c>
      <c r="D133" s="1" t="s">
        <v>1190</v>
      </c>
      <c r="E133" s="1" t="s">
        <v>1195</v>
      </c>
      <c r="F133" s="1">
        <v>74</v>
      </c>
      <c r="G133" s="1">
        <v>281</v>
      </c>
      <c r="H133" s="1" t="s">
        <v>1418</v>
      </c>
      <c r="I133" s="1" t="s">
        <v>930</v>
      </c>
    </row>
    <row r="134" spans="1:9" x14ac:dyDescent="0.35">
      <c r="A134" s="1">
        <v>20</v>
      </c>
      <c r="B134" s="1">
        <v>6759</v>
      </c>
      <c r="C134" s="1" t="s">
        <v>1230</v>
      </c>
      <c r="D134" s="1" t="s">
        <v>1190</v>
      </c>
      <c r="E134" s="1" t="s">
        <v>1191</v>
      </c>
      <c r="F134" s="1">
        <v>630</v>
      </c>
      <c r="G134" s="1">
        <v>1062</v>
      </c>
      <c r="H134" s="1" t="s">
        <v>1419</v>
      </c>
      <c r="I134" s="1" t="s">
        <v>1420</v>
      </c>
    </row>
    <row r="135" spans="1:9" x14ac:dyDescent="0.35">
      <c r="A135" s="1">
        <v>515</v>
      </c>
      <c r="B135" s="1">
        <v>2601</v>
      </c>
      <c r="C135" s="1" t="s">
        <v>1189</v>
      </c>
      <c r="D135" s="1" t="s">
        <v>1190</v>
      </c>
      <c r="E135" s="1" t="s">
        <v>1195</v>
      </c>
      <c r="F135" s="1">
        <v>782</v>
      </c>
      <c r="G135" s="1">
        <v>1425</v>
      </c>
      <c r="H135" s="1" t="s">
        <v>1421</v>
      </c>
      <c r="I135" s="1" t="s">
        <v>1422</v>
      </c>
    </row>
    <row r="136" spans="1:9" x14ac:dyDescent="0.35">
      <c r="A136" s="1">
        <v>332</v>
      </c>
      <c r="B136" s="1">
        <v>2656</v>
      </c>
      <c r="C136" s="1" t="s">
        <v>1198</v>
      </c>
      <c r="D136" s="1" t="s">
        <v>1194</v>
      </c>
      <c r="E136" s="1" t="s">
        <v>1191</v>
      </c>
      <c r="F136" s="1">
        <v>45</v>
      </c>
      <c r="G136" s="1">
        <v>39</v>
      </c>
      <c r="H136" s="1" t="s">
        <v>1423</v>
      </c>
      <c r="I136" s="1" t="s">
        <v>1424</v>
      </c>
    </row>
    <row r="137" spans="1:9" x14ac:dyDescent="0.35">
      <c r="A137" s="1">
        <v>127</v>
      </c>
      <c r="B137" s="1">
        <v>9645</v>
      </c>
      <c r="C137" s="1" t="s">
        <v>1198</v>
      </c>
      <c r="D137" s="1" t="s">
        <v>1194</v>
      </c>
      <c r="E137" s="1" t="s">
        <v>1195</v>
      </c>
      <c r="F137" s="1">
        <v>916</v>
      </c>
      <c r="G137" s="1">
        <v>1143</v>
      </c>
      <c r="H137" s="1" t="s">
        <v>1425</v>
      </c>
      <c r="I137" s="1" t="s">
        <v>1426</v>
      </c>
    </row>
    <row r="138" spans="1:9" x14ac:dyDescent="0.35">
      <c r="A138" s="1">
        <v>958</v>
      </c>
      <c r="B138" s="1">
        <v>584</v>
      </c>
      <c r="C138" s="1" t="s">
        <v>1215</v>
      </c>
      <c r="D138" s="1" t="s">
        <v>1194</v>
      </c>
      <c r="E138" s="1" t="s">
        <v>1195</v>
      </c>
      <c r="F138" s="1">
        <v>274</v>
      </c>
      <c r="G138" s="1">
        <v>669</v>
      </c>
      <c r="H138" s="1" t="s">
        <v>1427</v>
      </c>
      <c r="I138" s="1" t="s">
        <v>1428</v>
      </c>
    </row>
    <row r="139" spans="1:9" x14ac:dyDescent="0.35">
      <c r="A139" s="1">
        <v>42</v>
      </c>
      <c r="B139" s="1">
        <v>2121</v>
      </c>
      <c r="C139" s="1" t="s">
        <v>1241</v>
      </c>
      <c r="D139" s="1" t="s">
        <v>1190</v>
      </c>
      <c r="E139" s="1" t="s">
        <v>1191</v>
      </c>
      <c r="F139" s="1">
        <v>987</v>
      </c>
      <c r="G139" s="1">
        <v>1134</v>
      </c>
      <c r="H139" s="1" t="s">
        <v>1429</v>
      </c>
      <c r="I139" s="1" t="s">
        <v>1430</v>
      </c>
    </row>
    <row r="140" spans="1:9" x14ac:dyDescent="0.35">
      <c r="A140" s="1">
        <v>977</v>
      </c>
      <c r="B140" s="1">
        <v>2142</v>
      </c>
      <c r="C140" s="1" t="s">
        <v>1241</v>
      </c>
      <c r="D140" s="1" t="s">
        <v>1194</v>
      </c>
      <c r="E140" s="1" t="s">
        <v>1191</v>
      </c>
      <c r="F140" s="1">
        <v>434</v>
      </c>
      <c r="G140" s="1">
        <v>558</v>
      </c>
      <c r="H140" s="1" t="s">
        <v>1431</v>
      </c>
      <c r="I140" s="1" t="s">
        <v>1236</v>
      </c>
    </row>
    <row r="141" spans="1:9" x14ac:dyDescent="0.35">
      <c r="A141" s="1">
        <v>460</v>
      </c>
      <c r="B141" s="1">
        <v>2396</v>
      </c>
      <c r="C141" s="1" t="s">
        <v>1204</v>
      </c>
      <c r="D141" s="1" t="s">
        <v>1194</v>
      </c>
      <c r="E141" s="1" t="s">
        <v>1195</v>
      </c>
      <c r="F141" s="1">
        <v>897</v>
      </c>
      <c r="G141" s="1">
        <v>1313</v>
      </c>
      <c r="H141" s="1" t="s">
        <v>316</v>
      </c>
      <c r="I141" s="1" t="s">
        <v>1305</v>
      </c>
    </row>
    <row r="142" spans="1:9" x14ac:dyDescent="0.35">
      <c r="A142" s="1">
        <v>659</v>
      </c>
      <c r="B142" s="1">
        <v>8747</v>
      </c>
      <c r="C142" s="1" t="s">
        <v>1218</v>
      </c>
      <c r="D142" s="1" t="s">
        <v>1194</v>
      </c>
      <c r="E142" s="1" t="s">
        <v>1191</v>
      </c>
      <c r="F142" s="1">
        <v>442</v>
      </c>
      <c r="G142" s="1">
        <v>595</v>
      </c>
      <c r="H142" s="1" t="s">
        <v>1432</v>
      </c>
      <c r="I142" s="1" t="s">
        <v>1433</v>
      </c>
    </row>
    <row r="143" spans="1:9" x14ac:dyDescent="0.35">
      <c r="A143" s="1">
        <v>197</v>
      </c>
      <c r="B143" s="1">
        <v>4142</v>
      </c>
      <c r="C143" s="1" t="s">
        <v>1207</v>
      </c>
      <c r="D143" s="1" t="s">
        <v>1190</v>
      </c>
      <c r="E143" s="1" t="s">
        <v>1195</v>
      </c>
      <c r="F143" s="1">
        <v>98</v>
      </c>
      <c r="G143" s="1">
        <v>360</v>
      </c>
      <c r="H143" s="1" t="s">
        <v>1434</v>
      </c>
      <c r="I143" s="1" t="s">
        <v>1435</v>
      </c>
    </row>
    <row r="144" spans="1:9" x14ac:dyDescent="0.35">
      <c r="A144" s="1">
        <v>540</v>
      </c>
      <c r="B144" s="1">
        <v>9770</v>
      </c>
      <c r="C144" s="1" t="s">
        <v>1198</v>
      </c>
      <c r="D144" s="1" t="s">
        <v>1194</v>
      </c>
      <c r="E144" s="1" t="s">
        <v>1195</v>
      </c>
      <c r="F144" s="1">
        <v>431</v>
      </c>
      <c r="G144" s="1">
        <v>934</v>
      </c>
      <c r="H144" s="1" t="s">
        <v>1436</v>
      </c>
      <c r="I144" s="1" t="s">
        <v>656</v>
      </c>
    </row>
    <row r="145" spans="1:9" x14ac:dyDescent="0.35">
      <c r="A145" s="1">
        <v>178</v>
      </c>
      <c r="B145" s="1">
        <v>2593</v>
      </c>
      <c r="C145" s="1" t="s">
        <v>1230</v>
      </c>
      <c r="D145" s="1" t="s">
        <v>1194</v>
      </c>
      <c r="E145" s="1" t="s">
        <v>1195</v>
      </c>
      <c r="F145" s="1">
        <v>745</v>
      </c>
      <c r="G145" s="1">
        <v>1383</v>
      </c>
      <c r="H145" s="1" t="s">
        <v>1437</v>
      </c>
      <c r="I145" s="1" t="s">
        <v>1438</v>
      </c>
    </row>
    <row r="146" spans="1:9" x14ac:dyDescent="0.35">
      <c r="A146" s="1">
        <v>202</v>
      </c>
      <c r="B146" s="1">
        <v>9807</v>
      </c>
      <c r="C146" s="1" t="s">
        <v>1201</v>
      </c>
      <c r="D146" s="1" t="s">
        <v>1194</v>
      </c>
      <c r="E146" s="1" t="s">
        <v>1195</v>
      </c>
      <c r="F146" s="1">
        <v>871</v>
      </c>
      <c r="G146" s="1">
        <v>1274</v>
      </c>
      <c r="H146" s="1" t="s">
        <v>1433</v>
      </c>
      <c r="I146" s="1" t="s">
        <v>1251</v>
      </c>
    </row>
    <row r="147" spans="1:9" x14ac:dyDescent="0.35">
      <c r="A147" s="1">
        <v>632</v>
      </c>
      <c r="B147" s="1">
        <v>2525</v>
      </c>
      <c r="C147" s="1" t="s">
        <v>1213</v>
      </c>
      <c r="D147" s="1" t="s">
        <v>1190</v>
      </c>
      <c r="E147" s="1" t="s">
        <v>1191</v>
      </c>
      <c r="F147" s="1">
        <v>67</v>
      </c>
      <c r="G147" s="1">
        <v>193</v>
      </c>
      <c r="H147" s="1" t="s">
        <v>82</v>
      </c>
      <c r="I147" s="1" t="s">
        <v>1439</v>
      </c>
    </row>
    <row r="148" spans="1:9" x14ac:dyDescent="0.35">
      <c r="A148" s="1">
        <v>25</v>
      </c>
      <c r="B148" s="1">
        <v>1724</v>
      </c>
      <c r="C148" s="1" t="s">
        <v>1201</v>
      </c>
      <c r="D148" s="1" t="s">
        <v>1190</v>
      </c>
      <c r="E148" s="1" t="s">
        <v>1195</v>
      </c>
      <c r="F148" s="1">
        <v>431</v>
      </c>
      <c r="G148" s="1">
        <v>702</v>
      </c>
      <c r="H148" s="1" t="s">
        <v>1440</v>
      </c>
      <c r="I148" s="1" t="s">
        <v>1441</v>
      </c>
    </row>
    <row r="149" spans="1:9" x14ac:dyDescent="0.35">
      <c r="A149" s="1">
        <v>990</v>
      </c>
      <c r="B149" s="1">
        <v>7146</v>
      </c>
      <c r="C149" s="1" t="s">
        <v>1230</v>
      </c>
      <c r="D149" s="1" t="s">
        <v>1194</v>
      </c>
      <c r="E149" s="1" t="s">
        <v>1191</v>
      </c>
      <c r="F149" s="1">
        <v>178</v>
      </c>
      <c r="G149" s="1">
        <v>646</v>
      </c>
      <c r="H149" s="1" t="s">
        <v>1442</v>
      </c>
      <c r="I149" s="1" t="s">
        <v>1443</v>
      </c>
    </row>
    <row r="150" spans="1:9" x14ac:dyDescent="0.35">
      <c r="A150" s="1">
        <v>913</v>
      </c>
      <c r="B150" s="1">
        <v>563</v>
      </c>
      <c r="C150" s="1" t="s">
        <v>1201</v>
      </c>
      <c r="D150" s="1" t="s">
        <v>1190</v>
      </c>
      <c r="E150" s="1" t="s">
        <v>1195</v>
      </c>
      <c r="F150" s="1">
        <v>180</v>
      </c>
      <c r="G150" s="1">
        <v>755</v>
      </c>
      <c r="H150" s="1" t="s">
        <v>1444</v>
      </c>
      <c r="I150" s="1" t="s">
        <v>1445</v>
      </c>
    </row>
    <row r="151" spans="1:9" x14ac:dyDescent="0.35">
      <c r="A151" s="1">
        <v>371</v>
      </c>
      <c r="B151" s="1">
        <v>7771</v>
      </c>
      <c r="C151" s="1" t="s">
        <v>1241</v>
      </c>
      <c r="D151" s="1" t="s">
        <v>1190</v>
      </c>
      <c r="E151" s="1" t="s">
        <v>1195</v>
      </c>
      <c r="F151" s="1">
        <v>280</v>
      </c>
      <c r="G151" s="1">
        <v>990</v>
      </c>
      <c r="H151" s="1" t="s">
        <v>813</v>
      </c>
      <c r="I151" s="1" t="s">
        <v>1446</v>
      </c>
    </row>
    <row r="152" spans="1:9" x14ac:dyDescent="0.35">
      <c r="A152" s="1">
        <v>514</v>
      </c>
      <c r="B152" s="1">
        <v>4789</v>
      </c>
      <c r="C152" s="1" t="s">
        <v>1215</v>
      </c>
      <c r="D152" s="1" t="s">
        <v>1190</v>
      </c>
      <c r="E152" s="1" t="s">
        <v>1195</v>
      </c>
      <c r="F152" s="1">
        <v>263</v>
      </c>
      <c r="G152" s="1">
        <v>965</v>
      </c>
      <c r="H152" s="1" t="s">
        <v>1447</v>
      </c>
      <c r="I152" s="1" t="s">
        <v>588</v>
      </c>
    </row>
    <row r="153" spans="1:9" x14ac:dyDescent="0.35">
      <c r="A153" s="1">
        <v>707</v>
      </c>
      <c r="B153" s="1">
        <v>3221</v>
      </c>
      <c r="C153" s="1" t="s">
        <v>1218</v>
      </c>
      <c r="D153" s="1" t="s">
        <v>1190</v>
      </c>
      <c r="E153" s="1" t="s">
        <v>1191</v>
      </c>
      <c r="F153" s="1">
        <v>187</v>
      </c>
      <c r="G153" s="1">
        <v>931</v>
      </c>
      <c r="H153" s="1" t="s">
        <v>1448</v>
      </c>
      <c r="I153" s="1" t="s">
        <v>1449</v>
      </c>
    </row>
    <row r="154" spans="1:9" x14ac:dyDescent="0.35">
      <c r="A154" s="1">
        <v>473</v>
      </c>
      <c r="B154" s="1">
        <v>5197</v>
      </c>
      <c r="C154" s="1" t="s">
        <v>1241</v>
      </c>
      <c r="D154" s="1" t="s">
        <v>1194</v>
      </c>
      <c r="E154" s="1" t="s">
        <v>1191</v>
      </c>
      <c r="F154" s="1">
        <v>94</v>
      </c>
      <c r="G154" s="1">
        <v>361</v>
      </c>
      <c r="H154" s="1" t="s">
        <v>1450</v>
      </c>
      <c r="I154" s="1" t="s">
        <v>1451</v>
      </c>
    </row>
    <row r="155" spans="1:9" x14ac:dyDescent="0.35">
      <c r="A155" s="1">
        <v>847</v>
      </c>
      <c r="B155" s="1">
        <v>8183</v>
      </c>
      <c r="C155" s="1" t="s">
        <v>1210</v>
      </c>
      <c r="D155" s="1" t="s">
        <v>1194</v>
      </c>
      <c r="E155" s="1" t="s">
        <v>1195</v>
      </c>
      <c r="F155" s="1">
        <v>906</v>
      </c>
      <c r="G155" s="1">
        <v>1297</v>
      </c>
      <c r="H155" s="1" t="s">
        <v>1452</v>
      </c>
      <c r="I155" s="1" t="s">
        <v>1453</v>
      </c>
    </row>
    <row r="156" spans="1:9" x14ac:dyDescent="0.35">
      <c r="A156" s="1">
        <v>815</v>
      </c>
      <c r="B156" s="1">
        <v>1126</v>
      </c>
      <c r="C156" s="1" t="s">
        <v>1189</v>
      </c>
      <c r="D156" s="1" t="s">
        <v>1194</v>
      </c>
      <c r="E156" s="1" t="s">
        <v>1191</v>
      </c>
      <c r="F156" s="1">
        <v>71</v>
      </c>
      <c r="G156" s="1">
        <v>130</v>
      </c>
      <c r="H156" s="1" t="s">
        <v>1454</v>
      </c>
      <c r="I156" s="1" t="s">
        <v>1455</v>
      </c>
    </row>
    <row r="157" spans="1:9" x14ac:dyDescent="0.35">
      <c r="A157" s="1">
        <v>928</v>
      </c>
      <c r="B157" s="1">
        <v>4899</v>
      </c>
      <c r="C157" s="1" t="s">
        <v>1215</v>
      </c>
      <c r="D157" s="1" t="s">
        <v>1194</v>
      </c>
      <c r="E157" s="1" t="s">
        <v>1195</v>
      </c>
      <c r="F157" s="1">
        <v>253</v>
      </c>
      <c r="G157" s="1">
        <v>904</v>
      </c>
      <c r="H157" s="1" t="s">
        <v>715</v>
      </c>
      <c r="I157" s="1" t="s">
        <v>715</v>
      </c>
    </row>
    <row r="158" spans="1:9" x14ac:dyDescent="0.35">
      <c r="A158" s="1">
        <v>210</v>
      </c>
      <c r="B158" s="1">
        <v>4732</v>
      </c>
      <c r="C158" s="1" t="s">
        <v>1201</v>
      </c>
      <c r="D158" s="1" t="s">
        <v>1194</v>
      </c>
      <c r="E158" s="1" t="s">
        <v>1195</v>
      </c>
      <c r="F158" s="1">
        <v>591</v>
      </c>
      <c r="G158" s="1">
        <v>1433</v>
      </c>
      <c r="H158" s="1" t="s">
        <v>1456</v>
      </c>
      <c r="I158" s="1" t="s">
        <v>276</v>
      </c>
    </row>
    <row r="159" spans="1:9" x14ac:dyDescent="0.35">
      <c r="A159" s="1">
        <v>793</v>
      </c>
      <c r="B159" s="1">
        <v>4103</v>
      </c>
      <c r="C159" s="1" t="s">
        <v>1218</v>
      </c>
      <c r="D159" s="1" t="s">
        <v>1190</v>
      </c>
      <c r="E159" s="1" t="s">
        <v>1191</v>
      </c>
      <c r="F159" s="1">
        <v>399</v>
      </c>
      <c r="G159" s="1">
        <v>835</v>
      </c>
      <c r="H159" s="1" t="s">
        <v>168</v>
      </c>
      <c r="I159" s="1" t="s">
        <v>119</v>
      </c>
    </row>
    <row r="160" spans="1:9" x14ac:dyDescent="0.35">
      <c r="A160" s="1">
        <v>872</v>
      </c>
      <c r="B160" s="1">
        <v>7861</v>
      </c>
      <c r="C160" s="1" t="s">
        <v>1218</v>
      </c>
      <c r="D160" s="1" t="s">
        <v>1194</v>
      </c>
      <c r="E160" s="1" t="s">
        <v>1195</v>
      </c>
      <c r="F160" s="1">
        <v>91</v>
      </c>
      <c r="G160" s="1">
        <v>242</v>
      </c>
      <c r="H160" s="1" t="s">
        <v>1457</v>
      </c>
      <c r="I160" s="1" t="s">
        <v>1331</v>
      </c>
    </row>
    <row r="161" spans="1:9" x14ac:dyDescent="0.35">
      <c r="A161" s="1">
        <v>298</v>
      </c>
      <c r="B161" s="1">
        <v>7764</v>
      </c>
      <c r="C161" s="1" t="s">
        <v>1215</v>
      </c>
      <c r="D161" s="1" t="s">
        <v>1194</v>
      </c>
      <c r="E161" s="1" t="s">
        <v>1191</v>
      </c>
      <c r="F161" s="1">
        <v>717</v>
      </c>
      <c r="G161" s="1">
        <v>1297</v>
      </c>
      <c r="H161" s="1" t="s">
        <v>1458</v>
      </c>
      <c r="I161" s="1" t="s">
        <v>1459</v>
      </c>
    </row>
    <row r="162" spans="1:9" x14ac:dyDescent="0.35">
      <c r="A162" s="1">
        <v>941</v>
      </c>
      <c r="B162" s="1">
        <v>5345</v>
      </c>
      <c r="C162" s="1" t="s">
        <v>1207</v>
      </c>
      <c r="D162" s="1" t="s">
        <v>1194</v>
      </c>
      <c r="E162" s="1" t="s">
        <v>1191</v>
      </c>
      <c r="F162" s="1">
        <v>735</v>
      </c>
      <c r="G162" s="1">
        <v>1181</v>
      </c>
      <c r="H162" s="1" t="s">
        <v>1460</v>
      </c>
      <c r="I162" s="1" t="s">
        <v>1461</v>
      </c>
    </row>
    <row r="163" spans="1:9" x14ac:dyDescent="0.35">
      <c r="A163" s="1">
        <v>731</v>
      </c>
      <c r="B163" s="1">
        <v>6191</v>
      </c>
      <c r="C163" s="1" t="s">
        <v>1215</v>
      </c>
      <c r="D163" s="1" t="s">
        <v>1190</v>
      </c>
      <c r="E163" s="1" t="s">
        <v>1195</v>
      </c>
      <c r="F163" s="1">
        <v>970</v>
      </c>
      <c r="G163" s="1">
        <v>1242</v>
      </c>
      <c r="H163" s="1" t="s">
        <v>1462</v>
      </c>
      <c r="I163" s="1" t="s">
        <v>1463</v>
      </c>
    </row>
    <row r="164" spans="1:9" x14ac:dyDescent="0.35">
      <c r="A164" s="1">
        <v>500</v>
      </c>
      <c r="B164" s="1">
        <v>310</v>
      </c>
      <c r="C164" s="1" t="s">
        <v>1241</v>
      </c>
      <c r="D164" s="1" t="s">
        <v>1190</v>
      </c>
      <c r="E164" s="1" t="s">
        <v>1191</v>
      </c>
      <c r="F164" s="1">
        <v>80</v>
      </c>
      <c r="G164" s="1">
        <v>236</v>
      </c>
      <c r="H164" s="1" t="s">
        <v>1464</v>
      </c>
      <c r="I164" s="1" t="s">
        <v>1465</v>
      </c>
    </row>
    <row r="165" spans="1:9" x14ac:dyDescent="0.35">
      <c r="A165" s="1">
        <v>142</v>
      </c>
      <c r="B165" s="1">
        <v>3095</v>
      </c>
      <c r="C165" s="1" t="s">
        <v>1241</v>
      </c>
      <c r="D165" s="1" t="s">
        <v>1190</v>
      </c>
      <c r="E165" s="1" t="s">
        <v>1195</v>
      </c>
      <c r="F165" s="1">
        <v>550</v>
      </c>
      <c r="G165" s="1">
        <v>1171</v>
      </c>
      <c r="H165" s="1" t="s">
        <v>1459</v>
      </c>
      <c r="I165" s="1" t="s">
        <v>1466</v>
      </c>
    </row>
    <row r="166" spans="1:9" x14ac:dyDescent="0.35">
      <c r="A166" s="1">
        <v>787</v>
      </c>
      <c r="B166" s="1">
        <v>2159</v>
      </c>
      <c r="C166" s="1" t="s">
        <v>1241</v>
      </c>
      <c r="D166" s="1" t="s">
        <v>1194</v>
      </c>
      <c r="E166" s="1" t="s">
        <v>1195</v>
      </c>
      <c r="F166" s="1">
        <v>187</v>
      </c>
      <c r="G166" s="1">
        <v>864</v>
      </c>
      <c r="H166" s="1" t="s">
        <v>87</v>
      </c>
      <c r="I166" s="1" t="s">
        <v>1411</v>
      </c>
    </row>
    <row r="167" spans="1:9" x14ac:dyDescent="0.35">
      <c r="A167" s="1">
        <v>749</v>
      </c>
      <c r="B167" s="1">
        <v>3569</v>
      </c>
      <c r="C167" s="1" t="s">
        <v>1218</v>
      </c>
      <c r="D167" s="1" t="s">
        <v>1194</v>
      </c>
      <c r="E167" s="1" t="s">
        <v>1195</v>
      </c>
      <c r="F167" s="1">
        <v>262</v>
      </c>
      <c r="G167" s="1">
        <v>875</v>
      </c>
      <c r="H167" s="1" t="s">
        <v>1467</v>
      </c>
      <c r="I167" s="1" t="s">
        <v>207</v>
      </c>
    </row>
    <row r="168" spans="1:9" x14ac:dyDescent="0.35">
      <c r="A168" s="1">
        <v>304</v>
      </c>
      <c r="B168" s="1">
        <v>5958</v>
      </c>
      <c r="C168" s="1" t="s">
        <v>1207</v>
      </c>
      <c r="D168" s="1" t="s">
        <v>1190</v>
      </c>
      <c r="E168" s="1" t="s">
        <v>1191</v>
      </c>
      <c r="F168" s="1">
        <v>540</v>
      </c>
      <c r="G168" s="1">
        <v>1172</v>
      </c>
      <c r="H168" s="1" t="s">
        <v>1468</v>
      </c>
      <c r="I168" s="1" t="s">
        <v>1469</v>
      </c>
    </row>
    <row r="169" spans="1:9" x14ac:dyDescent="0.35">
      <c r="A169" s="1">
        <v>30</v>
      </c>
      <c r="B169" s="1">
        <v>1275</v>
      </c>
      <c r="C169" s="1" t="s">
        <v>1210</v>
      </c>
      <c r="D169" s="1" t="s">
        <v>1190</v>
      </c>
      <c r="E169" s="1" t="s">
        <v>1191</v>
      </c>
      <c r="F169" s="1">
        <v>581</v>
      </c>
      <c r="G169" s="1">
        <v>1422</v>
      </c>
      <c r="H169" s="1" t="s">
        <v>1470</v>
      </c>
      <c r="I169" s="1" t="s">
        <v>333</v>
      </c>
    </row>
    <row r="170" spans="1:9" x14ac:dyDescent="0.35">
      <c r="A170" s="1">
        <v>477</v>
      </c>
      <c r="B170" s="1">
        <v>6357</v>
      </c>
      <c r="C170" s="1" t="s">
        <v>1210</v>
      </c>
      <c r="D170" s="1" t="s">
        <v>1194</v>
      </c>
      <c r="E170" s="1" t="s">
        <v>1191</v>
      </c>
      <c r="F170" s="1">
        <v>840</v>
      </c>
      <c r="G170" s="1">
        <v>1061</v>
      </c>
      <c r="H170" s="1" t="s">
        <v>39</v>
      </c>
      <c r="I170" s="1" t="s">
        <v>1471</v>
      </c>
    </row>
    <row r="171" spans="1:9" x14ac:dyDescent="0.35">
      <c r="A171" s="1">
        <v>52</v>
      </c>
      <c r="B171" s="1">
        <v>4551</v>
      </c>
      <c r="C171" s="1" t="s">
        <v>1215</v>
      </c>
      <c r="D171" s="1" t="s">
        <v>1190</v>
      </c>
      <c r="E171" s="1" t="s">
        <v>1195</v>
      </c>
      <c r="F171" s="1">
        <v>873</v>
      </c>
      <c r="G171" s="1">
        <v>1199</v>
      </c>
      <c r="H171" s="1" t="s">
        <v>1472</v>
      </c>
      <c r="I171" s="1" t="s">
        <v>1473</v>
      </c>
    </row>
    <row r="172" spans="1:9" x14ac:dyDescent="0.35">
      <c r="A172" s="1">
        <v>73</v>
      </c>
      <c r="B172" s="1">
        <v>4252</v>
      </c>
      <c r="C172" s="1" t="s">
        <v>1201</v>
      </c>
      <c r="D172" s="1" t="s">
        <v>1190</v>
      </c>
      <c r="E172" s="1" t="s">
        <v>1195</v>
      </c>
      <c r="F172" s="1">
        <v>315</v>
      </c>
      <c r="G172" s="1">
        <v>937</v>
      </c>
      <c r="H172" s="1" t="s">
        <v>17</v>
      </c>
      <c r="I172" s="1" t="s">
        <v>1474</v>
      </c>
    </row>
    <row r="173" spans="1:9" x14ac:dyDescent="0.35">
      <c r="A173" s="1">
        <v>691</v>
      </c>
      <c r="B173" s="1">
        <v>2096</v>
      </c>
      <c r="C173" s="1" t="s">
        <v>1213</v>
      </c>
      <c r="D173" s="1" t="s">
        <v>1190</v>
      </c>
      <c r="E173" s="1" t="s">
        <v>1191</v>
      </c>
      <c r="F173" s="1">
        <v>955</v>
      </c>
      <c r="G173" s="1">
        <v>1369</v>
      </c>
      <c r="H173" s="1" t="s">
        <v>1475</v>
      </c>
      <c r="I173" s="1" t="s">
        <v>1476</v>
      </c>
    </row>
    <row r="174" spans="1:9" x14ac:dyDescent="0.35">
      <c r="A174" s="1">
        <v>786</v>
      </c>
      <c r="B174" s="1">
        <v>5209</v>
      </c>
      <c r="C174" s="1" t="s">
        <v>1189</v>
      </c>
      <c r="D174" s="1" t="s">
        <v>1194</v>
      </c>
      <c r="E174" s="1" t="s">
        <v>1195</v>
      </c>
      <c r="F174" s="1">
        <v>372</v>
      </c>
      <c r="G174" s="1">
        <v>679</v>
      </c>
      <c r="H174" s="1" t="s">
        <v>1477</v>
      </c>
      <c r="I174" s="1" t="s">
        <v>1478</v>
      </c>
    </row>
    <row r="175" spans="1:9" x14ac:dyDescent="0.35">
      <c r="A175" s="1">
        <v>68</v>
      </c>
      <c r="B175" s="1">
        <v>9271</v>
      </c>
      <c r="C175" s="1" t="s">
        <v>1241</v>
      </c>
      <c r="D175" s="1" t="s">
        <v>1190</v>
      </c>
      <c r="E175" s="1" t="s">
        <v>1195</v>
      </c>
      <c r="F175" s="1">
        <v>182</v>
      </c>
      <c r="G175" s="1">
        <v>726</v>
      </c>
      <c r="H175" s="1" t="s">
        <v>1235</v>
      </c>
      <c r="I175" s="1" t="s">
        <v>1479</v>
      </c>
    </row>
    <row r="176" spans="1:9" x14ac:dyDescent="0.35">
      <c r="A176" s="1">
        <v>630</v>
      </c>
      <c r="B176" s="1">
        <v>6772</v>
      </c>
      <c r="C176" s="1" t="s">
        <v>1215</v>
      </c>
      <c r="D176" s="1" t="s">
        <v>1190</v>
      </c>
      <c r="E176" s="1" t="s">
        <v>1191</v>
      </c>
      <c r="F176" s="1">
        <v>868</v>
      </c>
      <c r="G176" s="1">
        <v>1320</v>
      </c>
      <c r="H176" s="1" t="s">
        <v>1480</v>
      </c>
      <c r="I176" s="1" t="s">
        <v>12</v>
      </c>
    </row>
    <row r="177" spans="1:9" x14ac:dyDescent="0.35">
      <c r="A177" s="1">
        <v>357</v>
      </c>
      <c r="B177" s="1">
        <v>4628</v>
      </c>
      <c r="C177" s="1" t="s">
        <v>1189</v>
      </c>
      <c r="D177" s="1" t="s">
        <v>1194</v>
      </c>
      <c r="E177" s="1" t="s">
        <v>1195</v>
      </c>
      <c r="F177" s="1">
        <v>777</v>
      </c>
      <c r="G177" s="1">
        <v>1113</v>
      </c>
      <c r="H177" s="1" t="s">
        <v>1481</v>
      </c>
      <c r="I177" s="1" t="s">
        <v>1482</v>
      </c>
    </row>
    <row r="178" spans="1:9" x14ac:dyDescent="0.35">
      <c r="A178" s="1">
        <v>455</v>
      </c>
      <c r="B178" s="1">
        <v>3853</v>
      </c>
      <c r="C178" s="1" t="s">
        <v>1230</v>
      </c>
      <c r="D178" s="1" t="s">
        <v>1194</v>
      </c>
      <c r="E178" s="1" t="s">
        <v>1191</v>
      </c>
      <c r="F178" s="1">
        <v>172</v>
      </c>
      <c r="G178" s="1">
        <v>580</v>
      </c>
      <c r="H178" s="1" t="s">
        <v>1483</v>
      </c>
      <c r="I178" s="1" t="s">
        <v>305</v>
      </c>
    </row>
    <row r="179" spans="1:9" x14ac:dyDescent="0.35">
      <c r="A179" s="1">
        <v>947</v>
      </c>
      <c r="B179" s="1">
        <v>515</v>
      </c>
      <c r="C179" s="1" t="s">
        <v>1210</v>
      </c>
      <c r="D179" s="1" t="s">
        <v>1194</v>
      </c>
      <c r="E179" s="1" t="s">
        <v>1195</v>
      </c>
      <c r="F179" s="1">
        <v>665</v>
      </c>
      <c r="G179" s="1">
        <v>1257</v>
      </c>
      <c r="H179" s="1" t="s">
        <v>1484</v>
      </c>
      <c r="I179" s="1" t="s">
        <v>1485</v>
      </c>
    </row>
    <row r="180" spans="1:9" x14ac:dyDescent="0.35">
      <c r="A180" s="1">
        <v>589</v>
      </c>
      <c r="B180" s="1">
        <v>7513</v>
      </c>
      <c r="C180" s="1" t="s">
        <v>1241</v>
      </c>
      <c r="D180" s="1" t="s">
        <v>1194</v>
      </c>
      <c r="E180" s="1" t="s">
        <v>1195</v>
      </c>
      <c r="F180" s="1">
        <v>516</v>
      </c>
      <c r="G180" s="1">
        <v>1084</v>
      </c>
      <c r="H180" s="1" t="s">
        <v>1486</v>
      </c>
      <c r="I180" s="1" t="s">
        <v>1487</v>
      </c>
    </row>
    <row r="181" spans="1:9" x14ac:dyDescent="0.35">
      <c r="A181" s="1">
        <v>863</v>
      </c>
      <c r="B181" s="1">
        <v>9030</v>
      </c>
      <c r="C181" s="1" t="s">
        <v>1218</v>
      </c>
      <c r="D181" s="1" t="s">
        <v>1194</v>
      </c>
      <c r="E181" s="1" t="s">
        <v>1191</v>
      </c>
      <c r="F181" s="1">
        <v>412</v>
      </c>
      <c r="G181" s="1">
        <v>872</v>
      </c>
      <c r="H181" s="1" t="s">
        <v>1488</v>
      </c>
      <c r="I181" s="1" t="s">
        <v>1489</v>
      </c>
    </row>
    <row r="182" spans="1:9" x14ac:dyDescent="0.35">
      <c r="A182" s="1">
        <v>668</v>
      </c>
      <c r="B182" s="1">
        <v>2378</v>
      </c>
      <c r="C182" s="1" t="s">
        <v>1198</v>
      </c>
      <c r="D182" s="1" t="s">
        <v>1190</v>
      </c>
      <c r="E182" s="1" t="s">
        <v>1195</v>
      </c>
      <c r="F182" s="1">
        <v>938</v>
      </c>
      <c r="G182" s="1">
        <v>1067</v>
      </c>
      <c r="H182" s="1" t="s">
        <v>1490</v>
      </c>
      <c r="I182" s="1" t="s">
        <v>1444</v>
      </c>
    </row>
    <row r="183" spans="1:9" x14ac:dyDescent="0.35">
      <c r="A183" s="1">
        <v>206</v>
      </c>
      <c r="B183" s="1">
        <v>5894</v>
      </c>
      <c r="C183" s="1" t="s">
        <v>1198</v>
      </c>
      <c r="D183" s="1" t="s">
        <v>1194</v>
      </c>
      <c r="E183" s="1" t="s">
        <v>1195</v>
      </c>
      <c r="F183" s="1">
        <v>854</v>
      </c>
      <c r="G183" s="1">
        <v>1251</v>
      </c>
      <c r="H183" s="1" t="s">
        <v>1491</v>
      </c>
      <c r="I183" s="1" t="s">
        <v>157</v>
      </c>
    </row>
    <row r="184" spans="1:9" x14ac:dyDescent="0.35">
      <c r="A184" s="1">
        <v>835</v>
      </c>
      <c r="B184" s="1">
        <v>7587</v>
      </c>
      <c r="C184" s="1" t="s">
        <v>1198</v>
      </c>
      <c r="D184" s="1" t="s">
        <v>1194</v>
      </c>
      <c r="E184" s="1" t="s">
        <v>1191</v>
      </c>
      <c r="F184" s="1">
        <v>638</v>
      </c>
      <c r="G184" s="1">
        <v>1314</v>
      </c>
      <c r="H184" s="1" t="s">
        <v>1492</v>
      </c>
      <c r="I184" s="1" t="s">
        <v>1289</v>
      </c>
    </row>
    <row r="185" spans="1:9" x14ac:dyDescent="0.35">
      <c r="A185" s="1">
        <v>315</v>
      </c>
      <c r="B185" s="1">
        <v>1424</v>
      </c>
      <c r="C185" s="1" t="s">
        <v>1207</v>
      </c>
      <c r="D185" s="1" t="s">
        <v>1190</v>
      </c>
      <c r="E185" s="1" t="s">
        <v>1195</v>
      </c>
      <c r="F185" s="1">
        <v>230</v>
      </c>
      <c r="G185" s="1">
        <v>638</v>
      </c>
      <c r="H185" s="1" t="s">
        <v>1493</v>
      </c>
      <c r="I185" s="1" t="s">
        <v>1494</v>
      </c>
    </row>
    <row r="186" spans="1:9" x14ac:dyDescent="0.35">
      <c r="A186" s="1">
        <v>553</v>
      </c>
      <c r="B186" s="1">
        <v>5214</v>
      </c>
      <c r="C186" s="1" t="s">
        <v>1241</v>
      </c>
      <c r="D186" s="1" t="s">
        <v>1190</v>
      </c>
      <c r="E186" s="1" t="s">
        <v>1191</v>
      </c>
      <c r="F186" s="1">
        <v>245</v>
      </c>
      <c r="G186" s="1">
        <v>611</v>
      </c>
      <c r="H186" s="1" t="s">
        <v>1495</v>
      </c>
      <c r="I186" s="1" t="s">
        <v>1496</v>
      </c>
    </row>
    <row r="187" spans="1:9" x14ac:dyDescent="0.35">
      <c r="A187" s="1">
        <v>861</v>
      </c>
      <c r="B187" s="1">
        <v>8249</v>
      </c>
      <c r="C187" s="1" t="s">
        <v>1198</v>
      </c>
      <c r="D187" s="1" t="s">
        <v>1194</v>
      </c>
      <c r="E187" s="1" t="s">
        <v>1191</v>
      </c>
      <c r="F187" s="1">
        <v>916</v>
      </c>
      <c r="G187" s="1">
        <v>1255</v>
      </c>
      <c r="H187" s="1" t="s">
        <v>272</v>
      </c>
      <c r="I187" s="1" t="s">
        <v>1497</v>
      </c>
    </row>
    <row r="188" spans="1:9" x14ac:dyDescent="0.35">
      <c r="A188" s="1">
        <v>279</v>
      </c>
      <c r="B188" s="1">
        <v>3172</v>
      </c>
      <c r="C188" s="1" t="s">
        <v>1230</v>
      </c>
      <c r="D188" s="1" t="s">
        <v>1194</v>
      </c>
      <c r="E188" s="1" t="s">
        <v>1191</v>
      </c>
      <c r="F188" s="1">
        <v>84</v>
      </c>
      <c r="G188" s="1">
        <v>464</v>
      </c>
      <c r="H188" s="1" t="s">
        <v>715</v>
      </c>
      <c r="I188" s="1" t="s">
        <v>953</v>
      </c>
    </row>
    <row r="189" spans="1:9" x14ac:dyDescent="0.35">
      <c r="A189" s="1">
        <v>75</v>
      </c>
      <c r="B189" s="1">
        <v>5489</v>
      </c>
      <c r="C189" s="1" t="s">
        <v>1210</v>
      </c>
      <c r="D189" s="1" t="s">
        <v>1190</v>
      </c>
      <c r="E189" s="1" t="s">
        <v>1191</v>
      </c>
      <c r="F189" s="1">
        <v>869</v>
      </c>
      <c r="G189" s="1">
        <v>1317</v>
      </c>
      <c r="H189" s="1" t="s">
        <v>1418</v>
      </c>
      <c r="I189" s="1" t="s">
        <v>1498</v>
      </c>
    </row>
    <row r="190" spans="1:9" x14ac:dyDescent="0.35">
      <c r="A190" s="1">
        <v>895</v>
      </c>
      <c r="B190" s="1">
        <v>2037</v>
      </c>
      <c r="C190" s="1" t="s">
        <v>1241</v>
      </c>
      <c r="D190" s="1" t="s">
        <v>1194</v>
      </c>
      <c r="E190" s="1" t="s">
        <v>1195</v>
      </c>
      <c r="F190" s="1">
        <v>271</v>
      </c>
      <c r="G190" s="1">
        <v>704</v>
      </c>
      <c r="H190" s="1" t="s">
        <v>1499</v>
      </c>
      <c r="I190" s="1" t="s">
        <v>1500</v>
      </c>
    </row>
    <row r="191" spans="1:9" x14ac:dyDescent="0.35">
      <c r="A191" s="1">
        <v>866</v>
      </c>
      <c r="B191" s="1">
        <v>2401</v>
      </c>
      <c r="C191" s="1" t="s">
        <v>1198</v>
      </c>
      <c r="D191" s="1" t="s">
        <v>1194</v>
      </c>
      <c r="E191" s="1" t="s">
        <v>1191</v>
      </c>
      <c r="F191" s="1">
        <v>691</v>
      </c>
      <c r="G191" s="1">
        <v>1260</v>
      </c>
      <c r="H191" s="1" t="s">
        <v>95</v>
      </c>
      <c r="I191" s="1" t="s">
        <v>1501</v>
      </c>
    </row>
    <row r="192" spans="1:9" x14ac:dyDescent="0.35">
      <c r="A192" s="1">
        <v>792</v>
      </c>
      <c r="B192" s="1">
        <v>1303</v>
      </c>
      <c r="C192" s="1" t="s">
        <v>1241</v>
      </c>
      <c r="D192" s="1" t="s">
        <v>1190</v>
      </c>
      <c r="E192" s="1" t="s">
        <v>1191</v>
      </c>
      <c r="F192" s="1">
        <v>808</v>
      </c>
      <c r="G192" s="1">
        <v>1257</v>
      </c>
      <c r="H192" s="1" t="s">
        <v>1502</v>
      </c>
      <c r="I192" s="1" t="s">
        <v>1503</v>
      </c>
    </row>
    <row r="193" spans="1:9" x14ac:dyDescent="0.35">
      <c r="A193" s="1">
        <v>191</v>
      </c>
      <c r="B193" s="1">
        <v>6798</v>
      </c>
      <c r="C193" s="1" t="s">
        <v>1201</v>
      </c>
      <c r="D193" s="1" t="s">
        <v>1194</v>
      </c>
      <c r="E193" s="1" t="s">
        <v>1195</v>
      </c>
      <c r="F193" s="1">
        <v>997</v>
      </c>
      <c r="G193" s="1">
        <v>1382</v>
      </c>
      <c r="H193" s="1" t="s">
        <v>1504</v>
      </c>
      <c r="I193" s="1" t="s">
        <v>1505</v>
      </c>
    </row>
    <row r="194" spans="1:9" x14ac:dyDescent="0.35">
      <c r="A194" s="1">
        <v>59</v>
      </c>
      <c r="B194" s="1">
        <v>9917</v>
      </c>
      <c r="C194" s="1" t="s">
        <v>1230</v>
      </c>
      <c r="D194" s="1" t="s">
        <v>1194</v>
      </c>
      <c r="E194" s="1" t="s">
        <v>1191</v>
      </c>
      <c r="F194" s="1">
        <v>329</v>
      </c>
      <c r="G194" s="1">
        <v>977</v>
      </c>
      <c r="H194" s="1" t="s">
        <v>1506</v>
      </c>
      <c r="I194" s="1" t="s">
        <v>1507</v>
      </c>
    </row>
    <row r="195" spans="1:9" x14ac:dyDescent="0.35">
      <c r="A195" s="1">
        <v>748</v>
      </c>
      <c r="B195" s="1">
        <v>2969</v>
      </c>
      <c r="C195" s="1" t="s">
        <v>1201</v>
      </c>
      <c r="D195" s="1" t="s">
        <v>1190</v>
      </c>
      <c r="E195" s="1" t="s">
        <v>1191</v>
      </c>
      <c r="F195" s="1">
        <v>600</v>
      </c>
      <c r="G195" s="1">
        <v>1048</v>
      </c>
      <c r="H195" s="1" t="s">
        <v>1508</v>
      </c>
      <c r="I195" s="1" t="s">
        <v>1509</v>
      </c>
    </row>
    <row r="196" spans="1:9" x14ac:dyDescent="0.35">
      <c r="A196" s="1">
        <v>693</v>
      </c>
      <c r="B196" s="1">
        <v>8737</v>
      </c>
      <c r="C196" s="1" t="s">
        <v>1201</v>
      </c>
      <c r="D196" s="1" t="s">
        <v>1194</v>
      </c>
      <c r="E196" s="1" t="s">
        <v>1195</v>
      </c>
      <c r="F196" s="1">
        <v>715</v>
      </c>
      <c r="G196" s="1">
        <v>1271</v>
      </c>
      <c r="H196" s="1" t="s">
        <v>207</v>
      </c>
      <c r="I196" s="1" t="s">
        <v>1251</v>
      </c>
    </row>
    <row r="197" spans="1:9" x14ac:dyDescent="0.35">
      <c r="A197" s="1">
        <v>955</v>
      </c>
      <c r="B197" s="1">
        <v>2104</v>
      </c>
      <c r="C197" s="1" t="s">
        <v>1201</v>
      </c>
      <c r="D197" s="1" t="s">
        <v>1194</v>
      </c>
      <c r="E197" s="1" t="s">
        <v>1195</v>
      </c>
      <c r="F197" s="1">
        <v>957</v>
      </c>
      <c r="G197" s="1">
        <v>1007</v>
      </c>
      <c r="H197" s="1" t="s">
        <v>1510</v>
      </c>
      <c r="I197" s="1" t="s">
        <v>1511</v>
      </c>
    </row>
    <row r="198" spans="1:9" x14ac:dyDescent="0.35">
      <c r="A198" s="1">
        <v>538</v>
      </c>
      <c r="B198" s="1">
        <v>1702</v>
      </c>
      <c r="C198" s="1" t="s">
        <v>1213</v>
      </c>
      <c r="D198" s="1" t="s">
        <v>1194</v>
      </c>
      <c r="E198" s="1" t="s">
        <v>1195</v>
      </c>
      <c r="F198" s="1">
        <v>484</v>
      </c>
      <c r="G198" s="1">
        <v>863</v>
      </c>
      <c r="H198" s="1" t="s">
        <v>282</v>
      </c>
      <c r="I198" s="1" t="s">
        <v>1512</v>
      </c>
    </row>
    <row r="199" spans="1:9" x14ac:dyDescent="0.35">
      <c r="A199" s="1">
        <v>169</v>
      </c>
      <c r="B199" s="1">
        <v>8933</v>
      </c>
      <c r="C199" s="1" t="s">
        <v>1204</v>
      </c>
      <c r="D199" s="1" t="s">
        <v>1194</v>
      </c>
      <c r="E199" s="1" t="s">
        <v>1195</v>
      </c>
      <c r="F199" s="1">
        <v>576</v>
      </c>
      <c r="G199" s="1">
        <v>1077</v>
      </c>
      <c r="H199" s="1" t="s">
        <v>1513</v>
      </c>
      <c r="I199" s="1" t="s">
        <v>1514</v>
      </c>
    </row>
    <row r="200" spans="1:9" x14ac:dyDescent="0.35">
      <c r="A200" s="1">
        <v>924</v>
      </c>
      <c r="B200" s="1">
        <v>3624</v>
      </c>
      <c r="C200" s="1" t="s">
        <v>1230</v>
      </c>
      <c r="D200" s="1" t="s">
        <v>1194</v>
      </c>
      <c r="E200" s="1" t="s">
        <v>1191</v>
      </c>
      <c r="F200" s="1">
        <v>606</v>
      </c>
      <c r="G200" s="1">
        <v>1021</v>
      </c>
      <c r="H200" s="1" t="s">
        <v>1515</v>
      </c>
      <c r="I200" s="1" t="s">
        <v>1516</v>
      </c>
    </row>
    <row r="201" spans="1:9" x14ac:dyDescent="0.35">
      <c r="A201" s="1">
        <v>579</v>
      </c>
      <c r="B201" s="1">
        <v>4892</v>
      </c>
      <c r="C201" s="1" t="s">
        <v>1201</v>
      </c>
      <c r="D201" s="1" t="s">
        <v>1190</v>
      </c>
      <c r="E201" s="1" t="s">
        <v>1195</v>
      </c>
      <c r="F201" s="1">
        <v>913</v>
      </c>
      <c r="G201" s="1">
        <v>1385</v>
      </c>
      <c r="H201" s="1" t="s">
        <v>1517</v>
      </c>
      <c r="I201" s="1" t="s">
        <v>1518</v>
      </c>
    </row>
  </sheetData>
  <conditionalFormatting sqref="F1:F1048576">
    <cfRule type="cellIs" dxfId="1" priority="1" operator="greaterThan">
      <formula>500</formula>
    </cfRule>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1"/>
  <sheetViews>
    <sheetView workbookViewId="0">
      <selection activeCell="F19" sqref="F19"/>
    </sheetView>
  </sheetViews>
  <sheetFormatPr defaultRowHeight="14.5" x14ac:dyDescent="0.35"/>
  <cols>
    <col min="2" max="2" width="19.81640625" customWidth="1"/>
    <col min="3" max="3" width="17" customWidth="1"/>
    <col min="4" max="4" width="14.81640625" customWidth="1"/>
  </cols>
  <sheetData>
    <row r="1" spans="1:4" x14ac:dyDescent="0.35">
      <c r="A1" s="2" t="s">
        <v>973</v>
      </c>
      <c r="B1" s="2" t="s">
        <v>1519</v>
      </c>
      <c r="C1" s="3" t="s">
        <v>1520</v>
      </c>
      <c r="D1" s="3" t="s">
        <v>1521</v>
      </c>
    </row>
    <row r="2" spans="1:4" x14ac:dyDescent="0.35">
      <c r="A2" s="1">
        <v>690</v>
      </c>
      <c r="B2" s="1" t="s">
        <v>1522</v>
      </c>
      <c r="C2" s="4" t="s">
        <v>1523</v>
      </c>
      <c r="D2" s="4" t="s">
        <v>1524</v>
      </c>
    </row>
    <row r="3" spans="1:4" x14ac:dyDescent="0.35">
      <c r="A3" s="1">
        <v>933</v>
      </c>
      <c r="B3" s="1" t="s">
        <v>1522</v>
      </c>
      <c r="C3" s="4" t="s">
        <v>1525</v>
      </c>
      <c r="D3" s="4" t="s">
        <v>1526</v>
      </c>
    </row>
    <row r="4" spans="1:4" x14ac:dyDescent="0.35">
      <c r="A4" s="1">
        <v>261</v>
      </c>
      <c r="B4" s="1" t="s">
        <v>1527</v>
      </c>
      <c r="C4" s="4" t="s">
        <v>1528</v>
      </c>
      <c r="D4" s="4" t="s">
        <v>1529</v>
      </c>
    </row>
    <row r="5" spans="1:4" x14ac:dyDescent="0.35">
      <c r="A5" s="1">
        <v>445</v>
      </c>
      <c r="B5" s="1" t="s">
        <v>1527</v>
      </c>
      <c r="C5" s="4" t="s">
        <v>1530</v>
      </c>
      <c r="D5" s="4" t="s">
        <v>1529</v>
      </c>
    </row>
    <row r="6" spans="1:4" x14ac:dyDescent="0.35">
      <c r="A6" s="1">
        <v>722</v>
      </c>
      <c r="B6" s="1" t="s">
        <v>1527</v>
      </c>
      <c r="C6" s="4" t="s">
        <v>1531</v>
      </c>
      <c r="D6" s="4" t="s">
        <v>1529</v>
      </c>
    </row>
    <row r="7" spans="1:4" x14ac:dyDescent="0.35">
      <c r="A7" s="1">
        <v>129</v>
      </c>
      <c r="B7" s="1" t="s">
        <v>1522</v>
      </c>
      <c r="C7" s="4" t="s">
        <v>1532</v>
      </c>
      <c r="D7" s="4" t="s">
        <v>1533</v>
      </c>
    </row>
    <row r="8" spans="1:4" x14ac:dyDescent="0.35">
      <c r="A8" s="1">
        <v>489</v>
      </c>
      <c r="B8" s="1" t="s">
        <v>1527</v>
      </c>
      <c r="C8" s="4" t="s">
        <v>1534</v>
      </c>
      <c r="D8" s="4" t="s">
        <v>1529</v>
      </c>
    </row>
    <row r="9" spans="1:4" x14ac:dyDescent="0.35">
      <c r="A9" s="1">
        <v>165</v>
      </c>
      <c r="B9" s="1" t="s">
        <v>1527</v>
      </c>
      <c r="C9" s="4" t="s">
        <v>1535</v>
      </c>
      <c r="D9" s="4" t="s">
        <v>1529</v>
      </c>
    </row>
    <row r="10" spans="1:4" x14ac:dyDescent="0.35">
      <c r="A10" s="1">
        <v>164</v>
      </c>
      <c r="B10" s="1" t="s">
        <v>1527</v>
      </c>
      <c r="C10" s="4" t="s">
        <v>1536</v>
      </c>
      <c r="D10" s="4" t="s">
        <v>1529</v>
      </c>
    </row>
    <row r="11" spans="1:4" x14ac:dyDescent="0.35">
      <c r="A11" s="1">
        <v>364</v>
      </c>
      <c r="B11" s="1" t="s">
        <v>1527</v>
      </c>
      <c r="C11" s="4" t="s">
        <v>1537</v>
      </c>
      <c r="D11" s="4" t="s">
        <v>1529</v>
      </c>
    </row>
    <row r="12" spans="1:4" x14ac:dyDescent="0.35">
      <c r="A12" s="1">
        <v>469</v>
      </c>
      <c r="B12" s="1" t="s">
        <v>1522</v>
      </c>
      <c r="C12" s="4" t="s">
        <v>1538</v>
      </c>
      <c r="D12" s="4" t="s">
        <v>1539</v>
      </c>
    </row>
    <row r="13" spans="1:4" x14ac:dyDescent="0.35">
      <c r="A13" s="1">
        <v>158</v>
      </c>
      <c r="B13" s="1" t="s">
        <v>1522</v>
      </c>
      <c r="C13" s="4" t="s">
        <v>1540</v>
      </c>
      <c r="D13" s="4" t="s">
        <v>1541</v>
      </c>
    </row>
    <row r="14" spans="1:4" x14ac:dyDescent="0.35">
      <c r="A14" s="1">
        <v>337</v>
      </c>
      <c r="B14" s="1" t="s">
        <v>1527</v>
      </c>
      <c r="C14" s="4" t="s">
        <v>1542</v>
      </c>
      <c r="D14" s="4" t="s">
        <v>1529</v>
      </c>
    </row>
    <row r="15" spans="1:4" x14ac:dyDescent="0.35">
      <c r="A15" s="1">
        <v>634</v>
      </c>
      <c r="B15" s="1" t="s">
        <v>1527</v>
      </c>
      <c r="C15" s="4" t="s">
        <v>1543</v>
      </c>
      <c r="D15" s="4" t="s">
        <v>1529</v>
      </c>
    </row>
    <row r="16" spans="1:4" x14ac:dyDescent="0.35">
      <c r="A16" s="1">
        <v>577</v>
      </c>
      <c r="B16" s="1" t="s">
        <v>1522</v>
      </c>
      <c r="C16" s="4" t="s">
        <v>1544</v>
      </c>
      <c r="D16" s="4" t="s">
        <v>1545</v>
      </c>
    </row>
    <row r="17" spans="1:4" x14ac:dyDescent="0.35">
      <c r="A17" s="1">
        <v>907</v>
      </c>
      <c r="B17" s="1" t="s">
        <v>1527</v>
      </c>
      <c r="C17" s="4" t="s">
        <v>1546</v>
      </c>
      <c r="D17" s="4" t="s">
        <v>1529</v>
      </c>
    </row>
    <row r="18" spans="1:4" x14ac:dyDescent="0.35">
      <c r="A18" s="1">
        <v>870</v>
      </c>
      <c r="B18" s="1" t="s">
        <v>1527</v>
      </c>
      <c r="C18" s="4" t="s">
        <v>1547</v>
      </c>
      <c r="D18" s="4" t="s">
        <v>1529</v>
      </c>
    </row>
    <row r="19" spans="1:4" x14ac:dyDescent="0.35">
      <c r="A19" s="1">
        <v>982</v>
      </c>
      <c r="B19" s="1" t="s">
        <v>1527</v>
      </c>
      <c r="C19" s="4" t="s">
        <v>1548</v>
      </c>
      <c r="D19" s="4" t="s">
        <v>1529</v>
      </c>
    </row>
    <row r="20" spans="1:4" x14ac:dyDescent="0.35">
      <c r="A20" s="1">
        <v>351</v>
      </c>
      <c r="B20" s="1" t="s">
        <v>1522</v>
      </c>
      <c r="C20" s="4" t="s">
        <v>1549</v>
      </c>
      <c r="D20" s="4" t="s">
        <v>1550</v>
      </c>
    </row>
    <row r="21" spans="1:4" x14ac:dyDescent="0.35">
      <c r="A21" s="1">
        <v>328</v>
      </c>
      <c r="B21" s="1" t="s">
        <v>1522</v>
      </c>
      <c r="C21" s="4" t="s">
        <v>1551</v>
      </c>
      <c r="D21" s="4" t="s">
        <v>1552</v>
      </c>
    </row>
    <row r="22" spans="1:4" x14ac:dyDescent="0.35">
      <c r="A22" s="1">
        <v>242</v>
      </c>
      <c r="B22" s="1" t="s">
        <v>1527</v>
      </c>
      <c r="C22" s="4" t="s">
        <v>1553</v>
      </c>
      <c r="D22" s="4" t="s">
        <v>1529</v>
      </c>
    </row>
    <row r="23" spans="1:4" x14ac:dyDescent="0.35">
      <c r="A23" s="1">
        <v>421</v>
      </c>
      <c r="B23" s="1" t="s">
        <v>1522</v>
      </c>
      <c r="C23" s="4" t="s">
        <v>1554</v>
      </c>
      <c r="D23" s="4" t="s">
        <v>1555</v>
      </c>
    </row>
    <row r="24" spans="1:4" x14ac:dyDescent="0.35">
      <c r="A24" s="1">
        <v>6</v>
      </c>
      <c r="B24" s="1" t="s">
        <v>1522</v>
      </c>
      <c r="C24" s="4" t="s">
        <v>1556</v>
      </c>
      <c r="D24" s="4" t="s">
        <v>1557</v>
      </c>
    </row>
    <row r="25" spans="1:4" x14ac:dyDescent="0.35">
      <c r="A25" s="1">
        <v>384</v>
      </c>
      <c r="B25" s="1" t="s">
        <v>1527</v>
      </c>
      <c r="C25" s="4" t="s">
        <v>1558</v>
      </c>
      <c r="D25" s="4" t="s">
        <v>1529</v>
      </c>
    </row>
    <row r="26" spans="1:4" x14ac:dyDescent="0.35">
      <c r="A26" s="1">
        <v>286</v>
      </c>
      <c r="B26" s="1" t="s">
        <v>1522</v>
      </c>
      <c r="C26" s="4" t="s">
        <v>1559</v>
      </c>
      <c r="D26" s="4" t="s">
        <v>1560</v>
      </c>
    </row>
    <row r="27" spans="1:4" x14ac:dyDescent="0.35">
      <c r="A27" s="1">
        <v>892</v>
      </c>
      <c r="B27" s="1" t="s">
        <v>1522</v>
      </c>
      <c r="C27" s="4" t="s">
        <v>1561</v>
      </c>
      <c r="D27" s="4" t="s">
        <v>1562</v>
      </c>
    </row>
    <row r="28" spans="1:4" x14ac:dyDescent="0.35">
      <c r="A28" s="1">
        <v>558</v>
      </c>
      <c r="B28" s="1" t="s">
        <v>1522</v>
      </c>
      <c r="C28" s="4" t="s">
        <v>1563</v>
      </c>
      <c r="D28" s="4" t="s">
        <v>1564</v>
      </c>
    </row>
    <row r="29" spans="1:4" x14ac:dyDescent="0.35">
      <c r="A29" s="1">
        <v>481</v>
      </c>
      <c r="B29" s="1" t="s">
        <v>1527</v>
      </c>
      <c r="C29" s="4" t="s">
        <v>1565</v>
      </c>
      <c r="D29" s="4" t="s">
        <v>1529</v>
      </c>
    </row>
    <row r="30" spans="1:4" x14ac:dyDescent="0.35">
      <c r="A30" s="1">
        <v>155</v>
      </c>
      <c r="B30" s="1" t="s">
        <v>1527</v>
      </c>
      <c r="C30" s="4" t="s">
        <v>1566</v>
      </c>
      <c r="D30" s="4" t="s">
        <v>1529</v>
      </c>
    </row>
    <row r="31" spans="1:4" x14ac:dyDescent="0.35">
      <c r="A31" s="1">
        <v>771</v>
      </c>
      <c r="B31" s="1" t="s">
        <v>1522</v>
      </c>
      <c r="C31" s="4" t="s">
        <v>1567</v>
      </c>
      <c r="D31" s="4" t="s">
        <v>1564</v>
      </c>
    </row>
    <row r="32" spans="1:4" x14ac:dyDescent="0.35">
      <c r="A32" s="1">
        <v>945</v>
      </c>
      <c r="B32" s="1" t="s">
        <v>1522</v>
      </c>
      <c r="C32" s="4" t="s">
        <v>1568</v>
      </c>
      <c r="D32" s="4" t="s">
        <v>1569</v>
      </c>
    </row>
    <row r="33" spans="1:4" x14ac:dyDescent="0.35">
      <c r="A33" s="1">
        <v>719</v>
      </c>
      <c r="B33" s="1" t="s">
        <v>1522</v>
      </c>
      <c r="C33" s="4" t="s">
        <v>1570</v>
      </c>
      <c r="D33" s="4" t="s">
        <v>1571</v>
      </c>
    </row>
    <row r="34" spans="1:4" x14ac:dyDescent="0.35">
      <c r="A34" s="1">
        <v>493</v>
      </c>
      <c r="B34" s="1" t="s">
        <v>1527</v>
      </c>
      <c r="C34" s="4" t="s">
        <v>1572</v>
      </c>
      <c r="D34" s="4" t="s">
        <v>1529</v>
      </c>
    </row>
    <row r="35" spans="1:4" x14ac:dyDescent="0.35">
      <c r="A35" s="1">
        <v>998</v>
      </c>
      <c r="B35" s="1" t="s">
        <v>1522</v>
      </c>
      <c r="C35" s="4" t="s">
        <v>1573</v>
      </c>
      <c r="D35" s="4" t="s">
        <v>1564</v>
      </c>
    </row>
    <row r="36" spans="1:4" x14ac:dyDescent="0.35">
      <c r="A36" s="1">
        <v>968</v>
      </c>
      <c r="B36" s="1" t="s">
        <v>1522</v>
      </c>
      <c r="C36" s="4" t="s">
        <v>1574</v>
      </c>
      <c r="D36" s="4" t="s">
        <v>1575</v>
      </c>
    </row>
    <row r="37" spans="1:4" x14ac:dyDescent="0.35">
      <c r="A37" s="1">
        <v>738</v>
      </c>
      <c r="B37" s="1" t="s">
        <v>1527</v>
      </c>
      <c r="C37" s="4" t="s">
        <v>1576</v>
      </c>
      <c r="D37" s="4" t="s">
        <v>1529</v>
      </c>
    </row>
    <row r="38" spans="1:4" x14ac:dyDescent="0.35">
      <c r="A38" s="1">
        <v>912</v>
      </c>
      <c r="B38" s="1" t="s">
        <v>1527</v>
      </c>
      <c r="C38" s="4" t="s">
        <v>1577</v>
      </c>
      <c r="D38" s="4" t="s">
        <v>1529</v>
      </c>
    </row>
    <row r="39" spans="1:4" x14ac:dyDescent="0.35">
      <c r="A39" s="1">
        <v>782</v>
      </c>
      <c r="B39" s="1" t="s">
        <v>1522</v>
      </c>
      <c r="C39" s="4" t="s">
        <v>1578</v>
      </c>
      <c r="D39" s="4" t="s">
        <v>1579</v>
      </c>
    </row>
    <row r="40" spans="1:4" x14ac:dyDescent="0.35">
      <c r="A40" s="1">
        <v>140</v>
      </c>
      <c r="B40" s="1" t="s">
        <v>1522</v>
      </c>
      <c r="C40" s="4" t="s">
        <v>1580</v>
      </c>
      <c r="D40" s="4" t="s">
        <v>1571</v>
      </c>
    </row>
    <row r="41" spans="1:4" x14ac:dyDescent="0.35">
      <c r="A41" s="1">
        <v>702</v>
      </c>
      <c r="B41" s="1" t="s">
        <v>1522</v>
      </c>
      <c r="C41" s="4" t="s">
        <v>1581</v>
      </c>
      <c r="D41" s="4" t="s">
        <v>1582</v>
      </c>
    </row>
    <row r="42" spans="1:4" x14ac:dyDescent="0.35">
      <c r="A42" s="1">
        <v>284</v>
      </c>
      <c r="B42" s="1" t="s">
        <v>1522</v>
      </c>
      <c r="C42" s="4" t="s">
        <v>1583</v>
      </c>
      <c r="D42" s="4" t="s">
        <v>1584</v>
      </c>
    </row>
    <row r="43" spans="1:4" x14ac:dyDescent="0.35">
      <c r="A43" s="1">
        <v>199</v>
      </c>
      <c r="B43" s="1" t="s">
        <v>1527</v>
      </c>
      <c r="C43" s="4" t="s">
        <v>1585</v>
      </c>
      <c r="D43" s="4" t="s">
        <v>1529</v>
      </c>
    </row>
    <row r="44" spans="1:4" x14ac:dyDescent="0.35">
      <c r="A44" s="1">
        <v>228</v>
      </c>
      <c r="B44" s="1" t="s">
        <v>1522</v>
      </c>
      <c r="C44" s="4" t="s">
        <v>1586</v>
      </c>
      <c r="D44" s="4" t="s">
        <v>1587</v>
      </c>
    </row>
    <row r="45" spans="1:4" x14ac:dyDescent="0.35">
      <c r="A45" s="1">
        <v>908</v>
      </c>
      <c r="B45" s="1" t="s">
        <v>1527</v>
      </c>
      <c r="C45" s="4" t="s">
        <v>1588</v>
      </c>
      <c r="D45" s="4" t="s">
        <v>1529</v>
      </c>
    </row>
    <row r="46" spans="1:4" x14ac:dyDescent="0.35">
      <c r="A46" s="1">
        <v>594</v>
      </c>
      <c r="B46" s="1" t="s">
        <v>1527</v>
      </c>
      <c r="C46" s="4" t="s">
        <v>1589</v>
      </c>
      <c r="D46" s="4" t="s">
        <v>1529</v>
      </c>
    </row>
    <row r="47" spans="1:4" x14ac:dyDescent="0.35">
      <c r="A47" s="1">
        <v>542</v>
      </c>
      <c r="B47" s="1" t="s">
        <v>1527</v>
      </c>
      <c r="C47" s="4" t="s">
        <v>1590</v>
      </c>
      <c r="D47" s="4" t="s">
        <v>1529</v>
      </c>
    </row>
    <row r="48" spans="1:4" x14ac:dyDescent="0.35">
      <c r="A48" s="1">
        <v>586</v>
      </c>
      <c r="B48" s="1" t="s">
        <v>1527</v>
      </c>
      <c r="C48" s="4" t="s">
        <v>1556</v>
      </c>
      <c r="D48" s="4" t="s">
        <v>1529</v>
      </c>
    </row>
    <row r="49" spans="1:4" x14ac:dyDescent="0.35">
      <c r="A49" s="1">
        <v>636</v>
      </c>
      <c r="B49" s="1" t="s">
        <v>1522</v>
      </c>
      <c r="C49" s="4" t="s">
        <v>1591</v>
      </c>
      <c r="D49" s="4" t="s">
        <v>1592</v>
      </c>
    </row>
    <row r="50" spans="1:4" x14ac:dyDescent="0.35">
      <c r="A50" s="1">
        <v>581</v>
      </c>
      <c r="B50" s="1" t="s">
        <v>1527</v>
      </c>
      <c r="C50" s="4" t="s">
        <v>1593</v>
      </c>
      <c r="D50" s="4" t="s">
        <v>1529</v>
      </c>
    </row>
    <row r="51" spans="1:4" x14ac:dyDescent="0.35">
      <c r="A51" s="1">
        <v>336</v>
      </c>
      <c r="B51" s="1" t="s">
        <v>1527</v>
      </c>
      <c r="C51" s="4" t="s">
        <v>1594</v>
      </c>
      <c r="D51" s="4" t="s">
        <v>1529</v>
      </c>
    </row>
    <row r="52" spans="1:4" x14ac:dyDescent="0.35">
      <c r="A52" s="1">
        <v>504</v>
      </c>
      <c r="B52" s="1" t="s">
        <v>1522</v>
      </c>
      <c r="C52" s="4" t="s">
        <v>1595</v>
      </c>
      <c r="D52" s="4" t="s">
        <v>1596</v>
      </c>
    </row>
    <row r="53" spans="1:4" x14ac:dyDescent="0.35">
      <c r="A53" s="1">
        <v>346</v>
      </c>
      <c r="B53" s="1" t="s">
        <v>1522</v>
      </c>
      <c r="C53" s="4" t="s">
        <v>1597</v>
      </c>
      <c r="D53" s="4" t="s">
        <v>1598</v>
      </c>
    </row>
    <row r="54" spans="1:4" x14ac:dyDescent="0.35">
      <c r="A54" s="1">
        <v>135</v>
      </c>
      <c r="B54" s="1" t="s">
        <v>1527</v>
      </c>
      <c r="C54" s="4" t="s">
        <v>1599</v>
      </c>
      <c r="D54" s="4" t="s">
        <v>1529</v>
      </c>
    </row>
    <row r="55" spans="1:4" x14ac:dyDescent="0.35">
      <c r="A55" s="1">
        <v>822</v>
      </c>
      <c r="B55" s="1" t="s">
        <v>1522</v>
      </c>
      <c r="C55" s="4" t="s">
        <v>1600</v>
      </c>
      <c r="D55" s="4" t="s">
        <v>1601</v>
      </c>
    </row>
    <row r="56" spans="1:4" x14ac:dyDescent="0.35">
      <c r="A56" s="1">
        <v>95</v>
      </c>
      <c r="B56" s="1" t="s">
        <v>1527</v>
      </c>
      <c r="C56" s="4" t="s">
        <v>1602</v>
      </c>
      <c r="D56" s="4" t="s">
        <v>1529</v>
      </c>
    </row>
    <row r="57" spans="1:4" x14ac:dyDescent="0.35">
      <c r="A57" s="1">
        <v>597</v>
      </c>
      <c r="B57" s="1" t="s">
        <v>1527</v>
      </c>
      <c r="C57" s="4" t="s">
        <v>1603</v>
      </c>
      <c r="D57" s="4" t="s">
        <v>1529</v>
      </c>
    </row>
    <row r="58" spans="1:4" x14ac:dyDescent="0.35">
      <c r="A58" s="1">
        <v>340</v>
      </c>
      <c r="B58" s="1" t="s">
        <v>1527</v>
      </c>
      <c r="C58" s="4" t="s">
        <v>1604</v>
      </c>
      <c r="D58" s="4" t="s">
        <v>1529</v>
      </c>
    </row>
    <row r="59" spans="1:4" x14ac:dyDescent="0.35">
      <c r="A59" s="1">
        <v>905</v>
      </c>
      <c r="B59" s="1" t="s">
        <v>1522</v>
      </c>
      <c r="C59" s="4" t="s">
        <v>1605</v>
      </c>
      <c r="D59" s="4" t="s">
        <v>1606</v>
      </c>
    </row>
    <row r="60" spans="1:4" x14ac:dyDescent="0.35">
      <c r="A60" s="1">
        <v>250</v>
      </c>
      <c r="B60" s="1" t="s">
        <v>1522</v>
      </c>
      <c r="C60" s="4" t="s">
        <v>1607</v>
      </c>
      <c r="D60" s="4" t="s">
        <v>1608</v>
      </c>
    </row>
    <row r="61" spans="1:4" x14ac:dyDescent="0.35">
      <c r="A61" s="1">
        <v>400</v>
      </c>
      <c r="B61" s="1" t="s">
        <v>1527</v>
      </c>
      <c r="C61" s="4" t="s">
        <v>1609</v>
      </c>
      <c r="D61" s="4" t="s">
        <v>1529</v>
      </c>
    </row>
    <row r="62" spans="1:4" x14ac:dyDescent="0.35">
      <c r="A62" s="1">
        <v>877</v>
      </c>
      <c r="B62" s="1" t="s">
        <v>1522</v>
      </c>
      <c r="C62" s="4" t="s">
        <v>1610</v>
      </c>
      <c r="D62" s="4" t="s">
        <v>1611</v>
      </c>
    </row>
    <row r="63" spans="1:4" x14ac:dyDescent="0.35">
      <c r="A63" s="1">
        <v>97</v>
      </c>
      <c r="B63" s="1" t="s">
        <v>1527</v>
      </c>
      <c r="C63" s="4" t="s">
        <v>1612</v>
      </c>
      <c r="D63" s="4" t="s">
        <v>1529</v>
      </c>
    </row>
    <row r="64" spans="1:4" x14ac:dyDescent="0.35">
      <c r="A64" s="1">
        <v>12</v>
      </c>
      <c r="B64" s="1" t="s">
        <v>1527</v>
      </c>
      <c r="C64" s="4" t="s">
        <v>1613</v>
      </c>
      <c r="D64" s="4" t="s">
        <v>1529</v>
      </c>
    </row>
    <row r="65" spans="1:4" x14ac:dyDescent="0.35">
      <c r="A65" s="1">
        <v>353</v>
      </c>
      <c r="B65" s="1" t="s">
        <v>1522</v>
      </c>
      <c r="C65" s="4" t="s">
        <v>1614</v>
      </c>
      <c r="D65" s="4" t="s">
        <v>1615</v>
      </c>
    </row>
    <row r="66" spans="1:4" x14ac:dyDescent="0.35">
      <c r="A66" s="1">
        <v>856</v>
      </c>
      <c r="B66" s="1" t="s">
        <v>1522</v>
      </c>
      <c r="C66" s="4" t="s">
        <v>1616</v>
      </c>
      <c r="D66" s="4" t="s">
        <v>1557</v>
      </c>
    </row>
    <row r="67" spans="1:4" x14ac:dyDescent="0.35">
      <c r="A67" s="1">
        <v>1</v>
      </c>
      <c r="B67" s="1" t="s">
        <v>1522</v>
      </c>
      <c r="C67" s="4" t="s">
        <v>1617</v>
      </c>
      <c r="D67" s="4" t="s">
        <v>1618</v>
      </c>
    </row>
    <row r="68" spans="1:4" x14ac:dyDescent="0.35">
      <c r="A68" s="1">
        <v>390</v>
      </c>
      <c r="B68" s="1" t="s">
        <v>1522</v>
      </c>
      <c r="C68" s="4" t="s">
        <v>1619</v>
      </c>
      <c r="D68" s="4" t="s">
        <v>1620</v>
      </c>
    </row>
    <row r="69" spans="1:4" x14ac:dyDescent="0.35">
      <c r="A69" s="1">
        <v>446</v>
      </c>
      <c r="B69" s="1" t="s">
        <v>1527</v>
      </c>
      <c r="C69" s="4" t="s">
        <v>1621</v>
      </c>
      <c r="D69" s="4" t="s">
        <v>1529</v>
      </c>
    </row>
    <row r="70" spans="1:4" x14ac:dyDescent="0.35">
      <c r="A70" s="1">
        <v>32</v>
      </c>
      <c r="B70" s="1" t="s">
        <v>1527</v>
      </c>
      <c r="C70" s="4" t="s">
        <v>1622</v>
      </c>
      <c r="D70" s="4" t="s">
        <v>1529</v>
      </c>
    </row>
    <row r="71" spans="1:4" x14ac:dyDescent="0.35">
      <c r="A71" s="1">
        <v>420</v>
      </c>
      <c r="B71" s="1" t="s">
        <v>1527</v>
      </c>
      <c r="C71" s="4" t="s">
        <v>1623</v>
      </c>
      <c r="D71" s="4" t="s">
        <v>1529</v>
      </c>
    </row>
    <row r="72" spans="1:4" x14ac:dyDescent="0.35">
      <c r="A72" s="1">
        <v>708</v>
      </c>
      <c r="B72" s="1" t="s">
        <v>1522</v>
      </c>
      <c r="C72" s="4" t="s">
        <v>1624</v>
      </c>
      <c r="D72" s="4" t="s">
        <v>1625</v>
      </c>
    </row>
    <row r="73" spans="1:4" x14ac:dyDescent="0.35">
      <c r="A73" s="1">
        <v>227</v>
      </c>
      <c r="B73" s="1" t="s">
        <v>1522</v>
      </c>
      <c r="C73" s="4" t="s">
        <v>1626</v>
      </c>
      <c r="D73" s="4" t="s">
        <v>1627</v>
      </c>
    </row>
    <row r="74" spans="1:4" x14ac:dyDescent="0.35">
      <c r="A74" s="1">
        <v>595</v>
      </c>
      <c r="B74" s="1" t="s">
        <v>1527</v>
      </c>
      <c r="C74" s="4" t="s">
        <v>1628</v>
      </c>
      <c r="D74" s="4" t="s">
        <v>1529</v>
      </c>
    </row>
    <row r="75" spans="1:4" x14ac:dyDescent="0.35">
      <c r="A75" s="1">
        <v>211</v>
      </c>
      <c r="B75" s="1" t="s">
        <v>1522</v>
      </c>
      <c r="C75" s="4" t="s">
        <v>1629</v>
      </c>
      <c r="D75" s="4" t="s">
        <v>1630</v>
      </c>
    </row>
    <row r="76" spans="1:4" x14ac:dyDescent="0.35">
      <c r="A76" s="1">
        <v>650</v>
      </c>
      <c r="B76" s="1" t="s">
        <v>1527</v>
      </c>
      <c r="C76" s="4" t="s">
        <v>1631</v>
      </c>
      <c r="D76" s="4" t="s">
        <v>1529</v>
      </c>
    </row>
    <row r="77" spans="1:4" x14ac:dyDescent="0.35">
      <c r="A77" s="1">
        <v>45</v>
      </c>
      <c r="B77" s="1" t="s">
        <v>1522</v>
      </c>
      <c r="C77" s="4" t="s">
        <v>1632</v>
      </c>
      <c r="D77" s="4" t="s">
        <v>1633</v>
      </c>
    </row>
    <row r="78" spans="1:4" x14ac:dyDescent="0.35">
      <c r="A78" s="1">
        <v>201</v>
      </c>
      <c r="B78" s="1" t="s">
        <v>1527</v>
      </c>
      <c r="C78" s="4" t="s">
        <v>1634</v>
      </c>
      <c r="D78" s="4" t="s">
        <v>1529</v>
      </c>
    </row>
    <row r="79" spans="1:4" x14ac:dyDescent="0.35">
      <c r="A79" s="1">
        <v>564</v>
      </c>
      <c r="B79" s="1" t="s">
        <v>1522</v>
      </c>
      <c r="C79" s="4" t="s">
        <v>1635</v>
      </c>
      <c r="D79" s="4" t="s">
        <v>1636</v>
      </c>
    </row>
    <row r="80" spans="1:4" x14ac:dyDescent="0.35">
      <c r="A80" s="1">
        <v>138</v>
      </c>
      <c r="B80" s="1" t="s">
        <v>1527</v>
      </c>
      <c r="C80" s="4" t="s">
        <v>1637</v>
      </c>
      <c r="D80" s="4" t="s">
        <v>1529</v>
      </c>
    </row>
    <row r="81" spans="1:4" x14ac:dyDescent="0.35">
      <c r="A81" s="1">
        <v>57</v>
      </c>
      <c r="B81" s="1" t="s">
        <v>1522</v>
      </c>
      <c r="C81" s="4" t="s">
        <v>1638</v>
      </c>
      <c r="D81" s="4" t="s">
        <v>1639</v>
      </c>
    </row>
    <row r="82" spans="1:4" x14ac:dyDescent="0.35">
      <c r="A82" s="1">
        <v>128</v>
      </c>
      <c r="B82" s="1" t="s">
        <v>1527</v>
      </c>
      <c r="C82" s="4" t="s">
        <v>1640</v>
      </c>
      <c r="D82" s="4" t="s">
        <v>1529</v>
      </c>
    </row>
    <row r="83" spans="1:4" x14ac:dyDescent="0.35">
      <c r="A83" s="1">
        <v>33</v>
      </c>
      <c r="B83" s="1" t="s">
        <v>1527</v>
      </c>
      <c r="C83" s="4" t="s">
        <v>1641</v>
      </c>
      <c r="D83" s="4" t="s">
        <v>1529</v>
      </c>
    </row>
    <row r="84" spans="1:4" x14ac:dyDescent="0.35">
      <c r="A84" s="1">
        <v>936</v>
      </c>
      <c r="B84" s="1" t="s">
        <v>1527</v>
      </c>
      <c r="C84" s="4" t="s">
        <v>1642</v>
      </c>
      <c r="D84" s="4" t="s">
        <v>1529</v>
      </c>
    </row>
    <row r="85" spans="1:4" x14ac:dyDescent="0.35">
      <c r="A85" s="1">
        <v>762</v>
      </c>
      <c r="B85" s="1" t="s">
        <v>1527</v>
      </c>
      <c r="C85" s="4" t="s">
        <v>1643</v>
      </c>
      <c r="D85" s="4" t="s">
        <v>1529</v>
      </c>
    </row>
    <row r="86" spans="1:4" x14ac:dyDescent="0.35">
      <c r="A86" s="1">
        <v>838</v>
      </c>
      <c r="B86" s="1" t="s">
        <v>1522</v>
      </c>
      <c r="C86" s="4" t="s">
        <v>1644</v>
      </c>
      <c r="D86" s="4" t="s">
        <v>1645</v>
      </c>
    </row>
    <row r="87" spans="1:4" x14ac:dyDescent="0.35">
      <c r="A87" s="1">
        <v>215</v>
      </c>
      <c r="B87" s="1" t="s">
        <v>1522</v>
      </c>
      <c r="C87" s="4" t="s">
        <v>1646</v>
      </c>
      <c r="D87" s="4" t="s">
        <v>1647</v>
      </c>
    </row>
    <row r="88" spans="1:4" x14ac:dyDescent="0.35">
      <c r="A88" s="1">
        <v>818</v>
      </c>
      <c r="B88" s="1" t="s">
        <v>1522</v>
      </c>
      <c r="C88" s="4" t="s">
        <v>1648</v>
      </c>
      <c r="D88" s="4" t="s">
        <v>1649</v>
      </c>
    </row>
    <row r="89" spans="1:4" x14ac:dyDescent="0.35">
      <c r="A89" s="1">
        <v>780</v>
      </c>
      <c r="B89" s="1" t="s">
        <v>1522</v>
      </c>
      <c r="C89" s="4" t="s">
        <v>1650</v>
      </c>
      <c r="D89" s="4" t="s">
        <v>1651</v>
      </c>
    </row>
    <row r="90" spans="1:4" x14ac:dyDescent="0.35">
      <c r="A90" s="1">
        <v>40</v>
      </c>
      <c r="B90" s="1" t="s">
        <v>1527</v>
      </c>
      <c r="C90" s="4" t="s">
        <v>1652</v>
      </c>
      <c r="D90" s="4" t="s">
        <v>1529</v>
      </c>
    </row>
    <row r="91" spans="1:4" x14ac:dyDescent="0.35">
      <c r="A91" s="1">
        <v>366</v>
      </c>
      <c r="B91" s="1" t="s">
        <v>1522</v>
      </c>
      <c r="C91" s="4" t="s">
        <v>1653</v>
      </c>
      <c r="D91" s="4" t="s">
        <v>1654</v>
      </c>
    </row>
    <row r="92" spans="1:4" x14ac:dyDescent="0.35">
      <c r="A92" s="1">
        <v>678</v>
      </c>
      <c r="B92" s="1" t="s">
        <v>1527</v>
      </c>
      <c r="C92" s="4" t="s">
        <v>1655</v>
      </c>
      <c r="D92" s="4" t="s">
        <v>1529</v>
      </c>
    </row>
    <row r="93" spans="1:4" x14ac:dyDescent="0.35">
      <c r="A93" s="1">
        <v>703</v>
      </c>
      <c r="B93" s="1" t="s">
        <v>1527</v>
      </c>
      <c r="C93" s="4" t="s">
        <v>1656</v>
      </c>
      <c r="D93" s="4" t="s">
        <v>1529</v>
      </c>
    </row>
    <row r="94" spans="1:4" x14ac:dyDescent="0.35">
      <c r="A94" s="1">
        <v>180</v>
      </c>
      <c r="B94" s="1" t="s">
        <v>1527</v>
      </c>
      <c r="C94" s="4" t="s">
        <v>1657</v>
      </c>
      <c r="D94" s="4" t="s">
        <v>1529</v>
      </c>
    </row>
    <row r="95" spans="1:4" x14ac:dyDescent="0.35">
      <c r="A95" s="1">
        <v>214</v>
      </c>
      <c r="B95" s="1" t="s">
        <v>1522</v>
      </c>
      <c r="C95" s="4" t="s">
        <v>1658</v>
      </c>
      <c r="D95" s="4" t="s">
        <v>1545</v>
      </c>
    </row>
    <row r="96" spans="1:4" x14ac:dyDescent="0.35">
      <c r="A96" s="1">
        <v>408</v>
      </c>
      <c r="B96" s="1" t="s">
        <v>1522</v>
      </c>
      <c r="C96" s="4" t="s">
        <v>1659</v>
      </c>
      <c r="D96" s="4" t="s">
        <v>1660</v>
      </c>
    </row>
    <row r="97" spans="1:4" x14ac:dyDescent="0.35">
      <c r="A97" s="1">
        <v>902</v>
      </c>
      <c r="B97" s="1" t="s">
        <v>1522</v>
      </c>
      <c r="C97" s="4" t="s">
        <v>1661</v>
      </c>
      <c r="D97" s="4" t="s">
        <v>1662</v>
      </c>
    </row>
    <row r="98" spans="1:4" x14ac:dyDescent="0.35">
      <c r="A98" s="1">
        <v>763</v>
      </c>
      <c r="B98" s="1" t="s">
        <v>1522</v>
      </c>
      <c r="C98" s="4" t="s">
        <v>1663</v>
      </c>
      <c r="D98" s="4" t="s">
        <v>1664</v>
      </c>
    </row>
    <row r="99" spans="1:4" x14ac:dyDescent="0.35">
      <c r="A99" s="1">
        <v>168</v>
      </c>
      <c r="B99" s="1" t="s">
        <v>1522</v>
      </c>
      <c r="C99" s="4" t="s">
        <v>1665</v>
      </c>
      <c r="D99" s="4" t="s">
        <v>1666</v>
      </c>
    </row>
    <row r="100" spans="1:4" x14ac:dyDescent="0.35">
      <c r="A100" s="1">
        <v>723</v>
      </c>
      <c r="B100" s="1" t="s">
        <v>1527</v>
      </c>
      <c r="C100" s="4" t="s">
        <v>1667</v>
      </c>
      <c r="D100" s="4" t="s">
        <v>1529</v>
      </c>
    </row>
    <row r="101" spans="1:4" x14ac:dyDescent="0.35">
      <c r="A101" s="1">
        <v>438</v>
      </c>
      <c r="B101" s="1" t="s">
        <v>1522</v>
      </c>
      <c r="C101" s="4" t="s">
        <v>1668</v>
      </c>
      <c r="D101" s="4" t="s">
        <v>1669</v>
      </c>
    </row>
    <row r="102" spans="1:4" x14ac:dyDescent="0.35">
      <c r="A102" s="1">
        <v>162</v>
      </c>
      <c r="B102" s="1" t="s">
        <v>1522</v>
      </c>
      <c r="C102" s="4" t="s">
        <v>1670</v>
      </c>
      <c r="D102" s="4" t="s">
        <v>1671</v>
      </c>
    </row>
    <row r="103" spans="1:4" x14ac:dyDescent="0.35">
      <c r="A103" s="1">
        <v>246</v>
      </c>
      <c r="B103" s="1" t="s">
        <v>1522</v>
      </c>
      <c r="C103" s="4" t="s">
        <v>1672</v>
      </c>
      <c r="D103" s="4" t="s">
        <v>1673</v>
      </c>
    </row>
    <row r="104" spans="1:4" x14ac:dyDescent="0.35">
      <c r="A104" s="1">
        <v>105</v>
      </c>
      <c r="B104" s="1" t="s">
        <v>1527</v>
      </c>
      <c r="C104" s="4" t="s">
        <v>1674</v>
      </c>
      <c r="D104" s="4" t="s">
        <v>1529</v>
      </c>
    </row>
    <row r="105" spans="1:4" x14ac:dyDescent="0.35">
      <c r="A105" s="1">
        <v>308</v>
      </c>
      <c r="B105" s="1" t="s">
        <v>1527</v>
      </c>
      <c r="C105" s="4" t="s">
        <v>1675</v>
      </c>
      <c r="D105" s="4" t="s">
        <v>1529</v>
      </c>
    </row>
    <row r="106" spans="1:4" x14ac:dyDescent="0.35">
      <c r="A106" s="1">
        <v>172</v>
      </c>
      <c r="B106" s="1" t="s">
        <v>1522</v>
      </c>
      <c r="C106" s="4" t="s">
        <v>1676</v>
      </c>
      <c r="D106" s="4" t="s">
        <v>1677</v>
      </c>
    </row>
    <row r="107" spans="1:4" x14ac:dyDescent="0.35">
      <c r="A107" s="1">
        <v>775</v>
      </c>
      <c r="B107" s="1" t="s">
        <v>1527</v>
      </c>
      <c r="C107" s="4" t="s">
        <v>1678</v>
      </c>
      <c r="D107" s="4" t="s">
        <v>1529</v>
      </c>
    </row>
    <row r="108" spans="1:4" x14ac:dyDescent="0.35">
      <c r="A108" s="1">
        <v>333</v>
      </c>
      <c r="B108" s="1" t="s">
        <v>1522</v>
      </c>
      <c r="C108" s="4" t="s">
        <v>1679</v>
      </c>
      <c r="D108" s="4" t="s">
        <v>1680</v>
      </c>
    </row>
    <row r="109" spans="1:4" x14ac:dyDescent="0.35">
      <c r="A109" s="1">
        <v>548</v>
      </c>
      <c r="B109" s="1" t="s">
        <v>1527</v>
      </c>
      <c r="C109" s="4" t="s">
        <v>1681</v>
      </c>
      <c r="D109" s="4" t="s">
        <v>1529</v>
      </c>
    </row>
    <row r="110" spans="1:4" x14ac:dyDescent="0.35">
      <c r="A110" s="1">
        <v>665</v>
      </c>
      <c r="B110" s="1" t="s">
        <v>1522</v>
      </c>
      <c r="C110" s="4" t="s">
        <v>1682</v>
      </c>
      <c r="D110" s="4" t="s">
        <v>1683</v>
      </c>
    </row>
    <row r="111" spans="1:4" x14ac:dyDescent="0.35">
      <c r="A111" s="1">
        <v>305</v>
      </c>
      <c r="B111" s="1" t="s">
        <v>1522</v>
      </c>
      <c r="C111" s="4" t="s">
        <v>1684</v>
      </c>
      <c r="D111" s="4" t="s">
        <v>1685</v>
      </c>
    </row>
    <row r="112" spans="1:4" x14ac:dyDescent="0.35">
      <c r="A112" s="1">
        <v>938</v>
      </c>
      <c r="B112" s="1" t="s">
        <v>1527</v>
      </c>
      <c r="C112" s="4" t="s">
        <v>1686</v>
      </c>
      <c r="D112" s="4" t="s">
        <v>1529</v>
      </c>
    </row>
    <row r="113" spans="1:4" x14ac:dyDescent="0.35">
      <c r="A113" s="1">
        <v>714</v>
      </c>
      <c r="B113" s="1" t="s">
        <v>1522</v>
      </c>
      <c r="C113" s="4" t="s">
        <v>1687</v>
      </c>
      <c r="D113" s="4" t="s">
        <v>1688</v>
      </c>
    </row>
    <row r="114" spans="1:4" x14ac:dyDescent="0.35">
      <c r="A114" s="1">
        <v>251</v>
      </c>
      <c r="B114" s="1" t="s">
        <v>1522</v>
      </c>
      <c r="C114" s="4" t="s">
        <v>1689</v>
      </c>
      <c r="D114" s="4" t="s">
        <v>1690</v>
      </c>
    </row>
    <row r="115" spans="1:4" x14ac:dyDescent="0.35">
      <c r="A115" s="1">
        <v>330</v>
      </c>
      <c r="B115" s="1" t="s">
        <v>1527</v>
      </c>
      <c r="C115" s="4" t="s">
        <v>1691</v>
      </c>
      <c r="D115" s="4" t="s">
        <v>1529</v>
      </c>
    </row>
    <row r="116" spans="1:4" x14ac:dyDescent="0.35">
      <c r="A116" s="1">
        <v>69</v>
      </c>
      <c r="B116" s="1" t="s">
        <v>1522</v>
      </c>
      <c r="C116" s="4" t="s">
        <v>1692</v>
      </c>
      <c r="D116" s="4" t="s">
        <v>1693</v>
      </c>
    </row>
    <row r="117" spans="1:4" x14ac:dyDescent="0.35">
      <c r="A117" s="1">
        <v>969</v>
      </c>
      <c r="B117" s="1" t="s">
        <v>1522</v>
      </c>
      <c r="C117" s="4" t="s">
        <v>1694</v>
      </c>
      <c r="D117" s="4" t="s">
        <v>1695</v>
      </c>
    </row>
    <row r="118" spans="1:4" x14ac:dyDescent="0.35">
      <c r="A118" s="1">
        <v>974</v>
      </c>
      <c r="B118" s="1" t="s">
        <v>1522</v>
      </c>
      <c r="C118" s="4" t="s">
        <v>1696</v>
      </c>
      <c r="D118" s="4" t="s">
        <v>1697</v>
      </c>
    </row>
    <row r="119" spans="1:4" x14ac:dyDescent="0.35">
      <c r="A119" s="1">
        <v>526</v>
      </c>
      <c r="B119" s="1" t="s">
        <v>1522</v>
      </c>
      <c r="C119" s="4" t="s">
        <v>1698</v>
      </c>
      <c r="D119" s="4" t="s">
        <v>1699</v>
      </c>
    </row>
    <row r="120" spans="1:4" x14ac:dyDescent="0.35">
      <c r="A120" s="1">
        <v>510</v>
      </c>
      <c r="B120" s="1" t="s">
        <v>1527</v>
      </c>
      <c r="C120" s="4" t="s">
        <v>1700</v>
      </c>
      <c r="D120" s="4" t="s">
        <v>1529</v>
      </c>
    </row>
    <row r="121" spans="1:4" x14ac:dyDescent="0.35">
      <c r="A121" s="1">
        <v>444</v>
      </c>
      <c r="B121" s="1" t="s">
        <v>1527</v>
      </c>
      <c r="C121" s="4" t="s">
        <v>1701</v>
      </c>
      <c r="D121" s="4" t="s">
        <v>1529</v>
      </c>
    </row>
    <row r="122" spans="1:4" x14ac:dyDescent="0.35">
      <c r="A122" s="1">
        <v>503</v>
      </c>
      <c r="B122" s="1" t="s">
        <v>1522</v>
      </c>
      <c r="C122" s="4" t="s">
        <v>1702</v>
      </c>
      <c r="D122" s="4" t="s">
        <v>1703</v>
      </c>
    </row>
    <row r="123" spans="1:4" x14ac:dyDescent="0.35">
      <c r="A123" s="1">
        <v>109</v>
      </c>
      <c r="B123" s="1" t="s">
        <v>1527</v>
      </c>
      <c r="C123" s="4" t="s">
        <v>1704</v>
      </c>
      <c r="D123" s="4" t="s">
        <v>1529</v>
      </c>
    </row>
    <row r="124" spans="1:4" x14ac:dyDescent="0.35">
      <c r="A124" s="1">
        <v>823</v>
      </c>
      <c r="B124" s="1" t="s">
        <v>1522</v>
      </c>
      <c r="C124" s="4" t="s">
        <v>1705</v>
      </c>
      <c r="D124" s="4" t="s">
        <v>1706</v>
      </c>
    </row>
    <row r="125" spans="1:4" x14ac:dyDescent="0.35">
      <c r="A125" s="1">
        <v>147</v>
      </c>
      <c r="B125" s="1" t="s">
        <v>1522</v>
      </c>
      <c r="C125" s="4" t="s">
        <v>1707</v>
      </c>
      <c r="D125" s="4" t="s">
        <v>1560</v>
      </c>
    </row>
    <row r="126" spans="1:4" x14ac:dyDescent="0.35">
      <c r="A126" s="1">
        <v>625</v>
      </c>
      <c r="B126" s="1" t="s">
        <v>1527</v>
      </c>
      <c r="C126" s="4" t="s">
        <v>1708</v>
      </c>
      <c r="D126" s="4" t="s">
        <v>1529</v>
      </c>
    </row>
    <row r="127" spans="1:4" x14ac:dyDescent="0.35">
      <c r="A127" s="1">
        <v>695</v>
      </c>
      <c r="B127" s="1" t="s">
        <v>1527</v>
      </c>
      <c r="C127" s="4" t="s">
        <v>1709</v>
      </c>
      <c r="D127" s="4" t="s">
        <v>1529</v>
      </c>
    </row>
    <row r="128" spans="1:4" x14ac:dyDescent="0.35">
      <c r="A128" s="1">
        <v>983</v>
      </c>
      <c r="B128" s="1" t="s">
        <v>1527</v>
      </c>
      <c r="C128" s="4" t="s">
        <v>1710</v>
      </c>
      <c r="D128" s="4" t="s">
        <v>1529</v>
      </c>
    </row>
    <row r="129" spans="1:4" x14ac:dyDescent="0.35">
      <c r="A129" s="1">
        <v>82</v>
      </c>
      <c r="B129" s="1" t="s">
        <v>1527</v>
      </c>
      <c r="C129" s="4" t="s">
        <v>1711</v>
      </c>
      <c r="D129" s="4" t="s">
        <v>1529</v>
      </c>
    </row>
    <row r="130" spans="1:4" x14ac:dyDescent="0.35">
      <c r="A130" s="1">
        <v>397</v>
      </c>
      <c r="B130" s="1" t="s">
        <v>1527</v>
      </c>
      <c r="C130" s="4" t="s">
        <v>1712</v>
      </c>
      <c r="D130" s="4" t="s">
        <v>1529</v>
      </c>
    </row>
    <row r="131" spans="1:4" x14ac:dyDescent="0.35">
      <c r="A131" s="1">
        <v>599</v>
      </c>
      <c r="B131" s="1" t="s">
        <v>1527</v>
      </c>
      <c r="C131" s="4" t="s">
        <v>1713</v>
      </c>
      <c r="D131" s="4" t="s">
        <v>1529</v>
      </c>
    </row>
    <row r="132" spans="1:4" x14ac:dyDescent="0.35">
      <c r="A132" s="1">
        <v>306</v>
      </c>
      <c r="B132" s="1" t="s">
        <v>1522</v>
      </c>
      <c r="C132" s="4" t="s">
        <v>1714</v>
      </c>
      <c r="D132" s="4" t="s">
        <v>1715</v>
      </c>
    </row>
    <row r="133" spans="1:4" x14ac:dyDescent="0.35">
      <c r="A133" s="1">
        <v>536</v>
      </c>
      <c r="B133" s="1" t="s">
        <v>1522</v>
      </c>
      <c r="C133" s="4" t="s">
        <v>1716</v>
      </c>
      <c r="D133" s="4" t="s">
        <v>1717</v>
      </c>
    </row>
    <row r="134" spans="1:4" x14ac:dyDescent="0.35">
      <c r="A134" s="1">
        <v>20</v>
      </c>
      <c r="B134" s="1" t="s">
        <v>1527</v>
      </c>
      <c r="C134" s="4" t="s">
        <v>1718</v>
      </c>
      <c r="D134" s="4" t="s">
        <v>1529</v>
      </c>
    </row>
    <row r="135" spans="1:4" x14ac:dyDescent="0.35">
      <c r="A135" s="1">
        <v>515</v>
      </c>
      <c r="B135" s="1" t="s">
        <v>1527</v>
      </c>
      <c r="C135" s="4" t="s">
        <v>1719</v>
      </c>
      <c r="D135" s="4" t="s">
        <v>1529</v>
      </c>
    </row>
    <row r="136" spans="1:4" x14ac:dyDescent="0.35">
      <c r="A136" s="1">
        <v>332</v>
      </c>
      <c r="B136" s="1" t="s">
        <v>1527</v>
      </c>
      <c r="C136" s="4" t="s">
        <v>1720</v>
      </c>
      <c r="D136" s="4" t="s">
        <v>1529</v>
      </c>
    </row>
    <row r="137" spans="1:4" x14ac:dyDescent="0.35">
      <c r="A137" s="1">
        <v>127</v>
      </c>
      <c r="B137" s="1" t="s">
        <v>1522</v>
      </c>
      <c r="C137" s="4" t="s">
        <v>1721</v>
      </c>
      <c r="D137" s="4" t="s">
        <v>1722</v>
      </c>
    </row>
    <row r="138" spans="1:4" x14ac:dyDescent="0.35">
      <c r="A138" s="1">
        <v>958</v>
      </c>
      <c r="B138" s="1" t="s">
        <v>1527</v>
      </c>
      <c r="C138" s="4" t="s">
        <v>1723</v>
      </c>
      <c r="D138" s="4" t="s">
        <v>1529</v>
      </c>
    </row>
    <row r="139" spans="1:4" x14ac:dyDescent="0.35">
      <c r="A139" s="1">
        <v>42</v>
      </c>
      <c r="B139" s="1" t="s">
        <v>1522</v>
      </c>
      <c r="C139" s="4" t="s">
        <v>1724</v>
      </c>
      <c r="D139" s="4" t="s">
        <v>1725</v>
      </c>
    </row>
    <row r="140" spans="1:4" x14ac:dyDescent="0.35">
      <c r="A140" s="1">
        <v>977</v>
      </c>
      <c r="B140" s="1" t="s">
        <v>1522</v>
      </c>
      <c r="C140" s="4" t="s">
        <v>1726</v>
      </c>
      <c r="D140" s="4" t="s">
        <v>1579</v>
      </c>
    </row>
    <row r="141" spans="1:4" x14ac:dyDescent="0.35">
      <c r="A141" s="1">
        <v>460</v>
      </c>
      <c r="B141" s="1" t="s">
        <v>1522</v>
      </c>
      <c r="C141" s="4" t="s">
        <v>1727</v>
      </c>
      <c r="D141" s="4" t="s">
        <v>1560</v>
      </c>
    </row>
    <row r="142" spans="1:4" x14ac:dyDescent="0.35">
      <c r="A142" s="1">
        <v>659</v>
      </c>
      <c r="B142" s="1" t="s">
        <v>1522</v>
      </c>
      <c r="C142" s="4" t="s">
        <v>1728</v>
      </c>
      <c r="D142" s="4" t="s">
        <v>1729</v>
      </c>
    </row>
    <row r="143" spans="1:4" x14ac:dyDescent="0.35">
      <c r="A143" s="1">
        <v>197</v>
      </c>
      <c r="B143" s="1" t="s">
        <v>1522</v>
      </c>
      <c r="C143" s="4" t="s">
        <v>1730</v>
      </c>
      <c r="D143" s="4" t="s">
        <v>1731</v>
      </c>
    </row>
    <row r="144" spans="1:4" x14ac:dyDescent="0.35">
      <c r="A144" s="1">
        <v>540</v>
      </c>
      <c r="B144" s="1" t="s">
        <v>1522</v>
      </c>
      <c r="C144" s="4" t="s">
        <v>1732</v>
      </c>
      <c r="D144" s="4" t="s">
        <v>1557</v>
      </c>
    </row>
    <row r="145" spans="1:4" x14ac:dyDescent="0.35">
      <c r="A145" s="1">
        <v>178</v>
      </c>
      <c r="B145" s="1" t="s">
        <v>1522</v>
      </c>
      <c r="C145" s="4" t="s">
        <v>1733</v>
      </c>
      <c r="D145" s="4" t="s">
        <v>1734</v>
      </c>
    </row>
    <row r="146" spans="1:4" x14ac:dyDescent="0.35">
      <c r="A146" s="1">
        <v>202</v>
      </c>
      <c r="B146" s="1" t="s">
        <v>1522</v>
      </c>
      <c r="C146" s="4" t="s">
        <v>1735</v>
      </c>
      <c r="D146" s="4" t="s">
        <v>1736</v>
      </c>
    </row>
    <row r="147" spans="1:4" x14ac:dyDescent="0.35">
      <c r="A147" s="1">
        <v>632</v>
      </c>
      <c r="B147" s="1" t="s">
        <v>1522</v>
      </c>
      <c r="C147" s="4" t="s">
        <v>1737</v>
      </c>
      <c r="D147" s="4" t="s">
        <v>1738</v>
      </c>
    </row>
    <row r="148" spans="1:4" x14ac:dyDescent="0.35">
      <c r="A148" s="1">
        <v>25</v>
      </c>
      <c r="B148" s="1" t="s">
        <v>1522</v>
      </c>
      <c r="C148" s="4" t="s">
        <v>1739</v>
      </c>
      <c r="D148" s="4" t="s">
        <v>1740</v>
      </c>
    </row>
    <row r="149" spans="1:4" x14ac:dyDescent="0.35">
      <c r="A149" s="1">
        <v>990</v>
      </c>
      <c r="B149" s="1" t="s">
        <v>1522</v>
      </c>
      <c r="C149" s="4" t="s">
        <v>1741</v>
      </c>
      <c r="D149" s="4" t="s">
        <v>1742</v>
      </c>
    </row>
    <row r="150" spans="1:4" x14ac:dyDescent="0.35">
      <c r="A150" s="1">
        <v>913</v>
      </c>
      <c r="B150" s="1" t="s">
        <v>1527</v>
      </c>
      <c r="C150" s="4" t="s">
        <v>1743</v>
      </c>
      <c r="D150" s="4" t="s">
        <v>1529</v>
      </c>
    </row>
    <row r="151" spans="1:4" x14ac:dyDescent="0.35">
      <c r="A151" s="1">
        <v>371</v>
      </c>
      <c r="B151" s="1" t="s">
        <v>1527</v>
      </c>
      <c r="C151" s="4" t="s">
        <v>1744</v>
      </c>
      <c r="D151" s="4" t="s">
        <v>1529</v>
      </c>
    </row>
    <row r="152" spans="1:4" x14ac:dyDescent="0.35">
      <c r="A152" s="1">
        <v>514</v>
      </c>
      <c r="B152" s="1" t="s">
        <v>1527</v>
      </c>
      <c r="C152" s="4" t="s">
        <v>1745</v>
      </c>
      <c r="D152" s="4" t="s">
        <v>1529</v>
      </c>
    </row>
    <row r="153" spans="1:4" x14ac:dyDescent="0.35">
      <c r="A153" s="1">
        <v>707</v>
      </c>
      <c r="B153" s="1" t="s">
        <v>1527</v>
      </c>
      <c r="C153" s="4" t="s">
        <v>1746</v>
      </c>
      <c r="D153" s="4" t="s">
        <v>1529</v>
      </c>
    </row>
    <row r="154" spans="1:4" x14ac:dyDescent="0.35">
      <c r="A154" s="1">
        <v>473</v>
      </c>
      <c r="B154" s="1" t="s">
        <v>1522</v>
      </c>
      <c r="C154" s="4" t="s">
        <v>1747</v>
      </c>
      <c r="D154" s="4" t="s">
        <v>1748</v>
      </c>
    </row>
    <row r="155" spans="1:4" x14ac:dyDescent="0.35">
      <c r="A155" s="1">
        <v>847</v>
      </c>
      <c r="B155" s="1" t="s">
        <v>1527</v>
      </c>
      <c r="C155" s="4" t="s">
        <v>1749</v>
      </c>
      <c r="D155" s="4" t="s">
        <v>1529</v>
      </c>
    </row>
    <row r="156" spans="1:4" x14ac:dyDescent="0.35">
      <c r="A156" s="1">
        <v>815</v>
      </c>
      <c r="B156" s="1" t="s">
        <v>1522</v>
      </c>
      <c r="C156" s="4" t="s">
        <v>1750</v>
      </c>
      <c r="D156" s="4" t="s">
        <v>1547</v>
      </c>
    </row>
    <row r="157" spans="1:4" x14ac:dyDescent="0.35">
      <c r="A157" s="1">
        <v>928</v>
      </c>
      <c r="B157" s="1" t="s">
        <v>1527</v>
      </c>
      <c r="C157" s="4" t="s">
        <v>1751</v>
      </c>
      <c r="D157" s="4" t="s">
        <v>1529</v>
      </c>
    </row>
    <row r="158" spans="1:4" x14ac:dyDescent="0.35">
      <c r="A158" s="1">
        <v>210</v>
      </c>
      <c r="B158" s="1" t="s">
        <v>1527</v>
      </c>
      <c r="C158" s="4" t="s">
        <v>1752</v>
      </c>
      <c r="D158" s="4" t="s">
        <v>1529</v>
      </c>
    </row>
    <row r="159" spans="1:4" x14ac:dyDescent="0.35">
      <c r="A159" s="1">
        <v>793</v>
      </c>
      <c r="B159" s="1" t="s">
        <v>1527</v>
      </c>
      <c r="C159" s="4" t="s">
        <v>1753</v>
      </c>
      <c r="D159" s="4" t="s">
        <v>1529</v>
      </c>
    </row>
    <row r="160" spans="1:4" x14ac:dyDescent="0.35">
      <c r="A160" s="1">
        <v>872</v>
      </c>
      <c r="B160" s="1" t="s">
        <v>1522</v>
      </c>
      <c r="C160" s="4" t="s">
        <v>1754</v>
      </c>
      <c r="D160" s="4" t="s">
        <v>1755</v>
      </c>
    </row>
    <row r="161" spans="1:4" x14ac:dyDescent="0.35">
      <c r="A161" s="1">
        <v>298</v>
      </c>
      <c r="B161" s="1" t="s">
        <v>1527</v>
      </c>
      <c r="C161" s="4" t="s">
        <v>1756</v>
      </c>
      <c r="D161" s="4" t="s">
        <v>1529</v>
      </c>
    </row>
    <row r="162" spans="1:4" x14ac:dyDescent="0.35">
      <c r="A162" s="1">
        <v>941</v>
      </c>
      <c r="B162" s="1" t="s">
        <v>1522</v>
      </c>
      <c r="C162" s="4" t="s">
        <v>1757</v>
      </c>
      <c r="D162" s="4" t="s">
        <v>1758</v>
      </c>
    </row>
    <row r="163" spans="1:4" x14ac:dyDescent="0.35">
      <c r="A163" s="1">
        <v>731</v>
      </c>
      <c r="B163" s="1" t="s">
        <v>1527</v>
      </c>
      <c r="C163" s="4" t="s">
        <v>1759</v>
      </c>
      <c r="D163" s="4" t="s">
        <v>1529</v>
      </c>
    </row>
    <row r="164" spans="1:4" x14ac:dyDescent="0.35">
      <c r="A164" s="1">
        <v>500</v>
      </c>
      <c r="B164" s="1" t="s">
        <v>1527</v>
      </c>
      <c r="C164" s="4" t="s">
        <v>1760</v>
      </c>
      <c r="D164" s="4" t="s">
        <v>1529</v>
      </c>
    </row>
    <row r="165" spans="1:4" x14ac:dyDescent="0.35">
      <c r="A165" s="1">
        <v>142</v>
      </c>
      <c r="B165" s="1" t="s">
        <v>1527</v>
      </c>
      <c r="C165" s="4" t="s">
        <v>1761</v>
      </c>
      <c r="D165" s="4" t="s">
        <v>1529</v>
      </c>
    </row>
    <row r="166" spans="1:4" x14ac:dyDescent="0.35">
      <c r="A166" s="1">
        <v>787</v>
      </c>
      <c r="B166" s="1" t="s">
        <v>1522</v>
      </c>
      <c r="C166" s="4" t="s">
        <v>1762</v>
      </c>
      <c r="D166" s="4" t="s">
        <v>1763</v>
      </c>
    </row>
    <row r="167" spans="1:4" x14ac:dyDescent="0.35">
      <c r="A167" s="1">
        <v>749</v>
      </c>
      <c r="B167" s="1" t="s">
        <v>1522</v>
      </c>
      <c r="C167" s="4" t="s">
        <v>1764</v>
      </c>
      <c r="D167" s="4" t="s">
        <v>1765</v>
      </c>
    </row>
    <row r="168" spans="1:4" x14ac:dyDescent="0.35">
      <c r="A168" s="1">
        <v>304</v>
      </c>
      <c r="B168" s="1" t="s">
        <v>1522</v>
      </c>
      <c r="C168" s="4" t="s">
        <v>1589</v>
      </c>
      <c r="D168" s="4" t="s">
        <v>1636</v>
      </c>
    </row>
    <row r="169" spans="1:4" x14ac:dyDescent="0.35">
      <c r="A169" s="1">
        <v>30</v>
      </c>
      <c r="B169" s="1" t="s">
        <v>1522</v>
      </c>
      <c r="C169" s="4" t="s">
        <v>1766</v>
      </c>
      <c r="D169" s="4" t="s">
        <v>1767</v>
      </c>
    </row>
    <row r="170" spans="1:4" x14ac:dyDescent="0.35">
      <c r="A170" s="1">
        <v>477</v>
      </c>
      <c r="B170" s="1" t="s">
        <v>1527</v>
      </c>
      <c r="C170" s="4" t="s">
        <v>1768</v>
      </c>
      <c r="D170" s="4" t="s">
        <v>1529</v>
      </c>
    </row>
    <row r="171" spans="1:4" x14ac:dyDescent="0.35">
      <c r="A171" s="1">
        <v>52</v>
      </c>
      <c r="B171" s="1" t="s">
        <v>1527</v>
      </c>
      <c r="C171" s="4" t="s">
        <v>1769</v>
      </c>
      <c r="D171" s="4" t="s">
        <v>1529</v>
      </c>
    </row>
    <row r="172" spans="1:4" x14ac:dyDescent="0.35">
      <c r="A172" s="1">
        <v>73</v>
      </c>
      <c r="B172" s="1" t="s">
        <v>1527</v>
      </c>
      <c r="C172" s="4" t="s">
        <v>1770</v>
      </c>
      <c r="D172" s="4" t="s">
        <v>1529</v>
      </c>
    </row>
    <row r="173" spans="1:4" x14ac:dyDescent="0.35">
      <c r="A173" s="1">
        <v>691</v>
      </c>
      <c r="B173" s="1" t="s">
        <v>1522</v>
      </c>
      <c r="C173" s="4" t="s">
        <v>1771</v>
      </c>
      <c r="D173" s="4" t="s">
        <v>1772</v>
      </c>
    </row>
    <row r="174" spans="1:4" x14ac:dyDescent="0.35">
      <c r="A174" s="1">
        <v>786</v>
      </c>
      <c r="B174" s="1" t="s">
        <v>1522</v>
      </c>
      <c r="C174" s="4" t="s">
        <v>1773</v>
      </c>
      <c r="D174" s="4" t="s">
        <v>1774</v>
      </c>
    </row>
    <row r="175" spans="1:4" x14ac:dyDescent="0.35">
      <c r="A175" s="1">
        <v>68</v>
      </c>
      <c r="B175" s="1" t="s">
        <v>1527</v>
      </c>
      <c r="C175" s="4" t="s">
        <v>1775</v>
      </c>
      <c r="D175" s="4" t="s">
        <v>1529</v>
      </c>
    </row>
    <row r="176" spans="1:4" x14ac:dyDescent="0.35">
      <c r="A176" s="1">
        <v>630</v>
      </c>
      <c r="B176" s="1" t="s">
        <v>1522</v>
      </c>
      <c r="C176" s="4" t="s">
        <v>1776</v>
      </c>
      <c r="D176" s="4" t="s">
        <v>1777</v>
      </c>
    </row>
    <row r="177" spans="1:4" x14ac:dyDescent="0.35">
      <c r="A177" s="1">
        <v>357</v>
      </c>
      <c r="B177" s="1" t="s">
        <v>1527</v>
      </c>
      <c r="C177" s="4" t="s">
        <v>1778</v>
      </c>
      <c r="D177" s="4" t="s">
        <v>1529</v>
      </c>
    </row>
    <row r="178" spans="1:4" x14ac:dyDescent="0.35">
      <c r="A178" s="1">
        <v>455</v>
      </c>
      <c r="B178" s="1" t="s">
        <v>1527</v>
      </c>
      <c r="C178" s="4" t="s">
        <v>1779</v>
      </c>
      <c r="D178" s="4" t="s">
        <v>1529</v>
      </c>
    </row>
    <row r="179" spans="1:4" x14ac:dyDescent="0.35">
      <c r="A179" s="1">
        <v>947</v>
      </c>
      <c r="B179" s="1" t="s">
        <v>1522</v>
      </c>
      <c r="C179" s="4" t="s">
        <v>1780</v>
      </c>
      <c r="D179" s="4" t="s">
        <v>1781</v>
      </c>
    </row>
    <row r="180" spans="1:4" x14ac:dyDescent="0.35">
      <c r="A180" s="1">
        <v>589</v>
      </c>
      <c r="B180" s="1" t="s">
        <v>1527</v>
      </c>
      <c r="C180" s="4" t="s">
        <v>1782</v>
      </c>
      <c r="D180" s="4" t="s">
        <v>1529</v>
      </c>
    </row>
    <row r="181" spans="1:4" x14ac:dyDescent="0.35">
      <c r="A181" s="1">
        <v>863</v>
      </c>
      <c r="B181" s="1" t="s">
        <v>1527</v>
      </c>
      <c r="C181" s="4" t="s">
        <v>1783</v>
      </c>
      <c r="D181" s="4" t="s">
        <v>1529</v>
      </c>
    </row>
    <row r="182" spans="1:4" x14ac:dyDescent="0.35">
      <c r="A182" s="1">
        <v>668</v>
      </c>
      <c r="B182" s="1" t="s">
        <v>1522</v>
      </c>
      <c r="C182" s="4" t="s">
        <v>1784</v>
      </c>
      <c r="D182" s="4" t="s">
        <v>1785</v>
      </c>
    </row>
    <row r="183" spans="1:4" x14ac:dyDescent="0.35">
      <c r="A183" s="1">
        <v>206</v>
      </c>
      <c r="B183" s="1" t="s">
        <v>1527</v>
      </c>
      <c r="C183" s="4" t="s">
        <v>1786</v>
      </c>
      <c r="D183" s="4" t="s">
        <v>1529</v>
      </c>
    </row>
    <row r="184" spans="1:4" x14ac:dyDescent="0.35">
      <c r="A184" s="1">
        <v>835</v>
      </c>
      <c r="B184" s="1" t="s">
        <v>1527</v>
      </c>
      <c r="C184" s="4" t="s">
        <v>1787</v>
      </c>
      <c r="D184" s="4" t="s">
        <v>1529</v>
      </c>
    </row>
    <row r="185" spans="1:4" x14ac:dyDescent="0.35">
      <c r="A185" s="1">
        <v>315</v>
      </c>
      <c r="B185" s="1" t="s">
        <v>1527</v>
      </c>
      <c r="C185" s="4" t="s">
        <v>1788</v>
      </c>
      <c r="D185" s="4" t="s">
        <v>1529</v>
      </c>
    </row>
    <row r="186" spans="1:4" x14ac:dyDescent="0.35">
      <c r="A186" s="1">
        <v>553</v>
      </c>
      <c r="B186" s="1" t="s">
        <v>1527</v>
      </c>
      <c r="C186" s="4" t="s">
        <v>1789</v>
      </c>
      <c r="D186" s="4" t="s">
        <v>1529</v>
      </c>
    </row>
    <row r="187" spans="1:4" x14ac:dyDescent="0.35">
      <c r="A187" s="1">
        <v>861</v>
      </c>
      <c r="B187" s="1" t="s">
        <v>1522</v>
      </c>
      <c r="C187" s="4" t="s">
        <v>1790</v>
      </c>
      <c r="D187" s="4" t="s">
        <v>1791</v>
      </c>
    </row>
    <row r="188" spans="1:4" x14ac:dyDescent="0.35">
      <c r="A188" s="1">
        <v>279</v>
      </c>
      <c r="B188" s="1" t="s">
        <v>1527</v>
      </c>
      <c r="C188" s="4" t="s">
        <v>1792</v>
      </c>
      <c r="D188" s="4" t="s">
        <v>1529</v>
      </c>
    </row>
    <row r="189" spans="1:4" x14ac:dyDescent="0.35">
      <c r="A189" s="1">
        <v>75</v>
      </c>
      <c r="B189" s="1" t="s">
        <v>1522</v>
      </c>
      <c r="C189" s="4" t="s">
        <v>1793</v>
      </c>
      <c r="D189" s="4" t="s">
        <v>1794</v>
      </c>
    </row>
    <row r="190" spans="1:4" x14ac:dyDescent="0.35">
      <c r="A190" s="1">
        <v>895</v>
      </c>
      <c r="B190" s="1" t="s">
        <v>1527</v>
      </c>
      <c r="C190" s="4" t="s">
        <v>1795</v>
      </c>
      <c r="D190" s="4" t="s">
        <v>1529</v>
      </c>
    </row>
    <row r="191" spans="1:4" x14ac:dyDescent="0.35">
      <c r="A191" s="1">
        <v>866</v>
      </c>
      <c r="B191" s="1" t="s">
        <v>1522</v>
      </c>
      <c r="C191" s="4" t="s">
        <v>1796</v>
      </c>
      <c r="D191" s="4" t="s">
        <v>1797</v>
      </c>
    </row>
    <row r="192" spans="1:4" x14ac:dyDescent="0.35">
      <c r="A192" s="1">
        <v>792</v>
      </c>
      <c r="B192" s="1" t="s">
        <v>1527</v>
      </c>
      <c r="C192" s="4" t="s">
        <v>1798</v>
      </c>
      <c r="D192" s="4" t="s">
        <v>1529</v>
      </c>
    </row>
    <row r="193" spans="1:4" x14ac:dyDescent="0.35">
      <c r="A193" s="1">
        <v>191</v>
      </c>
      <c r="B193" s="1" t="s">
        <v>1522</v>
      </c>
      <c r="C193" s="4" t="s">
        <v>1799</v>
      </c>
      <c r="D193" s="4" t="s">
        <v>1651</v>
      </c>
    </row>
    <row r="194" spans="1:4" x14ac:dyDescent="0.35">
      <c r="A194" s="1">
        <v>59</v>
      </c>
      <c r="B194" s="1" t="s">
        <v>1527</v>
      </c>
      <c r="C194" s="4" t="s">
        <v>1800</v>
      </c>
      <c r="D194" s="4" t="s">
        <v>1529</v>
      </c>
    </row>
    <row r="195" spans="1:4" x14ac:dyDescent="0.35">
      <c r="A195" s="1">
        <v>748</v>
      </c>
      <c r="B195" s="1" t="s">
        <v>1527</v>
      </c>
      <c r="C195" s="4" t="s">
        <v>1801</v>
      </c>
      <c r="D195" s="4" t="s">
        <v>1529</v>
      </c>
    </row>
    <row r="196" spans="1:4" x14ac:dyDescent="0.35">
      <c r="A196" s="1">
        <v>693</v>
      </c>
      <c r="B196" s="1" t="s">
        <v>1527</v>
      </c>
      <c r="C196" s="4" t="s">
        <v>1802</v>
      </c>
      <c r="D196" s="4" t="s">
        <v>1529</v>
      </c>
    </row>
    <row r="197" spans="1:4" x14ac:dyDescent="0.35">
      <c r="A197" s="1">
        <v>955</v>
      </c>
      <c r="B197" s="1" t="s">
        <v>1522</v>
      </c>
      <c r="C197" s="4" t="s">
        <v>1803</v>
      </c>
      <c r="D197" s="4" t="s">
        <v>1804</v>
      </c>
    </row>
    <row r="198" spans="1:4" x14ac:dyDescent="0.35">
      <c r="A198" s="1">
        <v>538</v>
      </c>
      <c r="B198" s="1" t="s">
        <v>1527</v>
      </c>
      <c r="C198" s="4" t="s">
        <v>1805</v>
      </c>
      <c r="D198" s="4" t="s">
        <v>1529</v>
      </c>
    </row>
    <row r="199" spans="1:4" x14ac:dyDescent="0.35">
      <c r="A199" s="1">
        <v>169</v>
      </c>
      <c r="B199" s="1" t="s">
        <v>1522</v>
      </c>
      <c r="C199" s="4" t="s">
        <v>1806</v>
      </c>
      <c r="D199" s="4" t="s">
        <v>1807</v>
      </c>
    </row>
    <row r="200" spans="1:4" x14ac:dyDescent="0.35">
      <c r="A200" s="1">
        <v>924</v>
      </c>
      <c r="B200" s="1" t="s">
        <v>1522</v>
      </c>
      <c r="C200" s="4" t="s">
        <v>1808</v>
      </c>
      <c r="D200" s="4" t="s">
        <v>1809</v>
      </c>
    </row>
    <row r="201" spans="1:4" x14ac:dyDescent="0.35">
      <c r="A201" s="1">
        <v>579</v>
      </c>
      <c r="B201" s="1" t="s">
        <v>1527</v>
      </c>
      <c r="C201" s="4" t="s">
        <v>1810</v>
      </c>
      <c r="D201" s="4" t="s">
        <v>1529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1"/>
  <sheetViews>
    <sheetView workbookViewId="0">
      <selection activeCell="J11" sqref="J11"/>
    </sheetView>
  </sheetViews>
  <sheetFormatPr defaultRowHeight="14.5" x14ac:dyDescent="0.35"/>
  <cols>
    <col min="3" max="3" width="10.81640625" customWidth="1"/>
    <col min="4" max="4" width="24.54296875" bestFit="1" customWidth="1"/>
    <col min="5" max="5" width="16.1796875" customWidth="1"/>
    <col min="6" max="6" width="32.81640625" customWidth="1"/>
    <col min="7" max="7" width="12.81640625" customWidth="1"/>
    <col min="8" max="8" width="11.453125" style="4" customWidth="1"/>
    <col min="9" max="9" width="11.1796875" style="4" customWidth="1"/>
  </cols>
  <sheetData>
    <row r="1" spans="1:9" x14ac:dyDescent="0.35">
      <c r="A1" s="2" t="s">
        <v>0</v>
      </c>
      <c r="B1" s="2" t="s">
        <v>1</v>
      </c>
      <c r="C1" s="2" t="s">
        <v>2</v>
      </c>
      <c r="D1" s="2" t="s">
        <v>3</v>
      </c>
      <c r="E1" s="2" t="s">
        <v>4</v>
      </c>
      <c r="F1" s="2" t="s">
        <v>5</v>
      </c>
      <c r="G1" s="2" t="s">
        <v>6</v>
      </c>
      <c r="H1" s="3" t="s">
        <v>575</v>
      </c>
      <c r="I1" s="3" t="s">
        <v>576</v>
      </c>
    </row>
    <row r="2" spans="1:9" x14ac:dyDescent="0.35">
      <c r="A2" s="1">
        <v>230</v>
      </c>
      <c r="B2" s="1">
        <v>31</v>
      </c>
      <c r="C2" s="1" t="s">
        <v>7</v>
      </c>
      <c r="D2" s="1" t="s">
        <v>375</v>
      </c>
      <c r="E2" s="1" t="s">
        <v>8</v>
      </c>
      <c r="F2" s="1" t="s">
        <v>9</v>
      </c>
      <c r="G2" s="1">
        <v>9961255787</v>
      </c>
      <c r="H2" s="4">
        <f>VLOOKUP(B2,Membership!A2:C201,2,FALSE)</f>
        <v>29164</v>
      </c>
      <c r="I2" s="4">
        <f>VLOOKUP(B2,Membership!A2:C201,3,FALSE)</f>
        <v>30452</v>
      </c>
    </row>
    <row r="3" spans="1:9" x14ac:dyDescent="0.35">
      <c r="A3" s="1">
        <v>3189</v>
      </c>
      <c r="B3" s="1">
        <v>495</v>
      </c>
      <c r="C3" s="1" t="s">
        <v>10</v>
      </c>
      <c r="D3" s="1" t="s">
        <v>376</v>
      </c>
      <c r="E3" s="1" t="s">
        <v>11</v>
      </c>
      <c r="F3" s="1" t="s">
        <v>12</v>
      </c>
      <c r="G3" s="1">
        <v>3555176867</v>
      </c>
      <c r="H3" s="4">
        <f>VLOOKUP(B3,Membership!A3:C202,2,FALSE)</f>
        <v>41908</v>
      </c>
      <c r="I3" s="4">
        <f>VLOOKUP(B3,Membership!A3:C202,3,FALSE)</f>
        <v>49045</v>
      </c>
    </row>
    <row r="4" spans="1:9" x14ac:dyDescent="0.35">
      <c r="A4" s="1">
        <v>2216</v>
      </c>
      <c r="B4" s="1">
        <v>795</v>
      </c>
      <c r="C4" s="1" t="s">
        <v>13</v>
      </c>
      <c r="D4" s="1" t="s">
        <v>377</v>
      </c>
      <c r="E4" s="1" t="s">
        <v>14</v>
      </c>
      <c r="F4" s="1" t="s">
        <v>15</v>
      </c>
      <c r="G4" s="1">
        <v>9835395970</v>
      </c>
      <c r="H4" s="4">
        <f>VLOOKUP(B4,Membership!A4:C203,2,FALSE)</f>
        <v>30612</v>
      </c>
      <c r="I4" s="4">
        <f>VLOOKUP(B4,Membership!A4:C203,3,FALSE)</f>
        <v>37450</v>
      </c>
    </row>
    <row r="5" spans="1:9" x14ac:dyDescent="0.35">
      <c r="A5" s="1">
        <v>1904</v>
      </c>
      <c r="B5" s="1">
        <v>33</v>
      </c>
      <c r="C5" s="1" t="s">
        <v>16</v>
      </c>
      <c r="D5" s="1" t="s">
        <v>378</v>
      </c>
      <c r="E5" s="1" t="s">
        <v>8</v>
      </c>
      <c r="F5" s="1" t="s">
        <v>17</v>
      </c>
      <c r="G5" s="1">
        <v>3881250181</v>
      </c>
      <c r="H5" s="4">
        <f>VLOOKUP(B5,Membership!A5:C204,2,FALSE)</f>
        <v>34491</v>
      </c>
      <c r="I5" s="4">
        <f>VLOOKUP(B5,Membership!A5:C204,3,FALSE)</f>
        <v>41061</v>
      </c>
    </row>
    <row r="6" spans="1:9" x14ac:dyDescent="0.35">
      <c r="A6" s="1">
        <v>7342</v>
      </c>
      <c r="B6" s="1">
        <v>882</v>
      </c>
      <c r="C6" s="1" t="s">
        <v>18</v>
      </c>
      <c r="D6" s="1" t="s">
        <v>379</v>
      </c>
      <c r="E6" s="1" t="s">
        <v>11</v>
      </c>
      <c r="F6" s="1" t="s">
        <v>19</v>
      </c>
      <c r="G6" s="1">
        <v>1507211823</v>
      </c>
      <c r="H6" s="4">
        <f>VLOOKUP(B6,Membership!A6:C205,2,FALSE)</f>
        <v>37044</v>
      </c>
      <c r="I6" s="4">
        <f>VLOOKUP(B6,Membership!A6:C205,3,FALSE)</f>
        <v>41846</v>
      </c>
    </row>
    <row r="7" spans="1:9" x14ac:dyDescent="0.35">
      <c r="A7" s="1">
        <v>7633</v>
      </c>
      <c r="B7" s="1">
        <v>657</v>
      </c>
      <c r="C7" s="1" t="s">
        <v>20</v>
      </c>
      <c r="D7" s="1" t="s">
        <v>380</v>
      </c>
      <c r="E7" s="1" t="s">
        <v>8</v>
      </c>
      <c r="F7" s="1" t="s">
        <v>21</v>
      </c>
      <c r="G7" s="1">
        <v>5612381477</v>
      </c>
      <c r="H7" s="4">
        <f>VLOOKUP(B7,Membership!A7:C206,2,FALSE)</f>
        <v>31583</v>
      </c>
      <c r="I7" s="4">
        <f>VLOOKUP(B7,Membership!A7:C206,3,FALSE)</f>
        <v>38920</v>
      </c>
    </row>
    <row r="8" spans="1:9" x14ac:dyDescent="0.35">
      <c r="A8" s="1">
        <v>2154</v>
      </c>
      <c r="B8" s="1">
        <v>761</v>
      </c>
      <c r="C8" s="1" t="s">
        <v>22</v>
      </c>
      <c r="D8" s="1" t="s">
        <v>381</v>
      </c>
      <c r="E8" s="1" t="s">
        <v>11</v>
      </c>
      <c r="F8" s="1" t="s">
        <v>23</v>
      </c>
      <c r="G8" s="1">
        <v>8094222335</v>
      </c>
      <c r="H8" s="4">
        <f>VLOOKUP(B8,Membership!A8:C207,2,FALSE)</f>
        <v>27099</v>
      </c>
      <c r="I8" s="4">
        <f>VLOOKUP(B8,Membership!A8:C207,3,FALSE)</f>
        <v>29521</v>
      </c>
    </row>
    <row r="9" spans="1:9" x14ac:dyDescent="0.35">
      <c r="A9" s="1">
        <v>5543</v>
      </c>
      <c r="B9" s="1">
        <v>20</v>
      </c>
      <c r="C9" s="1" t="s">
        <v>24</v>
      </c>
      <c r="D9" s="1" t="s">
        <v>382</v>
      </c>
      <c r="E9" s="1" t="s">
        <v>11</v>
      </c>
      <c r="F9" s="1" t="s">
        <v>25</v>
      </c>
      <c r="G9" s="1">
        <v>4133741447</v>
      </c>
      <c r="H9" s="4">
        <f>VLOOKUP(B9,Membership!A9:C208,2,FALSE)</f>
        <v>26261</v>
      </c>
      <c r="I9" s="4">
        <f>VLOOKUP(B9,Membership!A9:C208,3,FALSE)</f>
        <v>31010</v>
      </c>
    </row>
    <row r="10" spans="1:9" x14ac:dyDescent="0.35">
      <c r="A10" s="1">
        <v>2332</v>
      </c>
      <c r="B10" s="1">
        <v>356</v>
      </c>
      <c r="C10" s="1" t="s">
        <v>26</v>
      </c>
      <c r="D10" s="1" t="s">
        <v>383</v>
      </c>
      <c r="E10" s="1" t="s">
        <v>14</v>
      </c>
      <c r="F10" s="1" t="s">
        <v>27</v>
      </c>
      <c r="G10" s="1">
        <v>4399641006</v>
      </c>
      <c r="H10" s="4">
        <f>VLOOKUP(B10,Membership!A10:C209,2,FALSE)</f>
        <v>39964</v>
      </c>
      <c r="I10" s="4">
        <f>VLOOKUP(B10,Membership!A10:C209,3,FALSE)</f>
        <v>41914</v>
      </c>
    </row>
    <row r="11" spans="1:9" x14ac:dyDescent="0.35">
      <c r="A11" s="1">
        <v>4094</v>
      </c>
      <c r="B11" s="1">
        <v>301</v>
      </c>
      <c r="C11" s="1" t="s">
        <v>28</v>
      </c>
      <c r="D11" s="1" t="s">
        <v>384</v>
      </c>
      <c r="E11" s="1" t="s">
        <v>8</v>
      </c>
      <c r="F11" s="1" t="s">
        <v>29</v>
      </c>
      <c r="G11" s="1">
        <v>7077259810</v>
      </c>
      <c r="H11" s="4">
        <f>VLOOKUP(B11,Membership!A11:C210,2,FALSE)</f>
        <v>43183</v>
      </c>
      <c r="I11" s="4">
        <f>VLOOKUP(B11,Membership!A11:C210,3,FALSE)</f>
        <v>49672</v>
      </c>
    </row>
    <row r="12" spans="1:9" x14ac:dyDescent="0.35">
      <c r="A12" s="1">
        <v>3042</v>
      </c>
      <c r="B12" s="1">
        <v>450</v>
      </c>
      <c r="C12" s="1" t="s">
        <v>372</v>
      </c>
      <c r="D12" s="1" t="s">
        <v>385</v>
      </c>
      <c r="E12" s="1" t="s">
        <v>11</v>
      </c>
      <c r="F12" s="1" t="s">
        <v>30</v>
      </c>
      <c r="G12" s="1">
        <v>1634188566</v>
      </c>
      <c r="H12" s="4">
        <f>VLOOKUP(B12,Membership!A12:C211,2,FALSE)</f>
        <v>26914</v>
      </c>
      <c r="I12" s="4">
        <f>VLOOKUP(B12,Membership!A12:C211,3,FALSE)</f>
        <v>30324</v>
      </c>
    </row>
    <row r="13" spans="1:9" x14ac:dyDescent="0.35">
      <c r="A13" s="1">
        <v>2220</v>
      </c>
      <c r="B13" s="1">
        <v>782</v>
      </c>
      <c r="C13" s="1" t="s">
        <v>31</v>
      </c>
      <c r="D13" s="1" t="s">
        <v>386</v>
      </c>
      <c r="E13" s="1" t="s">
        <v>11</v>
      </c>
      <c r="F13" s="1" t="s">
        <v>32</v>
      </c>
      <c r="G13" s="1">
        <v>6963794710</v>
      </c>
      <c r="H13" s="4">
        <f>VLOOKUP(B13,Membership!A13:C212,2,FALSE)</f>
        <v>37161</v>
      </c>
      <c r="I13" s="4">
        <f>VLOOKUP(B13,Membership!A13:C212,3,FALSE)</f>
        <v>41937</v>
      </c>
    </row>
    <row r="14" spans="1:9" x14ac:dyDescent="0.35">
      <c r="A14" s="1">
        <v>4988</v>
      </c>
      <c r="B14" s="1">
        <v>820</v>
      </c>
      <c r="C14" s="1" t="s">
        <v>33</v>
      </c>
      <c r="D14" s="1" t="s">
        <v>387</v>
      </c>
      <c r="E14" s="1" t="s">
        <v>11</v>
      </c>
      <c r="F14" s="1" t="s">
        <v>34</v>
      </c>
      <c r="G14" s="1">
        <v>2644171337</v>
      </c>
      <c r="H14" s="4">
        <f>VLOOKUP(B14,Membership!A14:C213,2,FALSE)</f>
        <v>41028</v>
      </c>
      <c r="I14" s="4">
        <f>VLOOKUP(B14,Membership!A14:C213,3,FALSE)</f>
        <v>45546</v>
      </c>
    </row>
    <row r="15" spans="1:9" x14ac:dyDescent="0.35">
      <c r="A15" s="1">
        <v>175</v>
      </c>
      <c r="B15" s="1">
        <v>316</v>
      </c>
      <c r="C15" s="1" t="s">
        <v>35</v>
      </c>
      <c r="D15" s="1" t="s">
        <v>388</v>
      </c>
      <c r="E15" s="1" t="s">
        <v>11</v>
      </c>
      <c r="F15" s="1" t="s">
        <v>36</v>
      </c>
      <c r="G15" s="1">
        <v>3057896481</v>
      </c>
      <c r="H15" s="4">
        <f>VLOOKUP(B15,Membership!A15:C214,2,FALSE)</f>
        <v>30104</v>
      </c>
      <c r="I15" s="4">
        <f>VLOOKUP(B15,Membership!A15:C214,3,FALSE)</f>
        <v>32121</v>
      </c>
    </row>
    <row r="16" spans="1:9" x14ac:dyDescent="0.35">
      <c r="A16" s="1">
        <v>4233</v>
      </c>
      <c r="B16" s="1">
        <v>945</v>
      </c>
      <c r="C16" s="1" t="s">
        <v>373</v>
      </c>
      <c r="D16" s="1" t="s">
        <v>389</v>
      </c>
      <c r="E16" s="1" t="s">
        <v>8</v>
      </c>
      <c r="F16" s="1" t="s">
        <v>37</v>
      </c>
      <c r="G16" s="1">
        <v>3335480444</v>
      </c>
      <c r="H16" s="4">
        <f>VLOOKUP(B16,Membership!A16:C215,2,FALSE)</f>
        <v>27616</v>
      </c>
      <c r="I16" s="4">
        <f>VLOOKUP(B16,Membership!A16:C215,3,FALSE)</f>
        <v>33380</v>
      </c>
    </row>
    <row r="17" spans="1:9" x14ac:dyDescent="0.35">
      <c r="A17" s="1">
        <v>4351</v>
      </c>
      <c r="B17" s="1">
        <v>174</v>
      </c>
      <c r="C17" s="1" t="s">
        <v>38</v>
      </c>
      <c r="D17" s="1" t="s">
        <v>390</v>
      </c>
      <c r="E17" s="1" t="s">
        <v>8</v>
      </c>
      <c r="F17" s="1" t="s">
        <v>39</v>
      </c>
      <c r="G17" s="1">
        <v>1772719208</v>
      </c>
      <c r="H17" s="4">
        <f>VLOOKUP(B17,Membership!A17:C216,2,FALSE)</f>
        <v>41896</v>
      </c>
      <c r="I17" s="4">
        <f>VLOOKUP(B17,Membership!A17:C216,3,FALSE)</f>
        <v>43760</v>
      </c>
    </row>
    <row r="18" spans="1:9" x14ac:dyDescent="0.35">
      <c r="A18" s="1">
        <v>5578</v>
      </c>
      <c r="B18" s="1">
        <v>634</v>
      </c>
      <c r="C18" s="1" t="s">
        <v>40</v>
      </c>
      <c r="D18" s="1" t="s">
        <v>391</v>
      </c>
      <c r="E18" s="1" t="s">
        <v>11</v>
      </c>
      <c r="F18" s="1" t="s">
        <v>41</v>
      </c>
      <c r="G18" s="1">
        <v>3581081156</v>
      </c>
      <c r="H18" s="4">
        <f>VLOOKUP(B18,Membership!A18:C217,2,FALSE)</f>
        <v>38125</v>
      </c>
      <c r="I18" s="4">
        <f>VLOOKUP(B18,Membership!A18:C217,3,FALSE)</f>
        <v>42624</v>
      </c>
    </row>
    <row r="19" spans="1:9" x14ac:dyDescent="0.35">
      <c r="A19" s="1">
        <v>4523</v>
      </c>
      <c r="B19" s="1">
        <v>456</v>
      </c>
      <c r="C19" s="1" t="s">
        <v>42</v>
      </c>
      <c r="D19" s="1" t="s">
        <v>392</v>
      </c>
      <c r="E19" s="1" t="s">
        <v>11</v>
      </c>
      <c r="F19" s="1" t="s">
        <v>43</v>
      </c>
      <c r="G19" s="1">
        <v>9811567113</v>
      </c>
      <c r="H19" s="4">
        <f>VLOOKUP(B19,Membership!A19:C218,2,FALSE)</f>
        <v>42368</v>
      </c>
      <c r="I19" s="4">
        <f>VLOOKUP(B19,Membership!A19:C218,3,FALSE)</f>
        <v>48934</v>
      </c>
    </row>
    <row r="20" spans="1:9" x14ac:dyDescent="0.35">
      <c r="A20" s="1">
        <v>2972</v>
      </c>
      <c r="B20" s="1" t="s">
        <v>371</v>
      </c>
      <c r="C20" s="1" t="s">
        <v>44</v>
      </c>
      <c r="D20" s="1" t="s">
        <v>393</v>
      </c>
      <c r="E20" s="1" t="s">
        <v>11</v>
      </c>
      <c r="F20" s="1" t="s">
        <v>45</v>
      </c>
      <c r="G20" s="1">
        <v>7176117751</v>
      </c>
      <c r="H20" s="4">
        <f>VLOOKUP(B20,Membership!A20:C219,2,FALSE)</f>
        <v>42368</v>
      </c>
      <c r="I20" s="4">
        <f>VLOOKUP(B20,Membership!A20:C219,3,FALSE)</f>
        <v>44088</v>
      </c>
    </row>
    <row r="21" spans="1:9" x14ac:dyDescent="0.35">
      <c r="A21" s="1">
        <v>6153</v>
      </c>
      <c r="B21" s="1">
        <v>186</v>
      </c>
      <c r="C21" s="1" t="s">
        <v>46</v>
      </c>
      <c r="D21" s="1" t="s">
        <v>394</v>
      </c>
      <c r="E21" s="1" t="s">
        <v>14</v>
      </c>
      <c r="F21" s="1" t="s">
        <v>47</v>
      </c>
      <c r="G21" s="1">
        <v>5362454917</v>
      </c>
      <c r="H21" s="4">
        <f>VLOOKUP(B21,Membership!A21:C220,2,FALSE)</f>
        <v>30612</v>
      </c>
      <c r="I21" s="4">
        <f>VLOOKUP(B21,Membership!A21:C220,3,FALSE)</f>
        <v>34471</v>
      </c>
    </row>
    <row r="22" spans="1:9" x14ac:dyDescent="0.35">
      <c r="A22" s="1">
        <v>4852</v>
      </c>
      <c r="B22" s="1">
        <v>596</v>
      </c>
      <c r="C22" s="1" t="s">
        <v>48</v>
      </c>
      <c r="D22" s="1" t="s">
        <v>395</v>
      </c>
      <c r="E22" s="1" t="s">
        <v>8</v>
      </c>
      <c r="F22" s="1" t="s">
        <v>49</v>
      </c>
      <c r="G22" s="1">
        <v>9745073612</v>
      </c>
      <c r="H22" s="4">
        <f>VLOOKUP(B22,Membership!A22:C221,2,FALSE)</f>
        <v>42003</v>
      </c>
      <c r="I22" s="4">
        <f>VLOOKUP(B22,Membership!A22:C221,3,FALSE)</f>
        <v>48009</v>
      </c>
    </row>
    <row r="23" spans="1:9" x14ac:dyDescent="0.35">
      <c r="A23" s="1">
        <v>8106</v>
      </c>
      <c r="B23" s="1">
        <v>245</v>
      </c>
      <c r="C23" s="1" t="s">
        <v>50</v>
      </c>
      <c r="D23" s="1" t="s">
        <v>396</v>
      </c>
      <c r="E23" s="1" t="s">
        <v>14</v>
      </c>
      <c r="F23" s="1" t="s">
        <v>51</v>
      </c>
      <c r="G23" s="1">
        <v>4218762280</v>
      </c>
      <c r="H23" s="4">
        <f>VLOOKUP(B23,Membership!A23:C222,2,FALSE)</f>
        <v>34702</v>
      </c>
      <c r="I23" s="4">
        <f>VLOOKUP(B23,Membership!A23:C222,3,FALSE)</f>
        <v>36783</v>
      </c>
    </row>
    <row r="24" spans="1:9" x14ac:dyDescent="0.35">
      <c r="A24" s="1">
        <v>3917</v>
      </c>
      <c r="B24" s="1">
        <v>17</v>
      </c>
      <c r="C24" s="1" t="s">
        <v>52</v>
      </c>
      <c r="D24" s="1" t="s">
        <v>397</v>
      </c>
      <c r="E24" s="1" t="s">
        <v>8</v>
      </c>
      <c r="F24" s="1" t="s">
        <v>53</v>
      </c>
      <c r="G24" s="1">
        <v>2224750233</v>
      </c>
      <c r="H24" s="4">
        <f>VLOOKUP(B24,Membership!A24:C223,2,FALSE)</f>
        <v>29072</v>
      </c>
      <c r="I24" s="4">
        <f>VLOOKUP(B24,Membership!A24:C223,3,FALSE)</f>
        <v>35280</v>
      </c>
    </row>
    <row r="25" spans="1:9" x14ac:dyDescent="0.35">
      <c r="A25" s="1">
        <v>9377</v>
      </c>
      <c r="B25" s="1">
        <v>48</v>
      </c>
      <c r="C25" s="1" t="s">
        <v>54</v>
      </c>
      <c r="D25" s="1" t="s">
        <v>398</v>
      </c>
      <c r="E25" s="1" t="s">
        <v>8</v>
      </c>
      <c r="F25" s="1" t="s">
        <v>55</v>
      </c>
      <c r="G25" s="1">
        <v>8017236646</v>
      </c>
      <c r="H25" s="4">
        <f>VLOOKUP(B25,Membership!A25:C224,2,FALSE)</f>
        <v>37783</v>
      </c>
      <c r="I25" s="4">
        <f>VLOOKUP(B25,Membership!A25:C224,3,FALSE)</f>
        <v>40253</v>
      </c>
    </row>
    <row r="26" spans="1:9" x14ac:dyDescent="0.35">
      <c r="A26" s="1">
        <v>5387</v>
      </c>
      <c r="B26" s="1">
        <v>457</v>
      </c>
      <c r="C26" s="1" t="s">
        <v>56</v>
      </c>
      <c r="D26" s="1" t="s">
        <v>399</v>
      </c>
      <c r="E26" s="1" t="s">
        <v>14</v>
      </c>
      <c r="F26" s="1" t="s">
        <v>57</v>
      </c>
      <c r="G26" s="1">
        <v>5712616501</v>
      </c>
      <c r="H26" s="4">
        <f>VLOOKUP(B26,Membership!A26:C225,2,FALSE)</f>
        <v>27186</v>
      </c>
      <c r="I26" s="4">
        <f>VLOOKUP(B26,Membership!A26:C225,3,FALSE)</f>
        <v>28042</v>
      </c>
    </row>
    <row r="27" spans="1:9" x14ac:dyDescent="0.35">
      <c r="A27" s="1">
        <v>6513</v>
      </c>
      <c r="B27" s="1">
        <v>944</v>
      </c>
      <c r="C27" s="1" t="s">
        <v>58</v>
      </c>
      <c r="D27" s="1" t="s">
        <v>400</v>
      </c>
      <c r="E27" s="1" t="s">
        <v>14</v>
      </c>
      <c r="F27" s="1" t="s">
        <v>59</v>
      </c>
      <c r="G27" s="1">
        <v>7065731530</v>
      </c>
      <c r="H27" s="4">
        <f>VLOOKUP(B27,Membership!A27:C226,2,FALSE)</f>
        <v>34590</v>
      </c>
      <c r="I27" s="4">
        <f>VLOOKUP(B27,Membership!A27:C226,3,FALSE)</f>
        <v>39192</v>
      </c>
    </row>
    <row r="28" spans="1:9" x14ac:dyDescent="0.35">
      <c r="A28" s="1">
        <v>3965</v>
      </c>
      <c r="B28" s="1">
        <v>516</v>
      </c>
      <c r="C28" s="1" t="s">
        <v>60</v>
      </c>
      <c r="D28" s="1" t="s">
        <v>401</v>
      </c>
      <c r="E28" s="1" t="s">
        <v>14</v>
      </c>
      <c r="F28" s="1" t="s">
        <v>61</v>
      </c>
      <c r="G28" s="1">
        <v>3636499761</v>
      </c>
      <c r="H28" s="4">
        <f>VLOOKUP(B28,Membership!A28:C227,2,FALSE)</f>
        <v>37813</v>
      </c>
      <c r="I28" s="4">
        <f>VLOOKUP(B28,Membership!A28:C227,3,FALSE)</f>
        <v>40269</v>
      </c>
    </row>
    <row r="29" spans="1:9" x14ac:dyDescent="0.35">
      <c r="A29" s="1">
        <v>8893</v>
      </c>
      <c r="B29" s="1">
        <v>847</v>
      </c>
      <c r="C29" s="1" t="s">
        <v>62</v>
      </c>
      <c r="D29" s="1" t="s">
        <v>402</v>
      </c>
      <c r="E29" s="1" t="s">
        <v>14</v>
      </c>
      <c r="F29" s="1" t="s">
        <v>63</v>
      </c>
      <c r="G29" s="1">
        <v>6491626668</v>
      </c>
      <c r="H29" s="4">
        <f>VLOOKUP(B29,Membership!A29:C228,2,FALSE)</f>
        <v>33752</v>
      </c>
      <c r="I29" s="4">
        <f>VLOOKUP(B29,Membership!A29:C228,3,FALSE)</f>
        <v>36913</v>
      </c>
    </row>
    <row r="30" spans="1:9" x14ac:dyDescent="0.35">
      <c r="A30" s="1">
        <v>1897</v>
      </c>
      <c r="B30" s="1">
        <v>504</v>
      </c>
      <c r="C30" s="1" t="s">
        <v>64</v>
      </c>
      <c r="D30" s="1" t="s">
        <v>403</v>
      </c>
      <c r="E30" s="1" t="s">
        <v>11</v>
      </c>
      <c r="F30" s="1" t="s">
        <v>65</v>
      </c>
      <c r="G30" s="1">
        <v>8023324199</v>
      </c>
      <c r="H30" s="4">
        <f>VLOOKUP(B30,Membership!A30:C229,2,FALSE)</f>
        <v>29175</v>
      </c>
      <c r="I30" s="4">
        <f>VLOOKUP(B30,Membership!A30:C229,3,FALSE)</f>
        <v>32461</v>
      </c>
    </row>
    <row r="31" spans="1:9" x14ac:dyDescent="0.35">
      <c r="A31" s="1">
        <v>390</v>
      </c>
      <c r="B31" s="1">
        <v>115</v>
      </c>
      <c r="C31" s="1" t="s">
        <v>66</v>
      </c>
      <c r="D31" s="1" t="s">
        <v>404</v>
      </c>
      <c r="E31" s="1" t="s">
        <v>14</v>
      </c>
      <c r="F31" s="1" t="s">
        <v>67</v>
      </c>
      <c r="G31" s="1">
        <v>6958292565</v>
      </c>
      <c r="H31" s="4">
        <f>VLOOKUP(B31,Membership!A31:C230,2,FALSE)</f>
        <v>40345</v>
      </c>
      <c r="I31" s="4">
        <f>VLOOKUP(B31,Membership!A31:C230,3,FALSE)</f>
        <v>41183</v>
      </c>
    </row>
    <row r="32" spans="1:9" x14ac:dyDescent="0.35">
      <c r="A32" s="1">
        <v>3633</v>
      </c>
      <c r="B32" s="1">
        <v>740</v>
      </c>
      <c r="C32" s="1" t="s">
        <v>68</v>
      </c>
      <c r="D32" s="1" t="s">
        <v>405</v>
      </c>
      <c r="E32" s="1" t="s">
        <v>8</v>
      </c>
      <c r="F32" s="1" t="s">
        <v>69</v>
      </c>
      <c r="G32" s="1">
        <v>3794685776</v>
      </c>
      <c r="H32" s="4">
        <f>VLOOKUP(B32,Membership!A32:C231,2,FALSE)</f>
        <v>26189</v>
      </c>
      <c r="I32" s="4">
        <f>VLOOKUP(B32,Membership!A32:C231,3,FALSE)</f>
        <v>26840</v>
      </c>
    </row>
    <row r="33" spans="1:9" x14ac:dyDescent="0.35">
      <c r="A33" s="1">
        <v>7828</v>
      </c>
      <c r="B33" s="1">
        <v>884</v>
      </c>
      <c r="C33" s="1" t="s">
        <v>70</v>
      </c>
      <c r="D33" s="1" t="s">
        <v>406</v>
      </c>
      <c r="E33" s="1" t="s">
        <v>8</v>
      </c>
      <c r="F33" s="1" t="s">
        <v>71</v>
      </c>
      <c r="G33" s="1">
        <v>1973040699</v>
      </c>
      <c r="H33" s="4">
        <f>VLOOKUP(B33,Membership!A33:C232,2,FALSE)</f>
        <v>34882</v>
      </c>
      <c r="I33" s="4">
        <f>VLOOKUP(B33,Membership!A33:C232,3,FALSE)</f>
        <v>41522</v>
      </c>
    </row>
    <row r="34" spans="1:9" x14ac:dyDescent="0.35">
      <c r="A34" s="1">
        <v>2241</v>
      </c>
      <c r="B34" s="1">
        <v>446</v>
      </c>
      <c r="C34" s="1" t="s">
        <v>72</v>
      </c>
      <c r="D34" s="1" t="s">
        <v>407</v>
      </c>
      <c r="E34" s="1" t="s">
        <v>8</v>
      </c>
      <c r="F34" s="1" t="s">
        <v>73</v>
      </c>
      <c r="G34" s="1">
        <v>4120733093</v>
      </c>
      <c r="H34" s="4">
        <f>VLOOKUP(B34,Membership!A34:C233,2,FALSE)</f>
        <v>35806</v>
      </c>
      <c r="I34" s="4">
        <f>VLOOKUP(B34,Membership!A34:C233,3,FALSE)</f>
        <v>42557</v>
      </c>
    </row>
    <row r="35" spans="1:9" x14ac:dyDescent="0.35">
      <c r="A35" s="1">
        <v>896</v>
      </c>
      <c r="B35" s="1">
        <v>74</v>
      </c>
      <c r="C35" s="1" t="s">
        <v>74</v>
      </c>
      <c r="D35" s="1" t="s">
        <v>408</v>
      </c>
      <c r="E35" s="1" t="s">
        <v>8</v>
      </c>
      <c r="F35" s="1" t="s">
        <v>17</v>
      </c>
      <c r="G35" s="1">
        <v>5785102250</v>
      </c>
      <c r="H35" s="4">
        <f>VLOOKUP(B35,Membership!A35:C234,2,FALSE)</f>
        <v>30200</v>
      </c>
      <c r="I35" s="4">
        <f>VLOOKUP(B35,Membership!A35:C234,3,FALSE)</f>
        <v>37114</v>
      </c>
    </row>
    <row r="36" spans="1:9" x14ac:dyDescent="0.35">
      <c r="A36" s="1">
        <v>6361</v>
      </c>
      <c r="B36" s="1">
        <v>636</v>
      </c>
      <c r="C36" s="1" t="s">
        <v>75</v>
      </c>
      <c r="D36" s="1" t="s">
        <v>409</v>
      </c>
      <c r="E36" s="1" t="s">
        <v>8</v>
      </c>
      <c r="F36" s="1" t="s">
        <v>76</v>
      </c>
      <c r="G36" s="1">
        <v>9235867886</v>
      </c>
      <c r="H36" s="4">
        <f>VLOOKUP(B36,Membership!A36:C235,2,FALSE)</f>
        <v>36289</v>
      </c>
      <c r="I36" s="4">
        <f>VLOOKUP(B36,Membership!A36:C235,3,FALSE)</f>
        <v>38504</v>
      </c>
    </row>
    <row r="37" spans="1:9" x14ac:dyDescent="0.35">
      <c r="A37" s="1">
        <v>6713</v>
      </c>
      <c r="B37" s="1">
        <v>37</v>
      </c>
      <c r="C37" s="1" t="s">
        <v>374</v>
      </c>
      <c r="D37" s="1" t="s">
        <v>410</v>
      </c>
      <c r="E37" s="1" t="s">
        <v>14</v>
      </c>
      <c r="F37" s="1" t="s">
        <v>77</v>
      </c>
      <c r="G37" s="1">
        <v>7134849334</v>
      </c>
      <c r="H37" s="4">
        <f>VLOOKUP(B37,Membership!A37:C236,2,FALSE)</f>
        <v>38247</v>
      </c>
      <c r="I37" s="4">
        <f>VLOOKUP(B37,Membership!A37:C236,3,FALSE)</f>
        <v>45446</v>
      </c>
    </row>
    <row r="38" spans="1:9" x14ac:dyDescent="0.35">
      <c r="A38" s="1">
        <v>4283</v>
      </c>
      <c r="B38" s="1">
        <v>804</v>
      </c>
      <c r="C38" s="1" t="s">
        <v>78</v>
      </c>
      <c r="D38" s="1" t="s">
        <v>411</v>
      </c>
      <c r="E38" s="1" t="s">
        <v>11</v>
      </c>
      <c r="F38" s="1" t="s">
        <v>17</v>
      </c>
      <c r="G38" s="1">
        <v>4751700379</v>
      </c>
      <c r="H38" s="4">
        <f>VLOOKUP(B38,Membership!A38:C237,2,FALSE)</f>
        <v>35666</v>
      </c>
      <c r="I38" s="4">
        <f>VLOOKUP(B38,Membership!A38:C237,3,FALSE)</f>
        <v>40366</v>
      </c>
    </row>
    <row r="39" spans="1:9" x14ac:dyDescent="0.35">
      <c r="A39" s="1">
        <v>9486</v>
      </c>
      <c r="B39" s="1">
        <v>694</v>
      </c>
      <c r="C39" s="1" t="s">
        <v>79</v>
      </c>
      <c r="D39" s="1" t="s">
        <v>412</v>
      </c>
      <c r="E39" s="1" t="s">
        <v>11</v>
      </c>
      <c r="F39" s="1" t="s">
        <v>80</v>
      </c>
      <c r="G39" s="1">
        <v>9430559862</v>
      </c>
      <c r="H39" s="4">
        <f>VLOOKUP(B39,Membership!A39:C238,2,FALSE)</f>
        <v>37775</v>
      </c>
      <c r="I39" s="4">
        <f>VLOOKUP(B39,Membership!A39:C238,3,FALSE)</f>
        <v>41767</v>
      </c>
    </row>
    <row r="40" spans="1:9" x14ac:dyDescent="0.35">
      <c r="A40" s="1">
        <v>308</v>
      </c>
      <c r="B40" s="1">
        <v>198</v>
      </c>
      <c r="C40" s="1" t="s">
        <v>81</v>
      </c>
      <c r="D40" s="1" t="s">
        <v>413</v>
      </c>
      <c r="E40" s="1" t="s">
        <v>14</v>
      </c>
      <c r="F40" s="1" t="s">
        <v>82</v>
      </c>
      <c r="G40" s="1">
        <v>4160161977</v>
      </c>
      <c r="H40" s="4">
        <f>VLOOKUP(B40,Membership!A40:C239,2,FALSE)</f>
        <v>35922</v>
      </c>
      <c r="I40" s="4">
        <f>VLOOKUP(B40,Membership!A40:C239,3,FALSE)</f>
        <v>42733</v>
      </c>
    </row>
    <row r="41" spans="1:9" x14ac:dyDescent="0.35">
      <c r="A41" s="1">
        <v>8927</v>
      </c>
      <c r="B41" s="1">
        <v>576</v>
      </c>
      <c r="C41" s="1" t="s">
        <v>83</v>
      </c>
      <c r="D41" s="1" t="s">
        <v>414</v>
      </c>
      <c r="E41" s="1" t="s">
        <v>11</v>
      </c>
      <c r="F41" s="1" t="s">
        <v>84</v>
      </c>
      <c r="G41" s="1">
        <v>1660494007</v>
      </c>
      <c r="H41" s="4">
        <f>VLOOKUP(B41,Membership!A41:C240,2,FALSE)</f>
        <v>27763</v>
      </c>
      <c r="I41" s="4">
        <f>VLOOKUP(B41,Membership!A41:C240,3,FALSE)</f>
        <v>31305</v>
      </c>
    </row>
    <row r="42" spans="1:9" x14ac:dyDescent="0.35">
      <c r="A42" s="1">
        <v>249</v>
      </c>
      <c r="B42" s="1">
        <v>754</v>
      </c>
      <c r="C42" s="1" t="s">
        <v>35</v>
      </c>
      <c r="D42" s="1" t="s">
        <v>415</v>
      </c>
      <c r="E42" s="1" t="s">
        <v>14</v>
      </c>
      <c r="F42" s="1" t="s">
        <v>85</v>
      </c>
      <c r="G42" s="1">
        <v>2979310129</v>
      </c>
      <c r="H42" s="4">
        <f>VLOOKUP(B42,Membership!A42:C241,2,FALSE)</f>
        <v>40312</v>
      </c>
      <c r="I42" s="4">
        <f>VLOOKUP(B42,Membership!A42:C241,3,FALSE)</f>
        <v>46709</v>
      </c>
    </row>
    <row r="43" spans="1:9" x14ac:dyDescent="0.35">
      <c r="A43" s="1">
        <v>2620</v>
      </c>
      <c r="B43" s="1">
        <v>547</v>
      </c>
      <c r="C43" s="1" t="s">
        <v>86</v>
      </c>
      <c r="D43" s="1" t="s">
        <v>416</v>
      </c>
      <c r="E43" s="1" t="s">
        <v>14</v>
      </c>
      <c r="F43" s="1" t="s">
        <v>87</v>
      </c>
      <c r="G43" s="1">
        <v>1973879566</v>
      </c>
      <c r="H43" s="4">
        <f>VLOOKUP(B43,Membership!A43:C242,2,FALSE)</f>
        <v>38948</v>
      </c>
      <c r="I43" s="4">
        <f>VLOOKUP(B43,Membership!A43:C242,3,FALSE)</f>
        <v>44564</v>
      </c>
    </row>
    <row r="44" spans="1:9" x14ac:dyDescent="0.35">
      <c r="A44" s="1">
        <v>1164</v>
      </c>
      <c r="B44" s="1">
        <v>656</v>
      </c>
      <c r="C44" s="1" t="s">
        <v>88</v>
      </c>
      <c r="D44" s="1" t="s">
        <v>417</v>
      </c>
      <c r="E44" s="1" t="s">
        <v>8</v>
      </c>
      <c r="F44" s="1" t="s">
        <v>89</v>
      </c>
      <c r="G44" s="1">
        <v>7030699598</v>
      </c>
      <c r="H44" s="4">
        <f>VLOOKUP(B44,Membership!A44:C243,2,FALSE)</f>
        <v>30479</v>
      </c>
      <c r="I44" s="4">
        <f>VLOOKUP(B44,Membership!A44:C243,3,FALSE)</f>
        <v>37219</v>
      </c>
    </row>
    <row r="45" spans="1:9" x14ac:dyDescent="0.35">
      <c r="A45" s="1">
        <v>4711</v>
      </c>
      <c r="B45" s="1">
        <v>654</v>
      </c>
      <c r="C45" s="1" t="s">
        <v>90</v>
      </c>
      <c r="D45" s="1" t="s">
        <v>418</v>
      </c>
      <c r="E45" s="1" t="s">
        <v>8</v>
      </c>
      <c r="F45" s="1" t="s">
        <v>91</v>
      </c>
      <c r="G45" s="1">
        <v>2618164744</v>
      </c>
      <c r="H45" s="4">
        <f>VLOOKUP(B45,Membership!A45:C244,2,FALSE)</f>
        <v>35927</v>
      </c>
      <c r="I45" s="4">
        <f>VLOOKUP(B45,Membership!A45:C244,3,FALSE)</f>
        <v>39342</v>
      </c>
    </row>
    <row r="46" spans="1:9" x14ac:dyDescent="0.35">
      <c r="A46" s="1">
        <v>4053</v>
      </c>
      <c r="B46" s="1">
        <v>646</v>
      </c>
      <c r="C46" s="1" t="s">
        <v>92</v>
      </c>
      <c r="D46" s="1" t="s">
        <v>419</v>
      </c>
      <c r="E46" s="1" t="s">
        <v>14</v>
      </c>
      <c r="F46" s="1" t="s">
        <v>93</v>
      </c>
      <c r="G46" s="1">
        <v>6736421797</v>
      </c>
      <c r="H46" s="4">
        <f>VLOOKUP(B46,Membership!A46:C245,2,FALSE)</f>
        <v>41348</v>
      </c>
      <c r="I46" s="4">
        <f>VLOOKUP(B46,Membership!A46:C245,3,FALSE)</f>
        <v>45448</v>
      </c>
    </row>
    <row r="47" spans="1:9" x14ac:dyDescent="0.35">
      <c r="A47" s="1">
        <v>4272</v>
      </c>
      <c r="B47" s="1">
        <v>250</v>
      </c>
      <c r="C47" s="1" t="s">
        <v>94</v>
      </c>
      <c r="D47" s="1" t="s">
        <v>420</v>
      </c>
      <c r="E47" s="1" t="s">
        <v>14</v>
      </c>
      <c r="F47" s="1" t="s">
        <v>95</v>
      </c>
      <c r="G47" s="1">
        <v>5071378297</v>
      </c>
      <c r="H47" s="4">
        <f>VLOOKUP(B47,Membership!A47:C246,2,FALSE)</f>
        <v>41746</v>
      </c>
      <c r="I47" s="4">
        <f>VLOOKUP(B47,Membership!A47:C246,3,FALSE)</f>
        <v>44742</v>
      </c>
    </row>
    <row r="48" spans="1:9" x14ac:dyDescent="0.35">
      <c r="A48" s="1">
        <v>7005</v>
      </c>
      <c r="B48" s="1">
        <v>81</v>
      </c>
      <c r="C48" s="1" t="s">
        <v>96</v>
      </c>
      <c r="D48" s="1" t="s">
        <v>421</v>
      </c>
      <c r="E48" s="1" t="s">
        <v>14</v>
      </c>
      <c r="F48" s="1" t="s">
        <v>97</v>
      </c>
      <c r="G48" s="1">
        <v>3907479910</v>
      </c>
      <c r="H48" s="4">
        <f>VLOOKUP(B48,Membership!A48:C247,2,FALSE)</f>
        <v>26021</v>
      </c>
      <c r="I48" s="4">
        <f>VLOOKUP(B48,Membership!A48:C247,3,FALSE)</f>
        <v>30403</v>
      </c>
    </row>
    <row r="49" spans="1:9" x14ac:dyDescent="0.35">
      <c r="A49" s="1">
        <v>2308</v>
      </c>
      <c r="B49" s="1">
        <v>898</v>
      </c>
      <c r="C49" s="1" t="s">
        <v>98</v>
      </c>
      <c r="D49" s="1" t="s">
        <v>422</v>
      </c>
      <c r="E49" s="1" t="s">
        <v>8</v>
      </c>
      <c r="F49" s="1" t="s">
        <v>99</v>
      </c>
      <c r="G49" s="1">
        <v>8175968796</v>
      </c>
      <c r="H49" s="4">
        <f>VLOOKUP(B49,Membership!A49:C248,2,FALSE)</f>
        <v>29175</v>
      </c>
      <c r="I49" s="4">
        <f>VLOOKUP(B49,Membership!A49:C248,3,FALSE)</f>
        <v>30472</v>
      </c>
    </row>
    <row r="50" spans="1:9" x14ac:dyDescent="0.35">
      <c r="A50" s="1">
        <v>5150</v>
      </c>
      <c r="B50" s="1">
        <v>461</v>
      </c>
      <c r="C50" s="1" t="s">
        <v>100</v>
      </c>
      <c r="D50" s="1" t="s">
        <v>423</v>
      </c>
      <c r="E50" s="1" t="s">
        <v>11</v>
      </c>
      <c r="F50" s="1" t="s">
        <v>101</v>
      </c>
      <c r="G50" s="1">
        <v>2711085992</v>
      </c>
      <c r="H50" s="4">
        <f>VLOOKUP(B50,Membership!A50:C249,2,FALSE)</f>
        <v>42926</v>
      </c>
      <c r="I50" s="4">
        <f>VLOOKUP(B50,Membership!A50:C249,3,FALSE)</f>
        <v>48907</v>
      </c>
    </row>
    <row r="51" spans="1:9" x14ac:dyDescent="0.35">
      <c r="A51" s="1">
        <v>693</v>
      </c>
      <c r="B51" s="1">
        <v>390</v>
      </c>
      <c r="C51" s="1" t="s">
        <v>102</v>
      </c>
      <c r="D51" s="1" t="s">
        <v>424</v>
      </c>
      <c r="E51" s="1" t="s">
        <v>8</v>
      </c>
      <c r="F51" s="1" t="s">
        <v>103</v>
      </c>
      <c r="G51" s="1">
        <v>3457826852</v>
      </c>
      <c r="H51" s="4">
        <f>VLOOKUP(B51,Membership!A51:C250,2,FALSE)</f>
        <v>39331</v>
      </c>
      <c r="I51" s="4">
        <f>VLOOKUP(B51,Membership!A51:C250,3,FALSE)</f>
        <v>44555</v>
      </c>
    </row>
    <row r="52" spans="1:9" x14ac:dyDescent="0.35">
      <c r="A52" s="1">
        <v>9598</v>
      </c>
      <c r="B52" s="1">
        <v>988</v>
      </c>
      <c r="C52" s="1" t="s">
        <v>104</v>
      </c>
      <c r="D52" s="1" t="s">
        <v>425</v>
      </c>
      <c r="E52" s="1" t="s">
        <v>8</v>
      </c>
      <c r="F52" s="1" t="s">
        <v>105</v>
      </c>
      <c r="G52" s="1">
        <v>2858707837</v>
      </c>
      <c r="H52" s="4">
        <f>VLOOKUP(B52,Membership!A52:C251,2,FALSE)</f>
        <v>30950</v>
      </c>
      <c r="I52" s="4">
        <f>VLOOKUP(B52,Membership!A52:C251,3,FALSE)</f>
        <v>31610</v>
      </c>
    </row>
    <row r="53" spans="1:9" x14ac:dyDescent="0.35">
      <c r="A53" s="1">
        <v>8103</v>
      </c>
      <c r="B53" s="1">
        <v>597</v>
      </c>
      <c r="C53" s="1" t="s">
        <v>22</v>
      </c>
      <c r="D53" s="1" t="s">
        <v>426</v>
      </c>
      <c r="E53" s="1" t="s">
        <v>14</v>
      </c>
      <c r="F53" s="1" t="s">
        <v>106</v>
      </c>
      <c r="G53" s="1">
        <v>2065509695</v>
      </c>
      <c r="H53" s="4">
        <f>VLOOKUP(B53,Membership!A53:C252,2,FALSE)</f>
        <v>29072</v>
      </c>
      <c r="I53" s="4">
        <f>VLOOKUP(B53,Membership!A53:C252,3,FALSE)</f>
        <v>33197</v>
      </c>
    </row>
    <row r="54" spans="1:9" x14ac:dyDescent="0.35">
      <c r="A54" s="1">
        <v>8894</v>
      </c>
      <c r="B54" s="1">
        <v>916</v>
      </c>
      <c r="C54" s="1" t="s">
        <v>107</v>
      </c>
      <c r="D54" s="1" t="s">
        <v>427</v>
      </c>
      <c r="E54" s="1" t="s">
        <v>11</v>
      </c>
      <c r="F54" s="1" t="s">
        <v>108</v>
      </c>
      <c r="G54" s="1">
        <v>4133664929</v>
      </c>
      <c r="H54" s="4">
        <f>VLOOKUP(B54,Membership!A54:C253,2,FALSE)</f>
        <v>39964</v>
      </c>
      <c r="I54" s="4">
        <f>VLOOKUP(B54,Membership!A54:C253,3,FALSE)</f>
        <v>44504</v>
      </c>
    </row>
    <row r="55" spans="1:9" x14ac:dyDescent="0.35">
      <c r="A55" s="1">
        <v>114</v>
      </c>
      <c r="B55" s="1">
        <v>135</v>
      </c>
      <c r="C55" s="1" t="s">
        <v>42</v>
      </c>
      <c r="D55" s="1" t="s">
        <v>428</v>
      </c>
      <c r="E55" s="1" t="s">
        <v>8</v>
      </c>
      <c r="F55" s="1" t="s">
        <v>109</v>
      </c>
      <c r="G55" s="1">
        <v>5958159146</v>
      </c>
      <c r="H55" s="4">
        <f>VLOOKUP(B55,Membership!A55:C254,2,FALSE)</f>
        <v>30298</v>
      </c>
      <c r="I55" s="4">
        <f>VLOOKUP(B55,Membership!A55:C254,3,FALSE)</f>
        <v>35154</v>
      </c>
    </row>
    <row r="56" spans="1:9" x14ac:dyDescent="0.35">
      <c r="A56" s="1">
        <v>6546</v>
      </c>
      <c r="B56" s="1">
        <v>262</v>
      </c>
      <c r="C56" s="1" t="s">
        <v>110</v>
      </c>
      <c r="D56" s="1" t="s">
        <v>429</v>
      </c>
      <c r="E56" s="1" t="s">
        <v>11</v>
      </c>
      <c r="F56" s="1" t="s">
        <v>111</v>
      </c>
      <c r="G56" s="1">
        <v>1022633285</v>
      </c>
      <c r="H56" s="4">
        <f>VLOOKUP(B56,Membership!A56:C255,2,FALSE)</f>
        <v>40299</v>
      </c>
      <c r="I56" s="4">
        <f>VLOOKUP(B56,Membership!A56:C255,3,FALSE)</f>
        <v>44142</v>
      </c>
    </row>
    <row r="57" spans="1:9" x14ac:dyDescent="0.35">
      <c r="A57" s="1">
        <v>3571</v>
      </c>
      <c r="B57" s="1">
        <v>844</v>
      </c>
      <c r="C57" s="1" t="s">
        <v>112</v>
      </c>
      <c r="D57" s="1" t="s">
        <v>430</v>
      </c>
      <c r="E57" s="1" t="s">
        <v>14</v>
      </c>
      <c r="F57" s="1" t="s">
        <v>113</v>
      </c>
      <c r="G57" s="1">
        <v>4283361474</v>
      </c>
      <c r="H57" s="4">
        <f>VLOOKUP(B57,Membership!A57:C256,2,FALSE)</f>
        <v>31375</v>
      </c>
      <c r="I57" s="4">
        <f>VLOOKUP(B57,Membership!A57:C256,3,FALSE)</f>
        <v>32024</v>
      </c>
    </row>
    <row r="58" spans="1:9" x14ac:dyDescent="0.35">
      <c r="A58" s="1">
        <v>7316</v>
      </c>
      <c r="B58" s="1">
        <v>169</v>
      </c>
      <c r="C58" s="1" t="s">
        <v>114</v>
      </c>
      <c r="D58" s="1" t="s">
        <v>431</v>
      </c>
      <c r="E58" s="1" t="s">
        <v>14</v>
      </c>
      <c r="F58" s="1" t="s">
        <v>115</v>
      </c>
      <c r="G58" s="1">
        <v>2950413181</v>
      </c>
      <c r="H58" s="4">
        <f>VLOOKUP(B58,Membership!A58:C257,2,FALSE)</f>
        <v>27971</v>
      </c>
      <c r="I58" s="4">
        <f>VLOOKUP(B58,Membership!A58:C257,3,FALSE)</f>
        <v>34846</v>
      </c>
    </row>
    <row r="59" spans="1:9" x14ac:dyDescent="0.35">
      <c r="A59" s="1">
        <v>2478</v>
      </c>
      <c r="B59" s="1">
        <v>671</v>
      </c>
      <c r="C59" s="1" t="s">
        <v>116</v>
      </c>
      <c r="D59" s="1" t="s">
        <v>432</v>
      </c>
      <c r="E59" s="1" t="s">
        <v>8</v>
      </c>
      <c r="F59" s="1" t="s">
        <v>117</v>
      </c>
      <c r="G59" s="1">
        <v>3513023435</v>
      </c>
      <c r="H59" s="4">
        <f>VLOOKUP(B59,Membership!A59:C258,2,FALSE)</f>
        <v>37775</v>
      </c>
      <c r="I59" s="4">
        <f>VLOOKUP(B59,Membership!A59:C258,3,FALSE)</f>
        <v>40119</v>
      </c>
    </row>
    <row r="60" spans="1:9" x14ac:dyDescent="0.35">
      <c r="A60" s="1">
        <v>1215</v>
      </c>
      <c r="B60" s="1">
        <v>353</v>
      </c>
      <c r="C60" s="1" t="s">
        <v>102</v>
      </c>
      <c r="D60" s="1" t="s">
        <v>433</v>
      </c>
      <c r="E60" s="1" t="s">
        <v>8</v>
      </c>
      <c r="F60" s="1" t="s">
        <v>118</v>
      </c>
      <c r="G60" s="1">
        <v>6379672748</v>
      </c>
      <c r="H60" s="4">
        <f>VLOOKUP(B60,Membership!A60:C259,2,FALSE)</f>
        <v>32419</v>
      </c>
      <c r="I60" s="4">
        <f>VLOOKUP(B60,Membership!A60:C259,3,FALSE)</f>
        <v>39518</v>
      </c>
    </row>
    <row r="61" spans="1:9" x14ac:dyDescent="0.35">
      <c r="A61" s="1">
        <v>5402</v>
      </c>
      <c r="B61" s="1">
        <v>776</v>
      </c>
      <c r="C61" s="1" t="s">
        <v>112</v>
      </c>
      <c r="D61" s="1" t="s">
        <v>434</v>
      </c>
      <c r="E61" s="1" t="s">
        <v>14</v>
      </c>
      <c r="F61" s="1" t="s">
        <v>119</v>
      </c>
      <c r="G61" s="1">
        <v>2335838084</v>
      </c>
      <c r="H61" s="4">
        <f>VLOOKUP(B61,Membership!A61:C260,2,FALSE)</f>
        <v>42858</v>
      </c>
      <c r="I61" s="4">
        <f>VLOOKUP(B61,Membership!A61:C260,3,FALSE)</f>
        <v>44214</v>
      </c>
    </row>
    <row r="62" spans="1:9" x14ac:dyDescent="0.35">
      <c r="A62" s="1">
        <v>1647</v>
      </c>
      <c r="B62" s="1">
        <v>205</v>
      </c>
      <c r="C62" s="1" t="s">
        <v>120</v>
      </c>
      <c r="D62" s="1" t="s">
        <v>435</v>
      </c>
      <c r="E62" s="1" t="s">
        <v>8</v>
      </c>
      <c r="F62" s="1" t="s">
        <v>121</v>
      </c>
      <c r="G62" s="1">
        <v>2179414351</v>
      </c>
      <c r="H62" s="4">
        <f>VLOOKUP(B62,Membership!A62:C261,2,FALSE)</f>
        <v>33918</v>
      </c>
      <c r="I62" s="4">
        <f>VLOOKUP(B62,Membership!A62:C261,3,FALSE)</f>
        <v>37102</v>
      </c>
    </row>
    <row r="63" spans="1:9" x14ac:dyDescent="0.35">
      <c r="A63" s="1">
        <v>9423</v>
      </c>
      <c r="B63" s="1">
        <v>705</v>
      </c>
      <c r="C63" s="1" t="s">
        <v>122</v>
      </c>
      <c r="D63" s="1" t="s">
        <v>436</v>
      </c>
      <c r="E63" s="1" t="s">
        <v>14</v>
      </c>
      <c r="F63" s="1" t="s">
        <v>123</v>
      </c>
      <c r="G63" s="1">
        <v>9984833487</v>
      </c>
      <c r="H63" s="4">
        <f>VLOOKUP(B63,Membership!A63:C262,2,FALSE)</f>
        <v>38692</v>
      </c>
      <c r="I63" s="4">
        <f>VLOOKUP(B63,Membership!A63:C262,3,FALSE)</f>
        <v>44323</v>
      </c>
    </row>
    <row r="64" spans="1:9" x14ac:dyDescent="0.35">
      <c r="A64" s="1">
        <v>6404</v>
      </c>
      <c r="B64" s="1">
        <v>10</v>
      </c>
      <c r="C64" s="1" t="s">
        <v>124</v>
      </c>
      <c r="D64" s="1" t="s">
        <v>437</v>
      </c>
      <c r="E64" s="1" t="s">
        <v>8</v>
      </c>
      <c r="F64" s="1" t="s">
        <v>105</v>
      </c>
      <c r="G64" s="1">
        <v>4771182901</v>
      </c>
      <c r="H64" s="4">
        <f>VLOOKUP(B64,Membership!A64:C263,2,FALSE)</f>
        <v>34702</v>
      </c>
      <c r="I64" s="4">
        <f>VLOOKUP(B64,Membership!A64:C263,3,FALSE)</f>
        <v>36802</v>
      </c>
    </row>
    <row r="65" spans="1:9" x14ac:dyDescent="0.35">
      <c r="A65" s="1">
        <v>6767</v>
      </c>
      <c r="B65" s="1">
        <v>195</v>
      </c>
      <c r="C65" s="1" t="s">
        <v>125</v>
      </c>
      <c r="D65" s="1" t="s">
        <v>438</v>
      </c>
      <c r="E65" s="1" t="s">
        <v>11</v>
      </c>
      <c r="F65" s="1" t="s">
        <v>126</v>
      </c>
      <c r="G65" s="1">
        <v>6825096485</v>
      </c>
      <c r="H65" s="4">
        <f>VLOOKUP(B65,Membership!A65:C264,2,FALSE)</f>
        <v>40882</v>
      </c>
      <c r="I65" s="4">
        <f>VLOOKUP(B65,Membership!A65:C264,3,FALSE)</f>
        <v>41117</v>
      </c>
    </row>
    <row r="66" spans="1:9" x14ac:dyDescent="0.35">
      <c r="A66" s="1">
        <v>1278</v>
      </c>
      <c r="B66" s="1">
        <v>136</v>
      </c>
      <c r="C66" s="1" t="s">
        <v>38</v>
      </c>
      <c r="D66" s="1" t="s">
        <v>439</v>
      </c>
      <c r="E66" s="1" t="s">
        <v>11</v>
      </c>
      <c r="F66" s="1" t="s">
        <v>127</v>
      </c>
      <c r="G66" s="1">
        <v>9801474305</v>
      </c>
      <c r="H66" s="4">
        <f>VLOOKUP(B66,Membership!A66:C265,2,FALSE)</f>
        <v>28365</v>
      </c>
      <c r="I66" s="4">
        <f>VLOOKUP(B66,Membership!A66:C265,3,FALSE)</f>
        <v>35317</v>
      </c>
    </row>
    <row r="67" spans="1:9" x14ac:dyDescent="0.35">
      <c r="A67" s="1">
        <v>1334</v>
      </c>
      <c r="B67" s="1">
        <v>500</v>
      </c>
      <c r="C67" s="1" t="s">
        <v>124</v>
      </c>
      <c r="D67" s="1" t="s">
        <v>440</v>
      </c>
      <c r="E67" s="1" t="s">
        <v>8</v>
      </c>
      <c r="F67" s="1" t="s">
        <v>128</v>
      </c>
      <c r="G67" s="1">
        <v>7636788633</v>
      </c>
      <c r="H67" s="4">
        <f>VLOOKUP(B67,Membership!A67:C266,2,FALSE)</f>
        <v>40312</v>
      </c>
      <c r="I67" s="4">
        <f>VLOOKUP(B67,Membership!A67:C266,3,FALSE)</f>
        <v>41125</v>
      </c>
    </row>
    <row r="68" spans="1:9" x14ac:dyDescent="0.35">
      <c r="A68" s="1">
        <v>8887</v>
      </c>
      <c r="B68" s="1">
        <v>969</v>
      </c>
      <c r="C68" s="1" t="s">
        <v>129</v>
      </c>
      <c r="D68" s="1" t="s">
        <v>441</v>
      </c>
      <c r="E68" s="1" t="s">
        <v>14</v>
      </c>
      <c r="F68" s="1" t="s">
        <v>130</v>
      </c>
      <c r="G68" s="1">
        <v>6328420950</v>
      </c>
      <c r="H68" s="4">
        <f>VLOOKUP(B68,Membership!A68:C267,2,FALSE)</f>
        <v>29901</v>
      </c>
      <c r="I68" s="4">
        <f>VLOOKUP(B68,Membership!A68:C267,3,FALSE)</f>
        <v>36594</v>
      </c>
    </row>
    <row r="69" spans="1:9" x14ac:dyDescent="0.35">
      <c r="A69" s="1">
        <v>9858</v>
      </c>
      <c r="B69" s="1">
        <v>817</v>
      </c>
      <c r="C69" s="1" t="s">
        <v>131</v>
      </c>
      <c r="D69" s="1" t="s">
        <v>442</v>
      </c>
      <c r="E69" s="1" t="s">
        <v>11</v>
      </c>
      <c r="F69" s="1" t="s">
        <v>132</v>
      </c>
      <c r="G69" s="1">
        <v>1174341766</v>
      </c>
      <c r="H69" s="4">
        <f>VLOOKUP(B69,Membership!A69:C268,2,FALSE)</f>
        <v>37522</v>
      </c>
      <c r="I69" s="4">
        <f>VLOOKUP(B69,Membership!A69:C268,3,FALSE)</f>
        <v>38801</v>
      </c>
    </row>
    <row r="70" spans="1:9" x14ac:dyDescent="0.35">
      <c r="A70" s="1">
        <v>9636</v>
      </c>
      <c r="B70" s="1">
        <v>833</v>
      </c>
      <c r="C70" s="1" t="s">
        <v>133</v>
      </c>
      <c r="D70" s="1" t="s">
        <v>443</v>
      </c>
      <c r="E70" s="1" t="s">
        <v>11</v>
      </c>
      <c r="F70" s="1" t="s">
        <v>134</v>
      </c>
      <c r="G70" s="1">
        <v>9030541371</v>
      </c>
      <c r="H70" s="4">
        <f>VLOOKUP(B70,Membership!A70:C269,2,FALSE)</f>
        <v>34590</v>
      </c>
      <c r="I70" s="4">
        <f>VLOOKUP(B70,Membership!A70:C269,3,FALSE)</f>
        <v>40297</v>
      </c>
    </row>
    <row r="71" spans="1:9" x14ac:dyDescent="0.35">
      <c r="A71" s="1">
        <v>9943</v>
      </c>
      <c r="B71" s="1">
        <v>221</v>
      </c>
      <c r="C71" s="1" t="s">
        <v>135</v>
      </c>
      <c r="D71" s="1" t="s">
        <v>444</v>
      </c>
      <c r="E71" s="1" t="s">
        <v>8</v>
      </c>
      <c r="F71" s="1" t="s">
        <v>136</v>
      </c>
      <c r="G71" s="1">
        <v>3573904144</v>
      </c>
      <c r="H71" s="4">
        <f>VLOOKUP(B71,Membership!A71:C270,2,FALSE)</f>
        <v>30316</v>
      </c>
      <c r="I71" s="4">
        <f>VLOOKUP(B71,Membership!A71:C270,3,FALSE)</f>
        <v>31268</v>
      </c>
    </row>
    <row r="72" spans="1:9" x14ac:dyDescent="0.35">
      <c r="A72" s="1">
        <v>1246</v>
      </c>
      <c r="B72" s="1">
        <v>77</v>
      </c>
      <c r="C72" s="1" t="s">
        <v>137</v>
      </c>
      <c r="D72" s="1" t="s">
        <v>445</v>
      </c>
      <c r="E72" s="1" t="s">
        <v>14</v>
      </c>
      <c r="F72" s="1" t="s">
        <v>138</v>
      </c>
      <c r="G72" s="1">
        <v>9998350900</v>
      </c>
      <c r="H72" s="4">
        <f>VLOOKUP(B72,Membership!A72:C271,2,FALSE)</f>
        <v>35387</v>
      </c>
      <c r="I72" s="4">
        <f>VLOOKUP(B72,Membership!A72:C271,3,FALSE)</f>
        <v>42482</v>
      </c>
    </row>
    <row r="73" spans="1:9" x14ac:dyDescent="0.35">
      <c r="A73" s="1">
        <v>4527</v>
      </c>
      <c r="B73" s="1">
        <v>800</v>
      </c>
      <c r="C73" s="1" t="s">
        <v>204</v>
      </c>
      <c r="D73" s="1" t="s">
        <v>446</v>
      </c>
      <c r="E73" s="1" t="s">
        <v>11</v>
      </c>
      <c r="F73" s="1" t="s">
        <v>139</v>
      </c>
      <c r="G73" s="1">
        <v>3715864347</v>
      </c>
      <c r="H73" s="4">
        <f>VLOOKUP(B73,Membership!A73:C272,2,FALSE)</f>
        <v>32842</v>
      </c>
      <c r="I73" s="4">
        <f>VLOOKUP(B73,Membership!A73:C272,3,FALSE)</f>
        <v>39978</v>
      </c>
    </row>
    <row r="74" spans="1:9" x14ac:dyDescent="0.35">
      <c r="A74" s="1">
        <v>3782</v>
      </c>
      <c r="B74" s="1">
        <v>146</v>
      </c>
      <c r="C74" s="1" t="s">
        <v>140</v>
      </c>
      <c r="D74" s="1" t="s">
        <v>447</v>
      </c>
      <c r="E74" s="1" t="s">
        <v>14</v>
      </c>
      <c r="F74" s="1" t="s">
        <v>141</v>
      </c>
      <c r="G74" s="1">
        <v>8089653286</v>
      </c>
      <c r="H74" s="4">
        <f>VLOOKUP(B74,Membership!A74:C273,2,FALSE)</f>
        <v>36613</v>
      </c>
      <c r="I74" s="4">
        <f>VLOOKUP(B74,Membership!A74:C273,3,FALSE)</f>
        <v>39002</v>
      </c>
    </row>
    <row r="75" spans="1:9" x14ac:dyDescent="0.35">
      <c r="A75" s="1">
        <v>6225</v>
      </c>
      <c r="B75" s="1">
        <v>531</v>
      </c>
      <c r="C75" s="1" t="s">
        <v>88</v>
      </c>
      <c r="D75" s="1" t="s">
        <v>448</v>
      </c>
      <c r="E75" s="1" t="s">
        <v>8</v>
      </c>
      <c r="F75" s="1" t="s">
        <v>142</v>
      </c>
      <c r="G75" s="1">
        <v>9827842133</v>
      </c>
      <c r="H75" s="4">
        <f>VLOOKUP(B75,Membership!A75:C274,2,FALSE)</f>
        <v>40143</v>
      </c>
      <c r="I75" s="4">
        <f>VLOOKUP(B75,Membership!A75:C274,3,FALSE)</f>
        <v>46708</v>
      </c>
    </row>
    <row r="76" spans="1:9" x14ac:dyDescent="0.35">
      <c r="A76" s="1">
        <v>2257</v>
      </c>
      <c r="B76" s="1">
        <v>503</v>
      </c>
      <c r="C76" s="1" t="s">
        <v>143</v>
      </c>
      <c r="D76" s="1" t="s">
        <v>449</v>
      </c>
      <c r="E76" s="1" t="s">
        <v>14</v>
      </c>
      <c r="F76" s="1" t="s">
        <v>144</v>
      </c>
      <c r="G76" s="1">
        <v>2998991184</v>
      </c>
      <c r="H76" s="4">
        <f>VLOOKUP(B76,Membership!A76:C275,2,FALSE)</f>
        <v>36013</v>
      </c>
      <c r="I76" s="4">
        <f>VLOOKUP(B76,Membership!A76:C275,3,FALSE)</f>
        <v>41934</v>
      </c>
    </row>
    <row r="77" spans="1:9" x14ac:dyDescent="0.35">
      <c r="A77" s="1">
        <v>9177</v>
      </c>
      <c r="B77" s="1">
        <v>19</v>
      </c>
      <c r="C77" s="1" t="s">
        <v>145</v>
      </c>
      <c r="D77" s="1" t="s">
        <v>450</v>
      </c>
      <c r="E77" s="1" t="s">
        <v>11</v>
      </c>
      <c r="F77" s="1" t="s">
        <v>146</v>
      </c>
      <c r="G77" s="1">
        <v>7591554939</v>
      </c>
      <c r="H77" s="4">
        <f>VLOOKUP(B77,Membership!A77:C276,2,FALSE)</f>
        <v>40529</v>
      </c>
      <c r="I77" s="4">
        <f>VLOOKUP(B77,Membership!A77:C276,3,FALSE)</f>
        <v>44199</v>
      </c>
    </row>
    <row r="78" spans="1:9" x14ac:dyDescent="0.35">
      <c r="A78" s="1">
        <v>8703</v>
      </c>
      <c r="B78" s="1">
        <v>897</v>
      </c>
      <c r="C78" s="1" t="s">
        <v>147</v>
      </c>
      <c r="D78" s="1" t="s">
        <v>451</v>
      </c>
      <c r="E78" s="1" t="s">
        <v>8</v>
      </c>
      <c r="F78" s="1" t="s">
        <v>17</v>
      </c>
      <c r="G78" s="1">
        <v>7320532389</v>
      </c>
      <c r="H78" s="4">
        <f>VLOOKUP(B78,Membership!A78:C277,2,FALSE)</f>
        <v>35922</v>
      </c>
      <c r="I78" s="4">
        <f>VLOOKUP(B78,Membership!A78:C277,3,FALSE)</f>
        <v>36252</v>
      </c>
    </row>
    <row r="79" spans="1:9" x14ac:dyDescent="0.35">
      <c r="A79" s="1">
        <v>3514</v>
      </c>
      <c r="B79" s="1">
        <v>703</v>
      </c>
      <c r="C79" s="1" t="s">
        <v>112</v>
      </c>
      <c r="D79" s="1" t="s">
        <v>452</v>
      </c>
      <c r="E79" s="1" t="s">
        <v>11</v>
      </c>
      <c r="F79" s="1" t="s">
        <v>148</v>
      </c>
      <c r="G79" s="1">
        <v>8552082746</v>
      </c>
      <c r="H79" s="4">
        <f>VLOOKUP(B79,Membership!A79:C278,2,FALSE)</f>
        <v>31441</v>
      </c>
      <c r="I79" s="4">
        <f>VLOOKUP(B79,Membership!A79:C278,3,FALSE)</f>
        <v>31780</v>
      </c>
    </row>
    <row r="80" spans="1:9" x14ac:dyDescent="0.35">
      <c r="A80" s="1">
        <v>3089</v>
      </c>
      <c r="B80" s="1">
        <v>249</v>
      </c>
      <c r="C80" s="1" t="s">
        <v>149</v>
      </c>
      <c r="D80" s="1" t="s">
        <v>453</v>
      </c>
      <c r="E80" s="1" t="s">
        <v>8</v>
      </c>
      <c r="F80" s="1" t="s">
        <v>150</v>
      </c>
      <c r="G80" s="1">
        <v>8015529354</v>
      </c>
      <c r="H80" s="4">
        <f>VLOOKUP(B80,Membership!A80:C279,2,FALSE)</f>
        <v>37119</v>
      </c>
      <c r="I80" s="4">
        <f>VLOOKUP(B80,Membership!A80:C279,3,FALSE)</f>
        <v>37384</v>
      </c>
    </row>
    <row r="81" spans="1:9" x14ac:dyDescent="0.35">
      <c r="A81" s="1">
        <v>7253</v>
      </c>
      <c r="B81" s="1">
        <v>360</v>
      </c>
      <c r="C81" s="1" t="s">
        <v>104</v>
      </c>
      <c r="D81" s="1" t="s">
        <v>454</v>
      </c>
      <c r="E81" s="1" t="s">
        <v>8</v>
      </c>
      <c r="F81" s="1" t="s">
        <v>151</v>
      </c>
      <c r="G81" s="1">
        <v>9700239171</v>
      </c>
      <c r="H81" s="4">
        <f>VLOOKUP(B81,Membership!A81:C280,2,FALSE)</f>
        <v>29113</v>
      </c>
      <c r="I81" s="4">
        <f>VLOOKUP(B81,Membership!A81:C280,3,FALSE)</f>
        <v>34515</v>
      </c>
    </row>
    <row r="82" spans="1:9" x14ac:dyDescent="0.35">
      <c r="A82" s="1">
        <v>8786</v>
      </c>
      <c r="B82" s="1">
        <v>327</v>
      </c>
      <c r="C82" s="1" t="s">
        <v>152</v>
      </c>
      <c r="D82" s="1" t="s">
        <v>455</v>
      </c>
      <c r="E82" s="1" t="s">
        <v>8</v>
      </c>
      <c r="F82" s="1" t="s">
        <v>153</v>
      </c>
      <c r="G82" s="1">
        <v>8588987011</v>
      </c>
      <c r="H82" s="4">
        <f>VLOOKUP(B82,Membership!A82:C281,2,FALSE)</f>
        <v>42960</v>
      </c>
      <c r="I82" s="4">
        <f>VLOOKUP(B82,Membership!A82:C281,3,FALSE)</f>
        <v>46401</v>
      </c>
    </row>
    <row r="83" spans="1:9" x14ac:dyDescent="0.35">
      <c r="A83" s="1">
        <v>1211</v>
      </c>
      <c r="B83" s="1">
        <v>121</v>
      </c>
      <c r="C83" s="1" t="s">
        <v>154</v>
      </c>
      <c r="D83" s="1" t="s">
        <v>456</v>
      </c>
      <c r="E83" s="1" t="s">
        <v>8</v>
      </c>
      <c r="F83" s="1" t="s">
        <v>155</v>
      </c>
      <c r="G83" s="1">
        <v>2797657807</v>
      </c>
      <c r="H83" s="4">
        <f>VLOOKUP(B83,Membership!A83:C282,2,FALSE)</f>
        <v>41167</v>
      </c>
      <c r="I83" s="4">
        <f>VLOOKUP(B83,Membership!A83:C282,3,FALSE)</f>
        <v>42238</v>
      </c>
    </row>
    <row r="84" spans="1:9" x14ac:dyDescent="0.35">
      <c r="A84" s="1">
        <v>359</v>
      </c>
      <c r="B84" s="1">
        <v>614</v>
      </c>
      <c r="C84" s="1" t="s">
        <v>156</v>
      </c>
      <c r="D84" s="1" t="s">
        <v>457</v>
      </c>
      <c r="E84" s="1" t="s">
        <v>8</v>
      </c>
      <c r="F84" s="1" t="s">
        <v>157</v>
      </c>
      <c r="G84" s="1">
        <v>3420855911</v>
      </c>
      <c r="H84" s="4">
        <f>VLOOKUP(B84,Membership!A84:C283,2,FALSE)</f>
        <v>31441</v>
      </c>
      <c r="I84" s="4">
        <f>VLOOKUP(B84,Membership!A84:C283,3,FALSE)</f>
        <v>32606</v>
      </c>
    </row>
    <row r="85" spans="1:9" x14ac:dyDescent="0.35">
      <c r="A85" s="1">
        <v>2066</v>
      </c>
      <c r="B85" s="1">
        <v>80</v>
      </c>
      <c r="C85" s="1" t="s">
        <v>22</v>
      </c>
      <c r="D85" s="1" t="s">
        <v>458</v>
      </c>
      <c r="E85" s="1" t="s">
        <v>14</v>
      </c>
      <c r="F85" s="1" t="s">
        <v>158</v>
      </c>
      <c r="G85" s="1">
        <v>5965931339</v>
      </c>
      <c r="H85" s="4">
        <f>VLOOKUP(B85,Membership!A85:C284,2,FALSE)</f>
        <v>38436</v>
      </c>
      <c r="I85" s="4">
        <f>VLOOKUP(B85,Membership!A85:C284,3,FALSE)</f>
        <v>45198</v>
      </c>
    </row>
    <row r="86" spans="1:9" x14ac:dyDescent="0.35">
      <c r="A86" s="1">
        <v>4322</v>
      </c>
      <c r="B86" s="1">
        <v>401</v>
      </c>
      <c r="C86" s="1" t="s">
        <v>159</v>
      </c>
      <c r="D86" s="1" t="s">
        <v>459</v>
      </c>
      <c r="E86" s="1" t="s">
        <v>8</v>
      </c>
      <c r="F86" s="1" t="s">
        <v>160</v>
      </c>
      <c r="G86" s="1">
        <v>7775860985</v>
      </c>
      <c r="H86" s="4">
        <f>VLOOKUP(B86,Membership!A86:C285,2,FALSE)</f>
        <v>36906</v>
      </c>
      <c r="I86" s="4">
        <f>VLOOKUP(B86,Membership!A86:C285,3,FALSE)</f>
        <v>39080</v>
      </c>
    </row>
    <row r="87" spans="1:9" x14ac:dyDescent="0.35">
      <c r="A87" s="1">
        <v>7773</v>
      </c>
      <c r="B87" s="1">
        <v>914</v>
      </c>
      <c r="C87" s="1" t="s">
        <v>161</v>
      </c>
      <c r="D87" s="1" t="s">
        <v>460</v>
      </c>
      <c r="E87" s="1" t="s">
        <v>8</v>
      </c>
      <c r="F87" s="1" t="s">
        <v>162</v>
      </c>
      <c r="G87" s="1">
        <v>2945958018</v>
      </c>
      <c r="H87" s="4">
        <f>VLOOKUP(B87,Membership!A87:C286,2,FALSE)</f>
        <v>31368</v>
      </c>
      <c r="I87" s="4">
        <f>VLOOKUP(B87,Membership!A87:C286,3,FALSE)</f>
        <v>36107</v>
      </c>
    </row>
    <row r="88" spans="1:9" x14ac:dyDescent="0.35">
      <c r="A88" s="1">
        <v>6746</v>
      </c>
      <c r="B88" s="1">
        <v>713</v>
      </c>
      <c r="C88" s="1" t="s">
        <v>163</v>
      </c>
      <c r="D88" s="1" t="s">
        <v>461</v>
      </c>
      <c r="E88" s="1" t="s">
        <v>11</v>
      </c>
      <c r="F88" s="1" t="s">
        <v>164</v>
      </c>
      <c r="G88" s="1">
        <v>8157767838</v>
      </c>
      <c r="H88" s="4">
        <f>VLOOKUP(B88,Membership!A88:C287,2,FALSE)</f>
        <v>28068</v>
      </c>
      <c r="I88" s="4">
        <f>VLOOKUP(B88,Membership!A88:C287,3,FALSE)</f>
        <v>33221</v>
      </c>
    </row>
    <row r="89" spans="1:9" x14ac:dyDescent="0.35">
      <c r="A89" s="1">
        <v>6732</v>
      </c>
      <c r="B89" s="1">
        <v>568</v>
      </c>
      <c r="C89" s="1" t="s">
        <v>165</v>
      </c>
      <c r="D89" s="1" t="s">
        <v>462</v>
      </c>
      <c r="E89" s="1" t="s">
        <v>8</v>
      </c>
      <c r="F89" s="1" t="s">
        <v>166</v>
      </c>
      <c r="G89" s="1">
        <v>9712766674</v>
      </c>
      <c r="H89" s="4">
        <f>VLOOKUP(B89,Membership!A89:C288,2,FALSE)</f>
        <v>33031</v>
      </c>
      <c r="I89" s="4">
        <f>VLOOKUP(B89,Membership!A89:C288,3,FALSE)</f>
        <v>37004</v>
      </c>
    </row>
    <row r="90" spans="1:9" x14ac:dyDescent="0.35">
      <c r="A90" s="1">
        <v>805</v>
      </c>
      <c r="B90" s="1">
        <v>752</v>
      </c>
      <c r="C90" s="1" t="s">
        <v>167</v>
      </c>
      <c r="D90" s="1" t="s">
        <v>463</v>
      </c>
      <c r="E90" s="1" t="s">
        <v>14</v>
      </c>
      <c r="F90" s="1" t="s">
        <v>168</v>
      </c>
      <c r="G90" s="1">
        <v>2366659988</v>
      </c>
      <c r="H90" s="4">
        <f>VLOOKUP(B90,Membership!A90:C289,2,FALSE)</f>
        <v>41782</v>
      </c>
      <c r="I90" s="4">
        <f>VLOOKUP(B90,Membership!A90:C289,3,FALSE)</f>
        <v>42648</v>
      </c>
    </row>
    <row r="91" spans="1:9" x14ac:dyDescent="0.35">
      <c r="A91" s="1">
        <v>7540</v>
      </c>
      <c r="B91" s="1">
        <v>867</v>
      </c>
      <c r="C91" s="1" t="s">
        <v>169</v>
      </c>
      <c r="D91" s="1" t="s">
        <v>464</v>
      </c>
      <c r="E91" s="1" t="s">
        <v>14</v>
      </c>
      <c r="F91" s="1" t="s">
        <v>170</v>
      </c>
      <c r="G91" s="1">
        <v>2771856986</v>
      </c>
      <c r="H91" s="4">
        <f>VLOOKUP(B91,Membership!A91:C290,2,FALSE)</f>
        <v>39674</v>
      </c>
      <c r="I91" s="4">
        <f>VLOOKUP(B91,Membership!A91:C290,3,FALSE)</f>
        <v>45603</v>
      </c>
    </row>
    <row r="92" spans="1:9" x14ac:dyDescent="0.35">
      <c r="A92" s="1">
        <v>5269</v>
      </c>
      <c r="B92" s="1">
        <v>980</v>
      </c>
      <c r="C92" s="1" t="s">
        <v>171</v>
      </c>
      <c r="D92" s="1" t="s">
        <v>465</v>
      </c>
      <c r="E92" s="1" t="s">
        <v>14</v>
      </c>
      <c r="F92" s="1" t="s">
        <v>132</v>
      </c>
      <c r="G92" s="1">
        <v>4717095278</v>
      </c>
      <c r="H92" s="4">
        <f>VLOOKUP(B92,Membership!A92:C291,2,FALSE)</f>
        <v>37525</v>
      </c>
      <c r="I92" s="4">
        <f>VLOOKUP(B92,Membership!A92:C291,3,FALSE)</f>
        <v>42541</v>
      </c>
    </row>
    <row r="93" spans="1:9" x14ac:dyDescent="0.35">
      <c r="A93" s="1">
        <v>8404</v>
      </c>
      <c r="B93" s="1">
        <v>704</v>
      </c>
      <c r="C93" s="1" t="s">
        <v>172</v>
      </c>
      <c r="D93" s="1" t="s">
        <v>466</v>
      </c>
      <c r="E93" s="1" t="s">
        <v>11</v>
      </c>
      <c r="F93" s="1" t="s">
        <v>173</v>
      </c>
      <c r="G93" s="1">
        <v>6852398753</v>
      </c>
      <c r="H93" s="4">
        <f>VLOOKUP(B93,Membership!A93:C292,2,FALSE)</f>
        <v>41603</v>
      </c>
      <c r="I93" s="4">
        <f>VLOOKUP(B93,Membership!A93:C292,3,FALSE)</f>
        <v>47401</v>
      </c>
    </row>
    <row r="94" spans="1:9" x14ac:dyDescent="0.35">
      <c r="A94" s="1">
        <v>519</v>
      </c>
      <c r="B94" s="1">
        <v>598</v>
      </c>
      <c r="C94" s="1" t="s">
        <v>174</v>
      </c>
      <c r="D94" s="1" t="s">
        <v>467</v>
      </c>
      <c r="E94" s="1" t="s">
        <v>14</v>
      </c>
      <c r="F94" s="1" t="s">
        <v>175</v>
      </c>
      <c r="G94" s="1">
        <v>8198842186</v>
      </c>
      <c r="H94" s="4">
        <f>VLOOKUP(B94,Membership!A94:C293,2,FALSE)</f>
        <v>31583</v>
      </c>
      <c r="I94" s="4">
        <f>VLOOKUP(B94,Membership!A94:C293,3,FALSE)</f>
        <v>35172</v>
      </c>
    </row>
    <row r="95" spans="1:9" x14ac:dyDescent="0.35">
      <c r="A95" s="1">
        <v>4060</v>
      </c>
      <c r="B95" s="1">
        <v>932</v>
      </c>
      <c r="C95" s="1" t="s">
        <v>176</v>
      </c>
      <c r="D95" s="1" t="s">
        <v>468</v>
      </c>
      <c r="E95" s="1" t="s">
        <v>11</v>
      </c>
      <c r="F95" s="1" t="s">
        <v>177</v>
      </c>
      <c r="G95" s="1">
        <v>7396097848</v>
      </c>
      <c r="H95" s="4">
        <f>VLOOKUP(B95,Membership!A95:C294,2,FALSE)</f>
        <v>31145</v>
      </c>
      <c r="I95" s="4">
        <f>VLOOKUP(B95,Membership!A95:C294,3,FALSE)</f>
        <v>33985</v>
      </c>
    </row>
    <row r="96" spans="1:9" x14ac:dyDescent="0.35">
      <c r="A96" s="1">
        <v>8860</v>
      </c>
      <c r="B96" s="1">
        <v>834</v>
      </c>
      <c r="C96" s="1" t="s">
        <v>178</v>
      </c>
      <c r="D96" s="1" t="s">
        <v>469</v>
      </c>
      <c r="E96" s="1" t="s">
        <v>14</v>
      </c>
      <c r="F96" s="1" t="s">
        <v>179</v>
      </c>
      <c r="G96" s="1">
        <v>4508931602</v>
      </c>
      <c r="H96" s="4">
        <f>VLOOKUP(B96,Membership!A96:C295,2,FALSE)</f>
        <v>35575</v>
      </c>
      <c r="I96" s="4">
        <f>VLOOKUP(B96,Membership!A96:C295,3,FALSE)</f>
        <v>42548</v>
      </c>
    </row>
    <row r="97" spans="1:9" x14ac:dyDescent="0.35">
      <c r="A97" s="1">
        <v>7164</v>
      </c>
      <c r="B97" s="1">
        <v>209</v>
      </c>
      <c r="C97" s="1" t="s">
        <v>180</v>
      </c>
      <c r="D97" s="1" t="s">
        <v>470</v>
      </c>
      <c r="E97" s="1" t="s">
        <v>14</v>
      </c>
      <c r="F97" s="1" t="s">
        <v>181</v>
      </c>
      <c r="G97" s="1">
        <v>8013342363</v>
      </c>
      <c r="H97" s="4">
        <f>VLOOKUP(B97,Membership!A97:C296,2,FALSE)</f>
        <v>29908</v>
      </c>
      <c r="I97" s="4">
        <f>VLOOKUP(B97,Membership!A97:C296,3,FALSE)</f>
        <v>34324</v>
      </c>
    </row>
    <row r="98" spans="1:9" x14ac:dyDescent="0.35">
      <c r="A98" s="1">
        <v>9792</v>
      </c>
      <c r="B98" s="1">
        <v>330</v>
      </c>
      <c r="C98" s="1" t="s">
        <v>182</v>
      </c>
      <c r="D98" s="1" t="s">
        <v>471</v>
      </c>
      <c r="E98" s="1" t="s">
        <v>14</v>
      </c>
      <c r="F98" s="1" t="s">
        <v>183</v>
      </c>
      <c r="G98" s="1">
        <v>4775425957</v>
      </c>
      <c r="H98" s="4">
        <f>VLOOKUP(B98,Membership!A98:C297,2,FALSE)</f>
        <v>34590</v>
      </c>
      <c r="I98" s="4">
        <f>VLOOKUP(B98,Membership!A98:C297,3,FALSE)</f>
        <v>38534</v>
      </c>
    </row>
    <row r="99" spans="1:9" x14ac:dyDescent="0.35">
      <c r="A99" s="1">
        <v>9934</v>
      </c>
      <c r="B99" s="1">
        <v>138</v>
      </c>
      <c r="C99" s="1" t="s">
        <v>143</v>
      </c>
      <c r="D99" s="1" t="s">
        <v>472</v>
      </c>
      <c r="E99" s="1" t="s">
        <v>14</v>
      </c>
      <c r="F99" s="1" t="s">
        <v>184</v>
      </c>
      <c r="G99" s="1">
        <v>2535125840</v>
      </c>
      <c r="H99" s="4">
        <f>VLOOKUP(B99,Membership!A99:C298,2,FALSE)</f>
        <v>34411</v>
      </c>
      <c r="I99" s="4">
        <f>VLOOKUP(B99,Membership!A99:C298,3,FALSE)</f>
        <v>40164</v>
      </c>
    </row>
    <row r="100" spans="1:9" x14ac:dyDescent="0.35">
      <c r="A100" s="1">
        <v>1980</v>
      </c>
      <c r="B100" s="1">
        <v>981</v>
      </c>
      <c r="C100" s="1" t="s">
        <v>185</v>
      </c>
      <c r="D100" s="1" t="s">
        <v>473</v>
      </c>
      <c r="E100" s="1" t="s">
        <v>14</v>
      </c>
      <c r="F100" s="1" t="s">
        <v>186</v>
      </c>
      <c r="G100" s="1">
        <v>5833657416</v>
      </c>
      <c r="H100" s="4">
        <f>VLOOKUP(B100,Membership!A100:C299,2,FALSE)</f>
        <v>28204</v>
      </c>
      <c r="I100" s="4">
        <f>VLOOKUP(B100,Membership!A100:C299,3,FALSE)</f>
        <v>34784</v>
      </c>
    </row>
    <row r="101" spans="1:9" x14ac:dyDescent="0.35">
      <c r="A101" s="1">
        <v>9251</v>
      </c>
      <c r="B101" s="1">
        <v>130</v>
      </c>
      <c r="C101" s="1" t="s">
        <v>187</v>
      </c>
      <c r="D101" s="1" t="s">
        <v>474</v>
      </c>
      <c r="E101" s="1" t="s">
        <v>14</v>
      </c>
      <c r="F101" s="1" t="s">
        <v>188</v>
      </c>
      <c r="G101" s="1">
        <v>5905581451</v>
      </c>
      <c r="H101" s="4">
        <f>VLOOKUP(B101,Membership!A101:C300,2,FALSE)</f>
        <v>38640</v>
      </c>
      <c r="I101" s="4">
        <f>VLOOKUP(B101,Membership!A101:C300,3,FALSE)</f>
        <v>40002</v>
      </c>
    </row>
    <row r="102" spans="1:9" x14ac:dyDescent="0.35">
      <c r="A102" s="1">
        <v>6717</v>
      </c>
      <c r="B102" s="1">
        <v>685</v>
      </c>
      <c r="C102" s="1" t="s">
        <v>189</v>
      </c>
      <c r="D102" s="1" t="s">
        <v>475</v>
      </c>
      <c r="E102" s="1" t="s">
        <v>8</v>
      </c>
      <c r="F102" s="1" t="s">
        <v>190</v>
      </c>
      <c r="G102" s="1">
        <v>3742557097</v>
      </c>
      <c r="H102" s="4">
        <f>VLOOKUP(B102,Membership!A102:C301,2,FALSE)</f>
        <v>27099</v>
      </c>
      <c r="I102" s="4">
        <f>VLOOKUP(B102,Membership!A102:C301,3,FALSE)</f>
        <v>30644</v>
      </c>
    </row>
    <row r="103" spans="1:9" x14ac:dyDescent="0.35">
      <c r="A103" s="1">
        <v>3622</v>
      </c>
      <c r="B103" s="1">
        <v>544</v>
      </c>
      <c r="C103" s="1" t="s">
        <v>86</v>
      </c>
      <c r="D103" s="1" t="s">
        <v>476</v>
      </c>
      <c r="E103" s="1" t="s">
        <v>8</v>
      </c>
      <c r="F103" s="1" t="s">
        <v>191</v>
      </c>
      <c r="G103" s="1">
        <v>1157949513</v>
      </c>
      <c r="H103" s="4">
        <f>VLOOKUP(B103,Membership!A103:C302,2,FALSE)</f>
        <v>43375</v>
      </c>
      <c r="I103" s="4">
        <f>VLOOKUP(B103,Membership!A103:C302,3,FALSE)</f>
        <v>50746</v>
      </c>
    </row>
    <row r="104" spans="1:9" x14ac:dyDescent="0.35">
      <c r="A104" s="1">
        <v>8808</v>
      </c>
      <c r="B104" s="1">
        <v>384</v>
      </c>
      <c r="C104" s="1" t="s">
        <v>192</v>
      </c>
      <c r="D104" s="1" t="s">
        <v>477</v>
      </c>
      <c r="E104" s="1" t="s">
        <v>14</v>
      </c>
      <c r="F104" s="1" t="s">
        <v>193</v>
      </c>
      <c r="G104" s="1">
        <v>6061993877</v>
      </c>
      <c r="H104" s="4">
        <f>VLOOKUP(B104,Membership!A104:C303,2,FALSE)</f>
        <v>37462</v>
      </c>
      <c r="I104" s="4">
        <f>VLOOKUP(B104,Membership!A104:C303,3,FALSE)</f>
        <v>41946</v>
      </c>
    </row>
    <row r="105" spans="1:9" x14ac:dyDescent="0.35">
      <c r="A105" s="1">
        <v>4920</v>
      </c>
      <c r="B105" s="1">
        <v>467</v>
      </c>
      <c r="C105" s="1" t="s">
        <v>194</v>
      </c>
      <c r="D105" s="1" t="s">
        <v>478</v>
      </c>
      <c r="E105" s="1" t="s">
        <v>14</v>
      </c>
      <c r="F105" s="1" t="s">
        <v>195</v>
      </c>
      <c r="G105" s="1">
        <v>7395125371</v>
      </c>
      <c r="H105" s="4">
        <f>VLOOKUP(B105,Membership!A105:C304,2,FALSE)</f>
        <v>30178</v>
      </c>
      <c r="I105" s="4">
        <f>VLOOKUP(B105,Membership!A105:C304,3,FALSE)</f>
        <v>34084</v>
      </c>
    </row>
    <row r="106" spans="1:9" x14ac:dyDescent="0.35">
      <c r="A106" s="1">
        <v>3140</v>
      </c>
      <c r="B106" s="1">
        <v>112</v>
      </c>
      <c r="C106" s="1" t="s">
        <v>196</v>
      </c>
      <c r="D106" s="1" t="s">
        <v>479</v>
      </c>
      <c r="E106" s="1" t="s">
        <v>11</v>
      </c>
      <c r="F106" s="1" t="s">
        <v>197</v>
      </c>
      <c r="G106" s="1">
        <v>7624401610</v>
      </c>
      <c r="H106" s="4">
        <f>VLOOKUP(B106,Membership!A106:C305,2,FALSE)</f>
        <v>38334</v>
      </c>
      <c r="I106" s="4">
        <f>VLOOKUP(B106,Membership!A106:C305,3,FALSE)</f>
        <v>38932</v>
      </c>
    </row>
    <row r="107" spans="1:9" x14ac:dyDescent="0.35">
      <c r="A107" s="1">
        <v>8104</v>
      </c>
      <c r="B107" s="1">
        <v>906</v>
      </c>
      <c r="C107" s="1" t="s">
        <v>198</v>
      </c>
      <c r="D107" s="1" t="s">
        <v>480</v>
      </c>
      <c r="E107" s="1" t="s">
        <v>11</v>
      </c>
      <c r="F107" s="1" t="s">
        <v>199</v>
      </c>
      <c r="G107" s="1">
        <v>8271413320</v>
      </c>
      <c r="H107" s="4">
        <f>VLOOKUP(B107,Membership!A107:C306,2,FALSE)</f>
        <v>41028</v>
      </c>
      <c r="I107" s="4">
        <f>VLOOKUP(B107,Membership!A107:C306,3,FALSE)</f>
        <v>44948</v>
      </c>
    </row>
    <row r="108" spans="1:9" x14ac:dyDescent="0.35">
      <c r="A108" s="1">
        <v>2208</v>
      </c>
      <c r="B108" s="1">
        <v>609</v>
      </c>
      <c r="C108" s="1" t="s">
        <v>200</v>
      </c>
      <c r="D108" s="1" t="s">
        <v>481</v>
      </c>
      <c r="E108" s="1" t="s">
        <v>14</v>
      </c>
      <c r="F108" s="1" t="s">
        <v>201</v>
      </c>
      <c r="G108" s="1">
        <v>6202223720</v>
      </c>
      <c r="H108" s="4">
        <f>VLOOKUP(B108,Membership!A108:C307,2,FALSE)</f>
        <v>34249</v>
      </c>
      <c r="I108" s="4">
        <f>VLOOKUP(B108,Membership!A108:C307,3,FALSE)</f>
        <v>37326</v>
      </c>
    </row>
    <row r="109" spans="1:9" x14ac:dyDescent="0.35">
      <c r="A109" s="1">
        <v>7043</v>
      </c>
      <c r="B109" s="1">
        <v>379</v>
      </c>
      <c r="C109" s="1" t="s">
        <v>202</v>
      </c>
      <c r="D109" s="1" t="s">
        <v>482</v>
      </c>
      <c r="E109" s="1" t="s">
        <v>14</v>
      </c>
      <c r="F109" s="1" t="s">
        <v>203</v>
      </c>
      <c r="G109" s="1">
        <v>8194423563</v>
      </c>
      <c r="H109" s="4">
        <f>VLOOKUP(B109,Membership!A109:C308,2,FALSE)</f>
        <v>37813</v>
      </c>
      <c r="I109" s="4">
        <f>VLOOKUP(B109,Membership!A109:C308,3,FALSE)</f>
        <v>40733</v>
      </c>
    </row>
    <row r="110" spans="1:9" x14ac:dyDescent="0.35">
      <c r="A110" s="1">
        <v>7485</v>
      </c>
      <c r="B110" s="1">
        <v>357</v>
      </c>
      <c r="C110" s="1" t="s">
        <v>204</v>
      </c>
      <c r="D110" s="1" t="s">
        <v>483</v>
      </c>
      <c r="E110" s="1" t="s">
        <v>14</v>
      </c>
      <c r="F110" s="1" t="s">
        <v>205</v>
      </c>
      <c r="G110" s="1">
        <v>8529931415</v>
      </c>
      <c r="H110" s="4">
        <f>VLOOKUP(B110,Membership!A110:C309,2,FALSE)</f>
        <v>29105</v>
      </c>
      <c r="I110" s="4">
        <f>VLOOKUP(B110,Membership!A110:C309,3,FALSE)</f>
        <v>30098</v>
      </c>
    </row>
    <row r="111" spans="1:9" x14ac:dyDescent="0.35">
      <c r="A111" s="1">
        <v>1748</v>
      </c>
      <c r="B111" s="1">
        <v>364</v>
      </c>
      <c r="C111" s="1" t="s">
        <v>206</v>
      </c>
      <c r="D111" s="1" t="s">
        <v>484</v>
      </c>
      <c r="E111" s="1" t="s">
        <v>8</v>
      </c>
      <c r="F111" s="1" t="s">
        <v>207</v>
      </c>
      <c r="G111" s="1">
        <v>4033094166</v>
      </c>
      <c r="H111" s="4">
        <f>VLOOKUP(B111,Membership!A111:C310,2,FALSE)</f>
        <v>41589</v>
      </c>
      <c r="I111" s="4">
        <f>VLOOKUP(B111,Membership!A111:C310,3,FALSE)</f>
        <v>44826</v>
      </c>
    </row>
    <row r="112" spans="1:9" x14ac:dyDescent="0.35">
      <c r="A112" s="1">
        <v>9968</v>
      </c>
      <c r="B112" s="1">
        <v>69</v>
      </c>
      <c r="C112" s="1" t="s">
        <v>208</v>
      </c>
      <c r="D112" s="1" t="s">
        <v>485</v>
      </c>
      <c r="E112" s="1" t="s">
        <v>14</v>
      </c>
      <c r="F112" s="1" t="s">
        <v>209</v>
      </c>
      <c r="G112" s="1">
        <v>1840361778</v>
      </c>
      <c r="H112" s="4">
        <f>VLOOKUP(B112,Membership!A112:C311,2,FALSE)</f>
        <v>27616</v>
      </c>
      <c r="I112" s="4">
        <f>VLOOKUP(B112,Membership!A112:C311,3,FALSE)</f>
        <v>31593</v>
      </c>
    </row>
    <row r="113" spans="1:9" x14ac:dyDescent="0.35">
      <c r="A113" s="1">
        <v>5330</v>
      </c>
      <c r="B113" s="1">
        <v>973</v>
      </c>
      <c r="C113" s="1" t="s">
        <v>210</v>
      </c>
      <c r="D113" s="1" t="s">
        <v>486</v>
      </c>
      <c r="E113" s="1" t="s">
        <v>14</v>
      </c>
      <c r="F113" s="1" t="s">
        <v>211</v>
      </c>
      <c r="G113" s="1">
        <v>5888927246</v>
      </c>
      <c r="H113" s="4">
        <f>VLOOKUP(B113,Membership!A113:C312,2,FALSE)</f>
        <v>39784</v>
      </c>
      <c r="I113" s="4">
        <f>VLOOKUP(B113,Membership!A113:C312,3,FALSE)</f>
        <v>46105</v>
      </c>
    </row>
    <row r="114" spans="1:9" x14ac:dyDescent="0.35">
      <c r="A114" s="1">
        <v>2183</v>
      </c>
      <c r="B114" s="1">
        <v>455</v>
      </c>
      <c r="C114" s="1" t="s">
        <v>212</v>
      </c>
      <c r="D114" s="1" t="s">
        <v>487</v>
      </c>
      <c r="E114" s="1" t="s">
        <v>8</v>
      </c>
      <c r="F114" s="1" t="s">
        <v>213</v>
      </c>
      <c r="G114" s="1">
        <v>1146373455</v>
      </c>
      <c r="H114" s="4">
        <f>VLOOKUP(B114,Membership!A114:C313,2,FALSE)</f>
        <v>27310</v>
      </c>
      <c r="I114" s="4">
        <f>VLOOKUP(B114,Membership!A114:C313,3,FALSE)</f>
        <v>32333</v>
      </c>
    </row>
    <row r="115" spans="1:9" x14ac:dyDescent="0.35">
      <c r="A115" s="1">
        <v>2182</v>
      </c>
      <c r="B115" s="1">
        <v>247</v>
      </c>
      <c r="C115" s="1" t="s">
        <v>214</v>
      </c>
      <c r="D115" s="1" t="s">
        <v>488</v>
      </c>
      <c r="E115" s="1" t="s">
        <v>14</v>
      </c>
      <c r="F115" s="1" t="s">
        <v>215</v>
      </c>
      <c r="G115" s="1">
        <v>4951091066</v>
      </c>
      <c r="H115" s="4">
        <f>VLOOKUP(B115,Membership!A115:C314,2,FALSE)</f>
        <v>25935</v>
      </c>
      <c r="I115" s="4">
        <f>VLOOKUP(B115,Membership!A115:C314,3,FALSE)</f>
        <v>30207</v>
      </c>
    </row>
    <row r="116" spans="1:9" x14ac:dyDescent="0.35">
      <c r="A116" s="1">
        <v>1087</v>
      </c>
      <c r="B116" s="1">
        <v>491</v>
      </c>
      <c r="C116" s="1" t="s">
        <v>216</v>
      </c>
      <c r="D116" s="1" t="s">
        <v>489</v>
      </c>
      <c r="E116" s="1" t="s">
        <v>11</v>
      </c>
      <c r="F116" s="1" t="s">
        <v>217</v>
      </c>
      <c r="G116" s="1">
        <v>3384176833</v>
      </c>
      <c r="H116" s="4">
        <f>VLOOKUP(B116,Membership!A116:C315,2,FALSE)</f>
        <v>39557</v>
      </c>
      <c r="I116" s="4">
        <f>VLOOKUP(B116,Membership!A116:C315,3,FALSE)</f>
        <v>44427</v>
      </c>
    </row>
    <row r="117" spans="1:9" x14ac:dyDescent="0.35">
      <c r="A117" s="1">
        <v>4296</v>
      </c>
      <c r="B117" s="1">
        <v>826</v>
      </c>
      <c r="C117" s="1" t="s">
        <v>218</v>
      </c>
      <c r="D117" s="1" t="s">
        <v>490</v>
      </c>
      <c r="E117" s="1" t="s">
        <v>8</v>
      </c>
      <c r="F117" s="1" t="s">
        <v>219</v>
      </c>
      <c r="G117" s="1">
        <v>7174320820</v>
      </c>
      <c r="H117" s="4">
        <f>VLOOKUP(B117,Membership!A117:C316,2,FALSE)</f>
        <v>41487</v>
      </c>
      <c r="I117" s="4">
        <f>VLOOKUP(B117,Membership!A117:C316,3,FALSE)</f>
        <v>45451</v>
      </c>
    </row>
    <row r="118" spans="1:9" x14ac:dyDescent="0.35">
      <c r="A118" s="1">
        <v>9784</v>
      </c>
      <c r="B118" s="1">
        <v>400</v>
      </c>
      <c r="C118" s="1" t="s">
        <v>220</v>
      </c>
      <c r="D118" s="1" t="s">
        <v>491</v>
      </c>
      <c r="E118" s="1" t="s">
        <v>8</v>
      </c>
      <c r="F118" s="1" t="s">
        <v>221</v>
      </c>
      <c r="G118" s="1">
        <v>2668150446</v>
      </c>
      <c r="H118" s="4">
        <f>VLOOKUP(B118,Membership!A118:C317,2,FALSE)</f>
        <v>38732</v>
      </c>
      <c r="I118" s="4">
        <f>VLOOKUP(B118,Membership!A118:C317,3,FALSE)</f>
        <v>43894</v>
      </c>
    </row>
    <row r="119" spans="1:9" x14ac:dyDescent="0.35">
      <c r="A119" s="1">
        <v>6210</v>
      </c>
      <c r="B119" s="1">
        <v>271</v>
      </c>
      <c r="C119" s="1" t="s">
        <v>222</v>
      </c>
      <c r="D119" s="1" t="s">
        <v>492</v>
      </c>
      <c r="E119" s="1" t="s">
        <v>14</v>
      </c>
      <c r="F119" s="1" t="s">
        <v>223</v>
      </c>
      <c r="G119" s="1">
        <v>5992525888</v>
      </c>
      <c r="H119" s="4">
        <f>VLOOKUP(B119,Membership!A119:C318,2,FALSE)</f>
        <v>40353</v>
      </c>
      <c r="I119" s="4">
        <f>VLOOKUP(B119,Membership!A119:C318,3,FALSE)</f>
        <v>47425</v>
      </c>
    </row>
    <row r="120" spans="1:9" x14ac:dyDescent="0.35">
      <c r="A120" s="1">
        <v>5781</v>
      </c>
      <c r="B120" s="1">
        <v>110</v>
      </c>
      <c r="C120" s="1" t="s">
        <v>224</v>
      </c>
      <c r="D120" s="1" t="s">
        <v>493</v>
      </c>
      <c r="E120" s="1" t="s">
        <v>14</v>
      </c>
      <c r="F120" s="1" t="s">
        <v>225</v>
      </c>
      <c r="G120" s="1">
        <v>5391751398</v>
      </c>
      <c r="H120" s="4">
        <f>VLOOKUP(B120,Membership!A120:C319,2,FALSE)</f>
        <v>41589</v>
      </c>
      <c r="I120" s="4">
        <f>VLOOKUP(B120,Membership!A120:C319,3,FALSE)</f>
        <v>44773</v>
      </c>
    </row>
    <row r="121" spans="1:9" x14ac:dyDescent="0.35">
      <c r="A121" s="1">
        <v>8306</v>
      </c>
      <c r="B121" s="1">
        <v>277</v>
      </c>
      <c r="C121" s="1" t="s">
        <v>226</v>
      </c>
      <c r="D121" s="1" t="s">
        <v>494</v>
      </c>
      <c r="E121" s="1" t="s">
        <v>14</v>
      </c>
      <c r="F121" s="1" t="s">
        <v>227</v>
      </c>
      <c r="G121" s="1">
        <v>4305011101</v>
      </c>
      <c r="H121" s="4">
        <f>VLOOKUP(B121,Membership!A121:C320,2,FALSE)</f>
        <v>40312</v>
      </c>
      <c r="I121" s="4">
        <f>VLOOKUP(B121,Membership!A121:C320,3,FALSE)</f>
        <v>42939</v>
      </c>
    </row>
    <row r="122" spans="1:9" x14ac:dyDescent="0.35">
      <c r="A122" s="1">
        <v>3270</v>
      </c>
      <c r="B122" s="1">
        <v>85</v>
      </c>
      <c r="C122" s="1" t="s">
        <v>228</v>
      </c>
      <c r="D122" s="1" t="s">
        <v>495</v>
      </c>
      <c r="E122" s="1" t="s">
        <v>14</v>
      </c>
      <c r="F122" s="1" t="s">
        <v>229</v>
      </c>
      <c r="G122" s="1">
        <v>3253132607</v>
      </c>
      <c r="H122" s="4">
        <f>VLOOKUP(B122,Membership!A122:C321,2,FALSE)</f>
        <v>36058</v>
      </c>
      <c r="I122" s="4">
        <f>VLOOKUP(B122,Membership!A122:C321,3,FALSE)</f>
        <v>43402</v>
      </c>
    </row>
    <row r="123" spans="1:9" x14ac:dyDescent="0.35">
      <c r="A123" s="1">
        <v>6787</v>
      </c>
      <c r="B123" s="1">
        <v>863</v>
      </c>
      <c r="C123" s="1" t="s">
        <v>230</v>
      </c>
      <c r="D123" s="1" t="s">
        <v>496</v>
      </c>
      <c r="E123" s="1" t="s">
        <v>11</v>
      </c>
      <c r="F123" s="1" t="s">
        <v>231</v>
      </c>
      <c r="G123" s="1">
        <v>3282200761</v>
      </c>
      <c r="H123" s="4">
        <f>VLOOKUP(B123,Membership!A123:C322,2,FALSE)</f>
        <v>36850</v>
      </c>
      <c r="I123" s="4">
        <f>VLOOKUP(B123,Membership!A123:C322,3,FALSE)</f>
        <v>39795</v>
      </c>
    </row>
    <row r="124" spans="1:9" x14ac:dyDescent="0.35">
      <c r="A124" s="1">
        <v>3733</v>
      </c>
      <c r="B124" s="1">
        <v>731</v>
      </c>
      <c r="C124" s="1" t="s">
        <v>232</v>
      </c>
      <c r="D124" s="1" t="s">
        <v>497</v>
      </c>
      <c r="E124" s="1" t="s">
        <v>8</v>
      </c>
      <c r="F124" s="1" t="s">
        <v>233</v>
      </c>
      <c r="G124" s="1">
        <v>8831717023</v>
      </c>
      <c r="H124" s="4">
        <f>VLOOKUP(B124,Membership!A124:C323,2,FALSE)</f>
        <v>29331</v>
      </c>
      <c r="I124" s="4">
        <f>VLOOKUP(B124,Membership!A124:C323,3,FALSE)</f>
        <v>31520</v>
      </c>
    </row>
    <row r="125" spans="1:9" x14ac:dyDescent="0.35">
      <c r="A125" s="1">
        <v>207</v>
      </c>
      <c r="B125" s="1">
        <v>638</v>
      </c>
      <c r="C125" s="1" t="s">
        <v>234</v>
      </c>
      <c r="D125" s="1" t="s">
        <v>498</v>
      </c>
      <c r="E125" s="1" t="s">
        <v>14</v>
      </c>
      <c r="F125" s="1" t="s">
        <v>235</v>
      </c>
      <c r="G125" s="1">
        <v>6274955877</v>
      </c>
      <c r="H125" s="4">
        <f>VLOOKUP(B125,Membership!A125:C324,2,FALSE)</f>
        <v>42876</v>
      </c>
      <c r="I125" s="4">
        <f>VLOOKUP(B125,Membership!A125:C324,3,FALSE)</f>
        <v>45275</v>
      </c>
    </row>
    <row r="126" spans="1:9" x14ac:dyDescent="0.35">
      <c r="A126" s="1">
        <v>3</v>
      </c>
      <c r="B126" s="1">
        <v>275</v>
      </c>
      <c r="C126" s="1" t="s">
        <v>236</v>
      </c>
      <c r="D126" s="1" t="s">
        <v>499</v>
      </c>
      <c r="E126" s="1" t="s">
        <v>8</v>
      </c>
      <c r="F126" s="1" t="s">
        <v>237</v>
      </c>
      <c r="G126" s="1">
        <v>9875661422</v>
      </c>
      <c r="H126" s="4">
        <f>VLOOKUP(B126,Membership!A126:C325,2,FALSE)</f>
        <v>34426</v>
      </c>
      <c r="I126" s="4">
        <f>VLOOKUP(B126,Membership!A126:C325,3,FALSE)</f>
        <v>38002</v>
      </c>
    </row>
    <row r="127" spans="1:9" x14ac:dyDescent="0.35">
      <c r="A127" s="1">
        <v>1896</v>
      </c>
      <c r="B127" s="1">
        <v>278</v>
      </c>
      <c r="C127" s="1" t="s">
        <v>238</v>
      </c>
      <c r="D127" s="1" t="s">
        <v>500</v>
      </c>
      <c r="E127" s="1" t="s">
        <v>14</v>
      </c>
      <c r="F127" s="1" t="s">
        <v>239</v>
      </c>
      <c r="G127" s="1">
        <v>9976580262</v>
      </c>
      <c r="H127" s="4">
        <f>VLOOKUP(B127,Membership!A127:C326,2,FALSE)</f>
        <v>28397</v>
      </c>
      <c r="I127" s="4">
        <f>VLOOKUP(B127,Membership!A127:C326,3,FALSE)</f>
        <v>31787</v>
      </c>
    </row>
    <row r="128" spans="1:9" x14ac:dyDescent="0.35">
      <c r="A128" s="1">
        <v>9631</v>
      </c>
      <c r="B128" s="1">
        <v>948</v>
      </c>
      <c r="C128" s="1" t="s">
        <v>240</v>
      </c>
      <c r="D128" s="1" t="s">
        <v>501</v>
      </c>
      <c r="E128" s="1" t="s">
        <v>14</v>
      </c>
      <c r="F128" s="1" t="s">
        <v>241</v>
      </c>
      <c r="G128" s="1">
        <v>7191264003</v>
      </c>
      <c r="H128" s="4">
        <f>VLOOKUP(B128,Membership!A128:C327,2,FALSE)</f>
        <v>40565</v>
      </c>
      <c r="I128" s="4">
        <f>VLOOKUP(B128,Membership!A128:C327,3,FALSE)</f>
        <v>42654</v>
      </c>
    </row>
    <row r="129" spans="1:9" x14ac:dyDescent="0.35">
      <c r="A129" s="1">
        <v>3132</v>
      </c>
      <c r="B129" s="1">
        <v>912</v>
      </c>
      <c r="C129" s="1" t="s">
        <v>242</v>
      </c>
      <c r="D129" s="1" t="s">
        <v>502</v>
      </c>
      <c r="E129" s="1" t="s">
        <v>14</v>
      </c>
      <c r="F129" s="1" t="s">
        <v>243</v>
      </c>
      <c r="G129" s="1">
        <v>3477191930</v>
      </c>
      <c r="H129" s="4">
        <f>VLOOKUP(B129,Membership!A129:C328,2,FALSE)</f>
        <v>28370</v>
      </c>
      <c r="I129" s="4">
        <f>VLOOKUP(B129,Membership!A129:C328,3,FALSE)</f>
        <v>28932</v>
      </c>
    </row>
    <row r="130" spans="1:9" x14ac:dyDescent="0.35">
      <c r="A130" s="1">
        <v>1202</v>
      </c>
      <c r="B130" s="1">
        <v>426</v>
      </c>
      <c r="C130" s="1" t="s">
        <v>244</v>
      </c>
      <c r="D130" s="1" t="s">
        <v>503</v>
      </c>
      <c r="E130" s="1" t="s">
        <v>8</v>
      </c>
      <c r="F130" s="1" t="s">
        <v>245</v>
      </c>
      <c r="G130" s="1">
        <v>4935174932</v>
      </c>
      <c r="H130" s="4">
        <f>VLOOKUP(B130,Membership!A130:C329,2,FALSE)</f>
        <v>39390</v>
      </c>
      <c r="I130" s="4">
        <f>VLOOKUP(B130,Membership!A130:C329,3,FALSE)</f>
        <v>45663</v>
      </c>
    </row>
    <row r="131" spans="1:9" x14ac:dyDescent="0.35">
      <c r="A131" s="1">
        <v>8834</v>
      </c>
      <c r="B131" s="1">
        <v>735</v>
      </c>
      <c r="C131" s="1" t="s">
        <v>96</v>
      </c>
      <c r="D131" s="1" t="s">
        <v>504</v>
      </c>
      <c r="E131" s="1" t="s">
        <v>8</v>
      </c>
      <c r="F131" s="1" t="s">
        <v>246</v>
      </c>
      <c r="G131" s="1">
        <v>6582738747</v>
      </c>
      <c r="H131" s="4">
        <f>VLOOKUP(B131,Membership!A131:C330,2,FALSE)</f>
        <v>32245</v>
      </c>
      <c r="I131" s="4">
        <f>VLOOKUP(B131,Membership!A131:C330,3,FALSE)</f>
        <v>37459</v>
      </c>
    </row>
    <row r="132" spans="1:9" x14ac:dyDescent="0.35">
      <c r="A132" s="1">
        <v>1201</v>
      </c>
      <c r="B132" s="1">
        <v>666</v>
      </c>
      <c r="C132" s="1" t="s">
        <v>247</v>
      </c>
      <c r="D132" s="1" t="s">
        <v>505</v>
      </c>
      <c r="E132" s="1" t="s">
        <v>8</v>
      </c>
      <c r="F132" s="1" t="s">
        <v>248</v>
      </c>
      <c r="G132" s="1">
        <v>7050577792</v>
      </c>
      <c r="H132" s="4">
        <f>VLOOKUP(B132,Membership!A132:C331,2,FALSE)</f>
        <v>32166</v>
      </c>
      <c r="I132" s="4">
        <f>VLOOKUP(B132,Membership!A132:C331,3,FALSE)</f>
        <v>39254</v>
      </c>
    </row>
    <row r="133" spans="1:9" x14ac:dyDescent="0.35">
      <c r="A133" s="1">
        <v>2573</v>
      </c>
      <c r="B133" s="1">
        <v>888</v>
      </c>
      <c r="C133" s="1" t="s">
        <v>249</v>
      </c>
      <c r="D133" s="1" t="s">
        <v>506</v>
      </c>
      <c r="E133" s="1" t="s">
        <v>8</v>
      </c>
      <c r="F133" s="1" t="s">
        <v>250</v>
      </c>
      <c r="G133" s="1">
        <v>8241842420</v>
      </c>
      <c r="H133" s="4">
        <f>VLOOKUP(B133,Membership!A133:C332,2,FALSE)</f>
        <v>39669</v>
      </c>
      <c r="I133" s="4">
        <f>VLOOKUP(B133,Membership!A133:C332,3,FALSE)</f>
        <v>40341</v>
      </c>
    </row>
    <row r="134" spans="1:9" x14ac:dyDescent="0.35">
      <c r="A134" s="1">
        <v>6759</v>
      </c>
      <c r="B134" s="1">
        <v>310</v>
      </c>
      <c r="C134" s="1" t="s">
        <v>251</v>
      </c>
      <c r="D134" s="1" t="s">
        <v>507</v>
      </c>
      <c r="E134" s="1" t="s">
        <v>8</v>
      </c>
      <c r="F134" s="1" t="s">
        <v>252</v>
      </c>
      <c r="G134" s="1">
        <v>2604037592</v>
      </c>
      <c r="H134" s="4">
        <f>VLOOKUP(B134,Membership!A134:C333,2,FALSE)</f>
        <v>26413</v>
      </c>
      <c r="I134" s="4">
        <f>VLOOKUP(B134,Membership!A134:C333,3,FALSE)</f>
        <v>30022</v>
      </c>
    </row>
    <row r="135" spans="1:9" x14ac:dyDescent="0.35">
      <c r="A135" s="1">
        <v>2601</v>
      </c>
      <c r="B135" s="1">
        <v>43</v>
      </c>
      <c r="C135" s="1" t="s">
        <v>253</v>
      </c>
      <c r="D135" s="1" t="s">
        <v>508</v>
      </c>
      <c r="E135" s="1" t="s">
        <v>11</v>
      </c>
      <c r="F135" s="1" t="s">
        <v>254</v>
      </c>
      <c r="G135" s="1">
        <v>9380507727</v>
      </c>
      <c r="H135" s="4">
        <f>VLOOKUP(B135,Membership!A135:C334,2,FALSE)</f>
        <v>30200</v>
      </c>
      <c r="I135" s="4">
        <f>VLOOKUP(B135,Membership!A135:C334,3,FALSE)</f>
        <v>34861</v>
      </c>
    </row>
    <row r="136" spans="1:9" x14ac:dyDescent="0.35">
      <c r="A136" s="1">
        <v>2656</v>
      </c>
      <c r="B136" s="1">
        <v>722</v>
      </c>
      <c r="C136" s="1" t="s">
        <v>88</v>
      </c>
      <c r="D136" s="1" t="s">
        <v>509</v>
      </c>
      <c r="E136" s="1" t="s">
        <v>11</v>
      </c>
      <c r="F136" s="1" t="s">
        <v>255</v>
      </c>
      <c r="G136" s="1">
        <v>4722321429</v>
      </c>
      <c r="H136" s="4">
        <f>VLOOKUP(B136,Membership!A136:C335,2,FALSE)</f>
        <v>30033</v>
      </c>
      <c r="I136" s="4">
        <f>VLOOKUP(B136,Membership!A136:C335,3,FALSE)</f>
        <v>35533</v>
      </c>
    </row>
    <row r="137" spans="1:9" x14ac:dyDescent="0.35">
      <c r="A137" s="1">
        <v>9645</v>
      </c>
      <c r="B137" s="1">
        <v>233</v>
      </c>
      <c r="C137" s="1" t="s">
        <v>94</v>
      </c>
      <c r="D137" s="1" t="s">
        <v>510</v>
      </c>
      <c r="E137" s="1" t="s">
        <v>11</v>
      </c>
      <c r="F137" s="1" t="s">
        <v>184</v>
      </c>
      <c r="G137" s="1">
        <v>9598036922</v>
      </c>
      <c r="H137" s="4">
        <f>VLOOKUP(B137,Membership!A137:C336,2,FALSE)</f>
        <v>36315</v>
      </c>
      <c r="I137" s="4">
        <f>VLOOKUP(B137,Membership!A137:C336,3,FALSE)</f>
        <v>42362</v>
      </c>
    </row>
    <row r="138" spans="1:9" x14ac:dyDescent="0.35">
      <c r="A138" s="1">
        <v>584</v>
      </c>
      <c r="B138" s="1">
        <v>392</v>
      </c>
      <c r="C138" s="1" t="s">
        <v>152</v>
      </c>
      <c r="D138" s="1" t="s">
        <v>511</v>
      </c>
      <c r="E138" s="1" t="s">
        <v>11</v>
      </c>
      <c r="F138" s="1" t="s">
        <v>256</v>
      </c>
      <c r="G138" s="1">
        <v>2677043411</v>
      </c>
      <c r="H138" s="4">
        <f>VLOOKUP(B138,Membership!A138:C337,2,FALSE)</f>
        <v>28109</v>
      </c>
      <c r="I138" s="4">
        <f>VLOOKUP(B138,Membership!A138:C337,3,FALSE)</f>
        <v>28839</v>
      </c>
    </row>
    <row r="139" spans="1:9" x14ac:dyDescent="0.35">
      <c r="A139" s="1">
        <v>2121</v>
      </c>
      <c r="B139" s="1">
        <v>527</v>
      </c>
      <c r="C139" s="1" t="s">
        <v>257</v>
      </c>
      <c r="D139" s="1" t="s">
        <v>512</v>
      </c>
      <c r="E139" s="1" t="s">
        <v>11</v>
      </c>
      <c r="F139" s="1" t="s">
        <v>258</v>
      </c>
      <c r="G139" s="1">
        <v>4336869761</v>
      </c>
      <c r="H139" s="4">
        <f>VLOOKUP(B139,Membership!A139:C338,2,FALSE)</f>
        <v>26995</v>
      </c>
      <c r="I139" s="4">
        <f>VLOOKUP(B139,Membership!A139:C338,3,FALSE)</f>
        <v>29875</v>
      </c>
    </row>
    <row r="140" spans="1:9" x14ac:dyDescent="0.35">
      <c r="A140" s="1">
        <v>2142</v>
      </c>
      <c r="B140" s="1">
        <v>767</v>
      </c>
      <c r="C140" s="1" t="s">
        <v>28</v>
      </c>
      <c r="D140" s="1" t="s">
        <v>513</v>
      </c>
      <c r="E140" s="1" t="s">
        <v>8</v>
      </c>
      <c r="F140" s="1" t="s">
        <v>259</v>
      </c>
      <c r="G140" s="1">
        <v>3463358376</v>
      </c>
      <c r="H140" s="4">
        <f>VLOOKUP(B140,Membership!A140:C339,2,FALSE)</f>
        <v>26914</v>
      </c>
      <c r="I140" s="4">
        <f>VLOOKUP(B140,Membership!A140:C339,3,FALSE)</f>
        <v>28047</v>
      </c>
    </row>
    <row r="141" spans="1:9" x14ac:dyDescent="0.35">
      <c r="A141" s="1">
        <v>2396</v>
      </c>
      <c r="B141" s="1">
        <v>650</v>
      </c>
      <c r="C141" s="1" t="s">
        <v>260</v>
      </c>
      <c r="D141" s="1" t="s">
        <v>514</v>
      </c>
      <c r="E141" s="1" t="s">
        <v>14</v>
      </c>
      <c r="F141" s="1" t="s">
        <v>261</v>
      </c>
      <c r="G141" s="1">
        <v>6083580617</v>
      </c>
      <c r="H141" s="4">
        <f>VLOOKUP(B141,Membership!A141:C340,2,FALSE)</f>
        <v>30958</v>
      </c>
      <c r="I141" s="4">
        <f>VLOOKUP(B141,Membership!A141:C340,3,FALSE)</f>
        <v>33313</v>
      </c>
    </row>
    <row r="142" spans="1:9" x14ac:dyDescent="0.35">
      <c r="A142" s="1">
        <v>8747</v>
      </c>
      <c r="B142" s="1">
        <v>908</v>
      </c>
      <c r="C142" s="1" t="s">
        <v>262</v>
      </c>
      <c r="D142" s="1" t="s">
        <v>515</v>
      </c>
      <c r="E142" s="1" t="s">
        <v>14</v>
      </c>
      <c r="F142" s="1" t="s">
        <v>263</v>
      </c>
      <c r="G142" s="1">
        <v>3087180828</v>
      </c>
      <c r="H142" s="4">
        <f>VLOOKUP(B142,Membership!A142:C341,2,FALSE)</f>
        <v>38732</v>
      </c>
      <c r="I142" s="4">
        <f>VLOOKUP(B142,Membership!A142:C341,3,FALSE)</f>
        <v>45501</v>
      </c>
    </row>
    <row r="143" spans="1:9" x14ac:dyDescent="0.35">
      <c r="A143" s="1">
        <v>4142</v>
      </c>
      <c r="B143" s="1">
        <v>955</v>
      </c>
      <c r="C143" s="1" t="s">
        <v>264</v>
      </c>
      <c r="D143" s="1" t="s">
        <v>516</v>
      </c>
      <c r="E143" s="1" t="s">
        <v>14</v>
      </c>
      <c r="F143" s="1" t="s">
        <v>265</v>
      </c>
      <c r="G143" s="1">
        <v>1771412315</v>
      </c>
      <c r="H143" s="4">
        <f>VLOOKUP(B143,Membership!A143:C342,2,FALSE)</f>
        <v>28397</v>
      </c>
      <c r="I143" s="4">
        <f>VLOOKUP(B143,Membership!A143:C342,3,FALSE)</f>
        <v>33803</v>
      </c>
    </row>
    <row r="144" spans="1:9" x14ac:dyDescent="0.35">
      <c r="A144" s="1">
        <v>9770</v>
      </c>
      <c r="B144" s="1">
        <v>106</v>
      </c>
      <c r="C144" s="1" t="s">
        <v>266</v>
      </c>
      <c r="D144" s="1" t="s">
        <v>517</v>
      </c>
      <c r="E144" s="1" t="s">
        <v>11</v>
      </c>
      <c r="F144" s="1" t="s">
        <v>267</v>
      </c>
      <c r="G144" s="1">
        <v>7962531995</v>
      </c>
      <c r="H144" s="4">
        <f>VLOOKUP(B144,Membership!A144:C343,2,FALSE)</f>
        <v>38948</v>
      </c>
      <c r="I144" s="4">
        <f>VLOOKUP(B144,Membership!A144:C343,3,FALSE)</f>
        <v>41281</v>
      </c>
    </row>
    <row r="145" spans="1:9" x14ac:dyDescent="0.35">
      <c r="A145" s="1">
        <v>2593</v>
      </c>
      <c r="B145" s="1">
        <v>410</v>
      </c>
      <c r="C145" s="1" t="s">
        <v>206</v>
      </c>
      <c r="D145" s="1" t="s">
        <v>518</v>
      </c>
      <c r="E145" s="1" t="s">
        <v>11</v>
      </c>
      <c r="F145" s="1" t="s">
        <v>268</v>
      </c>
      <c r="G145" s="1">
        <v>5212165773</v>
      </c>
      <c r="H145" s="4">
        <f>VLOOKUP(B145,Membership!A145:C344,2,FALSE)</f>
        <v>41343</v>
      </c>
      <c r="I145" s="4">
        <f>VLOOKUP(B145,Membership!A145:C344,3,FALSE)</f>
        <v>48407</v>
      </c>
    </row>
    <row r="146" spans="1:9" x14ac:dyDescent="0.35">
      <c r="A146" s="1">
        <v>9807</v>
      </c>
      <c r="B146" s="1">
        <v>311</v>
      </c>
      <c r="C146" s="1" t="s">
        <v>269</v>
      </c>
      <c r="D146" s="1" t="s">
        <v>519</v>
      </c>
      <c r="E146" s="1" t="s">
        <v>14</v>
      </c>
      <c r="F146" s="1" t="s">
        <v>270</v>
      </c>
      <c r="G146" s="1">
        <v>1106944265</v>
      </c>
      <c r="H146" s="4">
        <f>VLOOKUP(B146,Membership!A146:C345,2,FALSE)</f>
        <v>38436</v>
      </c>
      <c r="I146" s="4">
        <f>VLOOKUP(B146,Membership!A146:C345,3,FALSE)</f>
        <v>43732</v>
      </c>
    </row>
    <row r="147" spans="1:9" x14ac:dyDescent="0.35">
      <c r="A147" s="1">
        <v>2525</v>
      </c>
      <c r="B147" s="1">
        <v>830</v>
      </c>
      <c r="C147" s="1" t="s">
        <v>271</v>
      </c>
      <c r="D147" s="1" t="s">
        <v>520</v>
      </c>
      <c r="E147" s="1" t="s">
        <v>8</v>
      </c>
      <c r="F147" s="1" t="s">
        <v>272</v>
      </c>
      <c r="G147" s="1">
        <v>9484650144</v>
      </c>
      <c r="H147" s="4">
        <f>VLOOKUP(B147,Membership!A147:C346,2,FALSE)</f>
        <v>40353</v>
      </c>
      <c r="I147" s="4">
        <f>VLOOKUP(B147,Membership!A147:C346,3,FALSE)</f>
        <v>46345</v>
      </c>
    </row>
    <row r="148" spans="1:9" x14ac:dyDescent="0.35">
      <c r="A148" s="1">
        <v>1724</v>
      </c>
      <c r="B148" s="1">
        <v>805</v>
      </c>
      <c r="C148" s="1" t="s">
        <v>273</v>
      </c>
      <c r="D148" s="1" t="s">
        <v>521</v>
      </c>
      <c r="E148" s="1" t="s">
        <v>8</v>
      </c>
      <c r="F148" s="1" t="s">
        <v>274</v>
      </c>
      <c r="G148" s="1">
        <v>5023276687</v>
      </c>
      <c r="H148" s="4">
        <f>VLOOKUP(B148,Membership!A148:C347,2,FALSE)</f>
        <v>30618</v>
      </c>
      <c r="I148" s="4">
        <f>VLOOKUP(B148,Membership!A148:C347,3,FALSE)</f>
        <v>32019</v>
      </c>
    </row>
    <row r="149" spans="1:9" x14ac:dyDescent="0.35">
      <c r="A149" s="1">
        <v>7146</v>
      </c>
      <c r="B149" s="1">
        <v>351</v>
      </c>
      <c r="C149" s="1" t="s">
        <v>275</v>
      </c>
      <c r="D149" s="1" t="s">
        <v>522</v>
      </c>
      <c r="E149" s="1" t="s">
        <v>11</v>
      </c>
      <c r="F149" s="1" t="s">
        <v>276</v>
      </c>
      <c r="G149" s="1">
        <v>2048989791</v>
      </c>
      <c r="H149" s="4">
        <f>VLOOKUP(B149,Membership!A149:C348,2,FALSE)</f>
        <v>41589</v>
      </c>
      <c r="I149" s="4">
        <f>VLOOKUP(B149,Membership!A149:C348,3,FALSE)</f>
        <v>46347</v>
      </c>
    </row>
    <row r="150" spans="1:9" x14ac:dyDescent="0.35">
      <c r="A150" s="1">
        <v>563</v>
      </c>
      <c r="B150" s="1">
        <v>529</v>
      </c>
      <c r="C150" s="1" t="s">
        <v>277</v>
      </c>
      <c r="D150" s="1" t="s">
        <v>523</v>
      </c>
      <c r="E150" s="1" t="s">
        <v>14</v>
      </c>
      <c r="F150" s="1" t="s">
        <v>278</v>
      </c>
      <c r="G150" s="1">
        <v>8133737988</v>
      </c>
      <c r="H150" s="4">
        <f>VLOOKUP(B150,Membership!A150:C349,2,FALSE)</f>
        <v>27557</v>
      </c>
      <c r="I150" s="4">
        <f>VLOOKUP(B150,Membership!A150:C349,3,FALSE)</f>
        <v>30326</v>
      </c>
    </row>
    <row r="151" spans="1:9" x14ac:dyDescent="0.35">
      <c r="A151" s="1">
        <v>7771</v>
      </c>
      <c r="B151" s="1">
        <v>52</v>
      </c>
      <c r="C151" s="1" t="s">
        <v>279</v>
      </c>
      <c r="D151" s="1" t="s">
        <v>524</v>
      </c>
      <c r="E151" s="1" t="s">
        <v>14</v>
      </c>
      <c r="F151" s="1" t="s">
        <v>280</v>
      </c>
      <c r="G151" s="1">
        <v>3262621948</v>
      </c>
      <c r="H151" s="4">
        <f>VLOOKUP(B151,Membership!A151:C350,2,FALSE)</f>
        <v>37574</v>
      </c>
      <c r="I151" s="4">
        <f>VLOOKUP(B151,Membership!A151:C350,3,FALSE)</f>
        <v>44918</v>
      </c>
    </row>
    <row r="152" spans="1:9" x14ac:dyDescent="0.35">
      <c r="A152" s="1">
        <v>4789</v>
      </c>
      <c r="B152" s="1">
        <v>30</v>
      </c>
      <c r="C152" s="1" t="s">
        <v>281</v>
      </c>
      <c r="D152" s="1" t="s">
        <v>525</v>
      </c>
      <c r="E152" s="1" t="s">
        <v>8</v>
      </c>
      <c r="F152" s="1" t="s">
        <v>282</v>
      </c>
      <c r="G152" s="1">
        <v>3426943865</v>
      </c>
      <c r="H152" s="4">
        <f>VLOOKUP(B152,Membership!A152:C351,2,FALSE)</f>
        <v>42701</v>
      </c>
      <c r="I152" s="4">
        <f>VLOOKUP(B152,Membership!A152:C351,3,FALSE)</f>
        <v>47289</v>
      </c>
    </row>
    <row r="153" spans="1:9" x14ac:dyDescent="0.35">
      <c r="A153" s="1">
        <v>3221</v>
      </c>
      <c r="B153" s="1">
        <v>421</v>
      </c>
      <c r="C153" s="1" t="s">
        <v>283</v>
      </c>
      <c r="D153" s="1" t="s">
        <v>526</v>
      </c>
      <c r="E153" s="1" t="s">
        <v>14</v>
      </c>
      <c r="F153" s="1" t="s">
        <v>284</v>
      </c>
      <c r="G153" s="1">
        <v>7803854441</v>
      </c>
      <c r="H153" s="4">
        <f>VLOOKUP(B153,Membership!A153:C352,2,FALSE)</f>
        <v>37431</v>
      </c>
      <c r="I153" s="4">
        <f>VLOOKUP(B153,Membership!A153:C352,3,FALSE)</f>
        <v>41643</v>
      </c>
    </row>
    <row r="154" spans="1:9" x14ac:dyDescent="0.35">
      <c r="A154" s="1">
        <v>5197</v>
      </c>
      <c r="B154" s="1">
        <v>696</v>
      </c>
      <c r="C154" s="1" t="s">
        <v>285</v>
      </c>
      <c r="D154" s="1" t="s">
        <v>527</v>
      </c>
      <c r="E154" s="1" t="s">
        <v>8</v>
      </c>
      <c r="F154" s="1" t="s">
        <v>286</v>
      </c>
      <c r="G154" s="1">
        <v>9770768694</v>
      </c>
      <c r="H154" s="4">
        <f>VLOOKUP(B154,Membership!A154:C353,2,FALSE)</f>
        <v>35026</v>
      </c>
      <c r="I154" s="4">
        <f>VLOOKUP(B154,Membership!A154:C353,3,FALSE)</f>
        <v>36681</v>
      </c>
    </row>
    <row r="155" spans="1:9" x14ac:dyDescent="0.35">
      <c r="A155" s="1">
        <v>8183</v>
      </c>
      <c r="B155" s="1">
        <v>788</v>
      </c>
      <c r="C155" s="1" t="s">
        <v>287</v>
      </c>
      <c r="D155" s="1" t="s">
        <v>528</v>
      </c>
      <c r="E155" s="1" t="s">
        <v>14</v>
      </c>
      <c r="F155" s="1" t="s">
        <v>288</v>
      </c>
      <c r="G155" s="1">
        <v>2496040176</v>
      </c>
      <c r="H155" s="4">
        <f>VLOOKUP(B155,Membership!A155:C354,2,FALSE)</f>
        <v>40677</v>
      </c>
      <c r="I155" s="4">
        <f>VLOOKUP(B155,Membership!A155:C354,3,FALSE)</f>
        <v>41528</v>
      </c>
    </row>
    <row r="156" spans="1:9" x14ac:dyDescent="0.35">
      <c r="A156" s="1">
        <v>1126</v>
      </c>
      <c r="B156" s="1">
        <v>590</v>
      </c>
      <c r="C156" s="1" t="s">
        <v>289</v>
      </c>
      <c r="D156" s="1" t="s">
        <v>529</v>
      </c>
      <c r="E156" s="1" t="s">
        <v>11</v>
      </c>
      <c r="F156" s="1" t="s">
        <v>290</v>
      </c>
      <c r="G156" s="1">
        <v>5597753640</v>
      </c>
      <c r="H156" s="4">
        <f>VLOOKUP(B156,Membership!A156:C355,2,FALSE)</f>
        <v>37462</v>
      </c>
      <c r="I156" s="4">
        <f>VLOOKUP(B156,Membership!A156:C355,3,FALSE)</f>
        <v>40524</v>
      </c>
    </row>
    <row r="157" spans="1:9" x14ac:dyDescent="0.35">
      <c r="A157" s="1">
        <v>4899</v>
      </c>
      <c r="B157" s="1">
        <v>417</v>
      </c>
      <c r="C157" s="1" t="s">
        <v>291</v>
      </c>
      <c r="D157" s="1" t="s">
        <v>530</v>
      </c>
      <c r="E157" s="1" t="s">
        <v>8</v>
      </c>
      <c r="F157" s="1" t="s">
        <v>292</v>
      </c>
      <c r="G157" s="1">
        <v>6624913103</v>
      </c>
      <c r="H157" s="4">
        <f>VLOOKUP(B157,Membership!A157:C356,2,FALSE)</f>
        <v>40081</v>
      </c>
      <c r="I157" s="4">
        <f>VLOOKUP(B157,Membership!A157:C356,3,FALSE)</f>
        <v>45001</v>
      </c>
    </row>
    <row r="158" spans="1:9" x14ac:dyDescent="0.35">
      <c r="A158" s="1">
        <v>4732</v>
      </c>
      <c r="B158" s="1">
        <v>635</v>
      </c>
      <c r="C158" s="1" t="s">
        <v>293</v>
      </c>
      <c r="D158" s="1" t="s">
        <v>531</v>
      </c>
      <c r="E158" s="1" t="s">
        <v>8</v>
      </c>
      <c r="F158" s="1" t="s">
        <v>294</v>
      </c>
      <c r="G158" s="1">
        <v>2676477272</v>
      </c>
      <c r="H158" s="4">
        <f>VLOOKUP(B158,Membership!A158:C357,2,FALSE)</f>
        <v>29348</v>
      </c>
      <c r="I158" s="4">
        <f>VLOOKUP(B158,Membership!A158:C357,3,FALSE)</f>
        <v>32068</v>
      </c>
    </row>
    <row r="159" spans="1:9" x14ac:dyDescent="0.35">
      <c r="A159" s="1">
        <v>4103</v>
      </c>
      <c r="B159" s="1">
        <v>549</v>
      </c>
      <c r="C159" s="1" t="s">
        <v>295</v>
      </c>
      <c r="D159" s="1" t="s">
        <v>532</v>
      </c>
      <c r="E159" s="1" t="s">
        <v>8</v>
      </c>
      <c r="F159" s="1" t="s">
        <v>296</v>
      </c>
      <c r="G159" s="1">
        <v>7164606551</v>
      </c>
      <c r="H159" s="4">
        <f>VLOOKUP(B159,Membership!A159:C358,2,FALSE)</f>
        <v>26598</v>
      </c>
      <c r="I159" s="4">
        <f>VLOOKUP(B159,Membership!A159:C358,3,FALSE)</f>
        <v>32864</v>
      </c>
    </row>
    <row r="160" spans="1:9" x14ac:dyDescent="0.35">
      <c r="A160" s="1">
        <v>7861</v>
      </c>
      <c r="B160" s="1">
        <v>877</v>
      </c>
      <c r="C160" s="1" t="s">
        <v>297</v>
      </c>
      <c r="D160" s="1" t="s">
        <v>533</v>
      </c>
      <c r="E160" s="1" t="s">
        <v>11</v>
      </c>
      <c r="F160" s="1" t="s">
        <v>298</v>
      </c>
      <c r="G160" s="1">
        <v>6448120894</v>
      </c>
      <c r="H160" s="4">
        <f>VLOOKUP(B160,Membership!A160:C359,2,FALSE)</f>
        <v>38732</v>
      </c>
      <c r="I160" s="4">
        <f>VLOOKUP(B160,Membership!A160:C359,3,FALSE)</f>
        <v>43959</v>
      </c>
    </row>
    <row r="161" spans="1:9" x14ac:dyDescent="0.35">
      <c r="A161" s="1">
        <v>7764</v>
      </c>
      <c r="B161" s="1">
        <v>690</v>
      </c>
      <c r="C161" s="1" t="s">
        <v>299</v>
      </c>
      <c r="D161" s="1" t="s">
        <v>534</v>
      </c>
      <c r="E161" s="1" t="s">
        <v>11</v>
      </c>
      <c r="F161" s="1" t="s">
        <v>300</v>
      </c>
      <c r="G161" s="1">
        <v>8065274712</v>
      </c>
      <c r="H161" s="4">
        <f>VLOOKUP(B161,Membership!A161:C360,2,FALSE)</f>
        <v>40486</v>
      </c>
      <c r="I161" s="4">
        <f>VLOOKUP(B161,Membership!A161:C360,3,FALSE)</f>
        <v>42090</v>
      </c>
    </row>
    <row r="162" spans="1:9" x14ac:dyDescent="0.35">
      <c r="A162" s="1">
        <v>5345</v>
      </c>
      <c r="B162" s="1">
        <v>164</v>
      </c>
      <c r="C162" s="1" t="s">
        <v>301</v>
      </c>
      <c r="D162" s="1" t="s">
        <v>535</v>
      </c>
      <c r="E162" s="1" t="s">
        <v>11</v>
      </c>
      <c r="F162" s="1" t="s">
        <v>302</v>
      </c>
      <c r="G162" s="1">
        <v>8636405460</v>
      </c>
      <c r="H162" s="4">
        <f>VLOOKUP(B162,Membership!A162:C361,2,FALSE)</f>
        <v>35569</v>
      </c>
      <c r="I162" s="4">
        <f>VLOOKUP(B162,Membership!A162:C361,3,FALSE)</f>
        <v>39460</v>
      </c>
    </row>
    <row r="163" spans="1:9" x14ac:dyDescent="0.35">
      <c r="A163" s="1">
        <v>6191</v>
      </c>
      <c r="B163" s="1">
        <v>279</v>
      </c>
      <c r="C163" s="1" t="s">
        <v>251</v>
      </c>
      <c r="D163" s="1" t="s">
        <v>536</v>
      </c>
      <c r="E163" s="1" t="s">
        <v>14</v>
      </c>
      <c r="F163" s="1" t="s">
        <v>303</v>
      </c>
      <c r="G163" s="1">
        <v>7478765147</v>
      </c>
      <c r="H163" s="4">
        <f>VLOOKUP(B163,Membership!A163:C362,2,FALSE)</f>
        <v>29908</v>
      </c>
      <c r="I163" s="4">
        <f>VLOOKUP(B163,Membership!A163:C362,3,FALSE)</f>
        <v>32618</v>
      </c>
    </row>
    <row r="164" spans="1:9" x14ac:dyDescent="0.35">
      <c r="A164" s="1">
        <v>310</v>
      </c>
      <c r="B164" s="1">
        <v>574</v>
      </c>
      <c r="C164" s="1" t="s">
        <v>304</v>
      </c>
      <c r="D164" s="1" t="s">
        <v>537</v>
      </c>
      <c r="E164" s="1" t="s">
        <v>8</v>
      </c>
      <c r="F164" s="1" t="s">
        <v>305</v>
      </c>
      <c r="G164" s="1">
        <v>5704304288</v>
      </c>
      <c r="H164" s="4">
        <f>VLOOKUP(B164,Membership!A164:C363,2,FALSE)</f>
        <v>38631</v>
      </c>
      <c r="I164" s="4">
        <f>VLOOKUP(B164,Membership!A164:C363,3,FALSE)</f>
        <v>44297</v>
      </c>
    </row>
    <row r="165" spans="1:9" x14ac:dyDescent="0.35">
      <c r="A165" s="1">
        <v>3095</v>
      </c>
      <c r="B165" s="1">
        <v>222</v>
      </c>
      <c r="C165" s="1" t="s">
        <v>306</v>
      </c>
      <c r="D165" s="1" t="s">
        <v>538</v>
      </c>
      <c r="E165" s="1" t="s">
        <v>14</v>
      </c>
      <c r="F165" s="1" t="s">
        <v>307</v>
      </c>
      <c r="G165" s="1">
        <v>7239777917</v>
      </c>
      <c r="H165" s="4">
        <f>VLOOKUP(B165,Membership!A165:C364,2,FALSE)</f>
        <v>26370</v>
      </c>
      <c r="I165" s="4">
        <f>VLOOKUP(B165,Membership!A165:C364,3,FALSE)</f>
        <v>32839</v>
      </c>
    </row>
    <row r="166" spans="1:9" x14ac:dyDescent="0.35">
      <c r="A166" s="1">
        <v>2159</v>
      </c>
      <c r="B166" s="1">
        <v>640</v>
      </c>
      <c r="C166" s="1" t="s">
        <v>308</v>
      </c>
      <c r="D166" s="1" t="s">
        <v>539</v>
      </c>
      <c r="E166" s="1" t="s">
        <v>14</v>
      </c>
      <c r="F166" s="1" t="s">
        <v>309</v>
      </c>
      <c r="G166" s="1">
        <v>2543703845</v>
      </c>
      <c r="H166" s="4">
        <f>VLOOKUP(B166,Membership!A166:C365,2,FALSE)</f>
        <v>42654</v>
      </c>
      <c r="I166" s="4">
        <f>VLOOKUP(B166,Membership!A166:C365,3,FALSE)</f>
        <v>46610</v>
      </c>
    </row>
    <row r="167" spans="1:9" x14ac:dyDescent="0.35">
      <c r="A167" s="1">
        <v>3569</v>
      </c>
      <c r="B167" s="1">
        <v>896</v>
      </c>
      <c r="C167" s="1" t="s">
        <v>310</v>
      </c>
      <c r="D167" s="1" t="s">
        <v>540</v>
      </c>
      <c r="E167" s="1" t="s">
        <v>14</v>
      </c>
      <c r="F167" s="1" t="s">
        <v>311</v>
      </c>
      <c r="G167" s="1">
        <v>6104073082</v>
      </c>
      <c r="H167" s="4">
        <f>VLOOKUP(B167,Membership!A167:C366,2,FALSE)</f>
        <v>42675</v>
      </c>
      <c r="I167" s="4">
        <f>VLOOKUP(B167,Membership!A167:C366,3,FALSE)</f>
        <v>44395</v>
      </c>
    </row>
    <row r="168" spans="1:9" x14ac:dyDescent="0.35">
      <c r="A168" s="1">
        <v>5958</v>
      </c>
      <c r="B168" s="1">
        <v>318</v>
      </c>
      <c r="C168" s="1" t="s">
        <v>100</v>
      </c>
      <c r="D168" s="1" t="s">
        <v>541</v>
      </c>
      <c r="E168" s="1" t="s">
        <v>14</v>
      </c>
      <c r="F168" s="1" t="s">
        <v>312</v>
      </c>
      <c r="G168" s="1">
        <v>5160860537</v>
      </c>
      <c r="H168" s="4">
        <f>VLOOKUP(B168,Membership!A168:C367,2,FALSE)</f>
        <v>27180</v>
      </c>
      <c r="I168" s="4">
        <f>VLOOKUP(B168,Membership!A168:C367,3,FALSE)</f>
        <v>31970</v>
      </c>
    </row>
    <row r="169" spans="1:9" x14ac:dyDescent="0.35">
      <c r="A169" s="1">
        <v>1275</v>
      </c>
      <c r="B169" s="1">
        <v>953</v>
      </c>
      <c r="C169" s="1" t="s">
        <v>313</v>
      </c>
      <c r="D169" s="1" t="s">
        <v>542</v>
      </c>
      <c r="E169" s="1" t="s">
        <v>14</v>
      </c>
      <c r="F169" s="1" t="s">
        <v>314</v>
      </c>
      <c r="G169" s="1">
        <v>2792956542</v>
      </c>
      <c r="H169" s="4">
        <f>VLOOKUP(B169,Membership!A169:C368,2,FALSE)</f>
        <v>36589</v>
      </c>
      <c r="I169" s="4">
        <f>VLOOKUP(B169,Membership!A169:C368,3,FALSE)</f>
        <v>42397</v>
      </c>
    </row>
    <row r="170" spans="1:9" x14ac:dyDescent="0.35">
      <c r="A170" s="1">
        <v>6357</v>
      </c>
      <c r="B170" s="1">
        <v>681</v>
      </c>
      <c r="C170" s="1" t="s">
        <v>315</v>
      </c>
      <c r="D170" s="1" t="s">
        <v>543</v>
      </c>
      <c r="E170" s="1" t="s">
        <v>14</v>
      </c>
      <c r="F170" s="1" t="s">
        <v>316</v>
      </c>
      <c r="G170" s="1">
        <v>3676237077</v>
      </c>
      <c r="H170" s="4">
        <f>VLOOKUP(B170,Membership!A170:C369,2,FALSE)</f>
        <v>39826</v>
      </c>
      <c r="I170" s="4">
        <f>VLOOKUP(B170,Membership!A170:C369,3,FALSE)</f>
        <v>43852</v>
      </c>
    </row>
    <row r="171" spans="1:9" x14ac:dyDescent="0.35">
      <c r="A171" s="1">
        <v>4551</v>
      </c>
      <c r="B171" s="1">
        <v>972</v>
      </c>
      <c r="C171" s="1" t="s">
        <v>317</v>
      </c>
      <c r="D171" s="1" t="s">
        <v>544</v>
      </c>
      <c r="E171" s="1" t="s">
        <v>11</v>
      </c>
      <c r="F171" s="1" t="s">
        <v>318</v>
      </c>
      <c r="G171" s="1">
        <v>2375791511</v>
      </c>
      <c r="H171" s="4">
        <f>VLOOKUP(B171,Membership!A171:C370,2,FALSE)</f>
        <v>39964</v>
      </c>
      <c r="I171" s="4">
        <f>VLOOKUP(B171,Membership!A171:C370,3,FALSE)</f>
        <v>45194</v>
      </c>
    </row>
    <row r="172" spans="1:9" x14ac:dyDescent="0.35">
      <c r="A172" s="1">
        <v>4252</v>
      </c>
      <c r="B172" s="1">
        <v>407</v>
      </c>
      <c r="C172" s="1" t="s">
        <v>125</v>
      </c>
      <c r="D172" s="1" t="s">
        <v>545</v>
      </c>
      <c r="E172" s="1" t="s">
        <v>8</v>
      </c>
      <c r="F172" s="1" t="s">
        <v>319</v>
      </c>
      <c r="G172" s="1">
        <v>1578883625</v>
      </c>
      <c r="H172" s="4">
        <f>VLOOKUP(B172,Membership!A172:C371,2,FALSE)</f>
        <v>32729</v>
      </c>
      <c r="I172" s="4">
        <f>VLOOKUP(B172,Membership!A172:C371,3,FALSE)</f>
        <v>39308</v>
      </c>
    </row>
    <row r="173" spans="1:9" x14ac:dyDescent="0.35">
      <c r="A173" s="1">
        <v>2096</v>
      </c>
      <c r="B173" s="1">
        <v>226</v>
      </c>
      <c r="C173" s="1" t="s">
        <v>320</v>
      </c>
      <c r="D173" s="1" t="s">
        <v>546</v>
      </c>
      <c r="E173" s="1" t="s">
        <v>8</v>
      </c>
      <c r="F173" s="1" t="s">
        <v>321</v>
      </c>
      <c r="G173" s="1">
        <v>3365326918</v>
      </c>
      <c r="H173" s="4">
        <f>VLOOKUP(B173,Membership!A173:C372,2,FALSE)</f>
        <v>31375</v>
      </c>
      <c r="I173" s="4">
        <f>VLOOKUP(B173,Membership!A173:C372,3,FALSE)</f>
        <v>34598</v>
      </c>
    </row>
    <row r="174" spans="1:9" x14ac:dyDescent="0.35">
      <c r="A174" s="1">
        <v>5209</v>
      </c>
      <c r="B174" s="1">
        <v>762</v>
      </c>
      <c r="C174" s="1" t="s">
        <v>322</v>
      </c>
      <c r="D174" s="1" t="s">
        <v>547</v>
      </c>
      <c r="E174" s="1" t="s">
        <v>14</v>
      </c>
      <c r="F174" s="1" t="s">
        <v>323</v>
      </c>
      <c r="G174" s="1">
        <v>8798033999</v>
      </c>
      <c r="H174" s="4">
        <f>VLOOKUP(B174,Membership!A174:C373,2,FALSE)</f>
        <v>43729</v>
      </c>
      <c r="I174" s="4">
        <f>VLOOKUP(B174,Membership!A174:C373,3,FALSE)</f>
        <v>45888</v>
      </c>
    </row>
    <row r="175" spans="1:9" x14ac:dyDescent="0.35">
      <c r="A175" s="1">
        <v>9271</v>
      </c>
      <c r="B175" s="1">
        <v>872</v>
      </c>
      <c r="C175" s="1" t="s">
        <v>324</v>
      </c>
      <c r="D175" s="1" t="s">
        <v>548</v>
      </c>
      <c r="E175" s="1" t="s">
        <v>14</v>
      </c>
      <c r="F175" s="1" t="s">
        <v>325</v>
      </c>
      <c r="G175" s="1">
        <v>5734730611</v>
      </c>
      <c r="H175" s="4">
        <f>VLOOKUP(B175,Membership!A175:C374,2,FALSE)</f>
        <v>36589</v>
      </c>
      <c r="I175" s="4">
        <f>VLOOKUP(B175,Membership!A175:C374,3,FALSE)</f>
        <v>41980</v>
      </c>
    </row>
    <row r="176" spans="1:9" x14ac:dyDescent="0.35">
      <c r="A176" s="1">
        <v>6772</v>
      </c>
      <c r="B176" s="1">
        <v>473</v>
      </c>
      <c r="C176" s="1" t="s">
        <v>244</v>
      </c>
      <c r="D176" s="1" t="s">
        <v>549</v>
      </c>
      <c r="E176" s="1" t="s">
        <v>11</v>
      </c>
      <c r="F176" s="1" t="s">
        <v>326</v>
      </c>
      <c r="G176" s="1">
        <v>7600088539</v>
      </c>
      <c r="H176" s="4">
        <f>VLOOKUP(B176,Membership!A176:C375,2,FALSE)</f>
        <v>27879</v>
      </c>
      <c r="I176" s="4">
        <f>VLOOKUP(B176,Membership!A176:C375,3,FALSE)</f>
        <v>34520</v>
      </c>
    </row>
    <row r="177" spans="1:9" x14ac:dyDescent="0.35">
      <c r="A177" s="1">
        <v>4628</v>
      </c>
      <c r="B177" s="1">
        <v>248</v>
      </c>
      <c r="C177" s="1" t="s">
        <v>327</v>
      </c>
      <c r="D177" s="1" t="s">
        <v>550</v>
      </c>
      <c r="E177" s="1" t="s">
        <v>14</v>
      </c>
      <c r="F177" s="1" t="s">
        <v>328</v>
      </c>
      <c r="G177" s="1">
        <v>5946963380</v>
      </c>
      <c r="H177" s="4">
        <f>VLOOKUP(B177,Membership!A177:C376,2,FALSE)</f>
        <v>40345</v>
      </c>
      <c r="I177" s="4">
        <f>VLOOKUP(B177,Membership!A177:C376,3,FALSE)</f>
        <v>43963</v>
      </c>
    </row>
    <row r="178" spans="1:9" x14ac:dyDescent="0.35">
      <c r="A178" s="1">
        <v>3853</v>
      </c>
      <c r="B178" s="1">
        <v>416</v>
      </c>
      <c r="C178" s="1" t="s">
        <v>104</v>
      </c>
      <c r="D178" s="1" t="s">
        <v>551</v>
      </c>
      <c r="E178" s="1" t="s">
        <v>14</v>
      </c>
      <c r="F178" s="1" t="s">
        <v>329</v>
      </c>
      <c r="G178" s="1">
        <v>2407798660</v>
      </c>
      <c r="H178" s="4">
        <f>VLOOKUP(B178,Membership!A178:C377,2,FALSE)</f>
        <v>40802</v>
      </c>
      <c r="I178" s="4">
        <f>VLOOKUP(B178,Membership!A178:C377,3,FALSE)</f>
        <v>46010</v>
      </c>
    </row>
    <row r="179" spans="1:9" x14ac:dyDescent="0.35">
      <c r="A179" s="1">
        <v>515</v>
      </c>
      <c r="B179" s="1">
        <v>425</v>
      </c>
      <c r="C179" s="1" t="s">
        <v>330</v>
      </c>
      <c r="D179" s="1" t="s">
        <v>552</v>
      </c>
      <c r="E179" s="1" t="s">
        <v>11</v>
      </c>
      <c r="F179" s="1" t="s">
        <v>331</v>
      </c>
      <c r="G179" s="1">
        <v>3644687016</v>
      </c>
      <c r="H179" s="4">
        <f>VLOOKUP(B179,Membership!A179:C378,2,FALSE)</f>
        <v>42890</v>
      </c>
      <c r="I179" s="4">
        <f>VLOOKUP(B179,Membership!A179:C378,3,FALSE)</f>
        <v>43808</v>
      </c>
    </row>
    <row r="180" spans="1:9" x14ac:dyDescent="0.35">
      <c r="A180" s="1">
        <v>7513</v>
      </c>
      <c r="B180" s="1">
        <v>435</v>
      </c>
      <c r="C180" s="1" t="s">
        <v>332</v>
      </c>
      <c r="D180" s="1" t="s">
        <v>553</v>
      </c>
      <c r="E180" s="1" t="s">
        <v>11</v>
      </c>
      <c r="F180" s="1" t="s">
        <v>333</v>
      </c>
      <c r="G180" s="1">
        <v>1848195986</v>
      </c>
      <c r="H180" s="4">
        <f>VLOOKUP(B180,Membership!A180:C379,2,FALSE)</f>
        <v>34857</v>
      </c>
      <c r="I180" s="4">
        <f>VLOOKUP(B180,Membership!A180:C379,3,FALSE)</f>
        <v>39999</v>
      </c>
    </row>
    <row r="181" spans="1:9" x14ac:dyDescent="0.35">
      <c r="A181" s="1">
        <v>9030</v>
      </c>
      <c r="B181" s="1">
        <v>370</v>
      </c>
      <c r="C181" s="1" t="s">
        <v>334</v>
      </c>
      <c r="D181" s="1" t="s">
        <v>554</v>
      </c>
      <c r="E181" s="1" t="s">
        <v>8</v>
      </c>
      <c r="F181" s="1" t="s">
        <v>335</v>
      </c>
      <c r="G181" s="1">
        <v>5755404369</v>
      </c>
      <c r="H181" s="4">
        <f>VLOOKUP(B181,Membership!A181:C380,2,FALSE)</f>
        <v>35960</v>
      </c>
      <c r="I181" s="4">
        <f>VLOOKUP(B181,Membership!A181:C380,3,FALSE)</f>
        <v>42486</v>
      </c>
    </row>
    <row r="182" spans="1:9" x14ac:dyDescent="0.35">
      <c r="A182" s="1">
        <v>2378</v>
      </c>
      <c r="B182" s="1">
        <v>406</v>
      </c>
      <c r="C182" s="1" t="s">
        <v>159</v>
      </c>
      <c r="D182" s="1" t="s">
        <v>555</v>
      </c>
      <c r="E182" s="1" t="s">
        <v>8</v>
      </c>
      <c r="F182" s="1" t="s">
        <v>336</v>
      </c>
      <c r="G182" s="1">
        <v>2705083615</v>
      </c>
      <c r="H182" s="4">
        <f>VLOOKUP(B182,Membership!A182:C381,2,FALSE)</f>
        <v>32359</v>
      </c>
      <c r="I182" s="4">
        <f>VLOOKUP(B182,Membership!A182:C381,3,FALSE)</f>
        <v>39222</v>
      </c>
    </row>
    <row r="183" spans="1:9" x14ac:dyDescent="0.35">
      <c r="A183" s="1">
        <v>5894</v>
      </c>
      <c r="B183" s="1">
        <v>976</v>
      </c>
      <c r="C183" s="1" t="s">
        <v>337</v>
      </c>
      <c r="D183" s="1" t="s">
        <v>556</v>
      </c>
      <c r="E183" s="1" t="s">
        <v>8</v>
      </c>
      <c r="F183" s="1" t="s">
        <v>338</v>
      </c>
      <c r="G183" s="1">
        <v>2287296780</v>
      </c>
      <c r="H183" s="4">
        <f>VLOOKUP(B183,Membership!A183:C382,2,FALSE)</f>
        <v>41343</v>
      </c>
      <c r="I183" s="4">
        <f>VLOOKUP(B183,Membership!A183:C382,3,FALSE)</f>
        <v>41645</v>
      </c>
    </row>
    <row r="184" spans="1:9" x14ac:dyDescent="0.35">
      <c r="A184" s="1">
        <v>7587</v>
      </c>
      <c r="B184" s="1">
        <v>349</v>
      </c>
      <c r="C184" s="1" t="s">
        <v>339</v>
      </c>
      <c r="D184" s="1" t="s">
        <v>557</v>
      </c>
      <c r="E184" s="1" t="s">
        <v>8</v>
      </c>
      <c r="F184" s="1" t="s">
        <v>340</v>
      </c>
      <c r="G184" s="1">
        <v>7152577292</v>
      </c>
      <c r="H184" s="4">
        <f>VLOOKUP(B184,Membership!A184:C383,2,FALSE)</f>
        <v>41049</v>
      </c>
      <c r="I184" s="4">
        <f>VLOOKUP(B184,Membership!A184:C383,3,FALSE)</f>
        <v>43066</v>
      </c>
    </row>
    <row r="185" spans="1:9" x14ac:dyDescent="0.35">
      <c r="A185" s="1">
        <v>1424</v>
      </c>
      <c r="B185" s="1">
        <v>595</v>
      </c>
      <c r="C185" s="1" t="s">
        <v>228</v>
      </c>
      <c r="D185" s="1" t="s">
        <v>558</v>
      </c>
      <c r="E185" s="1" t="s">
        <v>14</v>
      </c>
      <c r="F185" s="1" t="s">
        <v>341</v>
      </c>
      <c r="G185" s="1">
        <v>5818539801</v>
      </c>
      <c r="H185" s="4">
        <f>VLOOKUP(B185,Membership!A185:C384,2,FALSE)</f>
        <v>30820</v>
      </c>
      <c r="I185" s="4">
        <f>VLOOKUP(B185,Membership!A185:C384,3,FALSE)</f>
        <v>36600</v>
      </c>
    </row>
    <row r="186" spans="1:9" x14ac:dyDescent="0.35">
      <c r="A186" s="1">
        <v>5214</v>
      </c>
      <c r="B186" s="1">
        <v>366</v>
      </c>
      <c r="C186" s="1" t="s">
        <v>342</v>
      </c>
      <c r="D186" s="1" t="s">
        <v>559</v>
      </c>
      <c r="E186" s="1" t="s">
        <v>14</v>
      </c>
      <c r="F186" s="1" t="s">
        <v>343</v>
      </c>
      <c r="G186" s="1">
        <v>5684234865</v>
      </c>
      <c r="H186" s="4">
        <f>VLOOKUP(B186,Membership!A186:C385,2,FALSE)</f>
        <v>26107</v>
      </c>
      <c r="I186" s="4">
        <f>VLOOKUP(B186,Membership!A186:C385,3,FALSE)</f>
        <v>27549</v>
      </c>
    </row>
    <row r="187" spans="1:9" x14ac:dyDescent="0.35">
      <c r="A187" s="1">
        <v>8249</v>
      </c>
      <c r="B187" s="1">
        <v>39</v>
      </c>
      <c r="C187" s="1" t="s">
        <v>344</v>
      </c>
      <c r="D187" s="1" t="s">
        <v>560</v>
      </c>
      <c r="E187" s="1" t="s">
        <v>14</v>
      </c>
      <c r="F187" s="1" t="s">
        <v>345</v>
      </c>
      <c r="G187" s="1">
        <v>8687515154</v>
      </c>
      <c r="H187" s="4">
        <f>VLOOKUP(B187,Membership!A187:C386,2,FALSE)</f>
        <v>34893</v>
      </c>
      <c r="I187" s="4">
        <f>VLOOKUP(B187,Membership!A187:C386,3,FALSE)</f>
        <v>40036</v>
      </c>
    </row>
    <row r="188" spans="1:9" x14ac:dyDescent="0.35">
      <c r="A188" s="1">
        <v>3172</v>
      </c>
      <c r="B188" s="1">
        <v>978</v>
      </c>
      <c r="C188" s="1" t="s">
        <v>22</v>
      </c>
      <c r="D188" s="1" t="s">
        <v>561</v>
      </c>
      <c r="E188" s="1" t="s">
        <v>8</v>
      </c>
      <c r="F188" s="1" t="s">
        <v>346</v>
      </c>
      <c r="G188" s="1">
        <v>9719226221</v>
      </c>
      <c r="H188" s="4">
        <f>VLOOKUP(B188,Membership!A188:C387,2,FALSE)</f>
        <v>29419</v>
      </c>
      <c r="I188" s="4">
        <f>VLOOKUP(B188,Membership!A188:C387,3,FALSE)</f>
        <v>30070</v>
      </c>
    </row>
    <row r="189" spans="1:9" x14ac:dyDescent="0.35">
      <c r="A189" s="1">
        <v>5489</v>
      </c>
      <c r="B189" s="1">
        <v>623</v>
      </c>
      <c r="C189" s="1" t="s">
        <v>347</v>
      </c>
      <c r="D189" s="1" t="s">
        <v>562</v>
      </c>
      <c r="E189" s="1" t="s">
        <v>14</v>
      </c>
      <c r="F189" s="1" t="s">
        <v>348</v>
      </c>
      <c r="G189" s="1">
        <v>4582180805</v>
      </c>
      <c r="H189" s="4">
        <f>VLOOKUP(B189,Membership!A189:C388,2,FALSE)</f>
        <v>28109</v>
      </c>
      <c r="I189" s="4">
        <f>VLOOKUP(B189,Membership!A189:C388,3,FALSE)</f>
        <v>31210</v>
      </c>
    </row>
    <row r="190" spans="1:9" x14ac:dyDescent="0.35">
      <c r="A190" s="1">
        <v>2037</v>
      </c>
      <c r="B190" s="1">
        <v>751</v>
      </c>
      <c r="C190" s="1" t="s">
        <v>349</v>
      </c>
      <c r="D190" s="1" t="s">
        <v>563</v>
      </c>
      <c r="E190" s="1" t="s">
        <v>11</v>
      </c>
      <c r="F190" s="1" t="s">
        <v>350</v>
      </c>
      <c r="G190" s="1">
        <v>1731496685</v>
      </c>
      <c r="H190" s="4">
        <f>VLOOKUP(B190,Membership!A190:C389,2,FALSE)</f>
        <v>40353</v>
      </c>
      <c r="I190" s="4">
        <f>VLOOKUP(B190,Membership!A190:C389,3,FALSE)</f>
        <v>42443</v>
      </c>
    </row>
    <row r="191" spans="1:9" x14ac:dyDescent="0.35">
      <c r="A191" s="1">
        <v>2401</v>
      </c>
      <c r="B191" s="1">
        <v>899</v>
      </c>
      <c r="C191" s="1" t="s">
        <v>351</v>
      </c>
      <c r="D191" s="1" t="s">
        <v>564</v>
      </c>
      <c r="E191" s="1" t="s">
        <v>11</v>
      </c>
      <c r="F191" s="1" t="s">
        <v>352</v>
      </c>
      <c r="G191" s="1">
        <v>2656568705</v>
      </c>
      <c r="H191" s="4">
        <f>VLOOKUP(B191,Membership!A191:C390,2,FALSE)</f>
        <v>26367</v>
      </c>
      <c r="I191" s="4">
        <f>VLOOKUP(B191,Membership!A191:C390,3,FALSE)</f>
        <v>30146</v>
      </c>
    </row>
    <row r="192" spans="1:9" x14ac:dyDescent="0.35">
      <c r="A192" s="1">
        <v>1303</v>
      </c>
      <c r="B192" s="1">
        <v>396</v>
      </c>
      <c r="C192" s="1" t="s">
        <v>353</v>
      </c>
      <c r="D192" s="1" t="s">
        <v>565</v>
      </c>
      <c r="E192" s="1" t="s">
        <v>8</v>
      </c>
      <c r="F192" s="1" t="s">
        <v>305</v>
      </c>
      <c r="G192" s="1">
        <v>2383254556</v>
      </c>
      <c r="H192" s="4">
        <f>VLOOKUP(B192,Membership!A192:C391,2,FALSE)</f>
        <v>30071</v>
      </c>
      <c r="I192" s="4">
        <f>VLOOKUP(B192,Membership!A192:C391,3,FALSE)</f>
        <v>35395</v>
      </c>
    </row>
    <row r="193" spans="1:9" x14ac:dyDescent="0.35">
      <c r="A193" s="1">
        <v>6798</v>
      </c>
      <c r="B193" s="1">
        <v>792</v>
      </c>
      <c r="C193" s="1" t="s">
        <v>354</v>
      </c>
      <c r="D193" s="1" t="s">
        <v>566</v>
      </c>
      <c r="E193" s="1" t="s">
        <v>8</v>
      </c>
      <c r="F193" s="1" t="s">
        <v>355</v>
      </c>
      <c r="G193" s="1">
        <v>3546706958</v>
      </c>
      <c r="H193" s="4">
        <f>VLOOKUP(B193,Membership!A193:C392,2,FALSE)</f>
        <v>37044</v>
      </c>
      <c r="I193" s="4">
        <f>VLOOKUP(B193,Membership!A193:C392,3,FALSE)</f>
        <v>41647</v>
      </c>
    </row>
    <row r="194" spans="1:9" x14ac:dyDescent="0.35">
      <c r="A194" s="1">
        <v>9917</v>
      </c>
      <c r="B194" s="1">
        <v>808</v>
      </c>
      <c r="C194" s="1" t="s">
        <v>46</v>
      </c>
      <c r="D194" s="1" t="s">
        <v>567</v>
      </c>
      <c r="E194" s="1" t="s">
        <v>11</v>
      </c>
      <c r="F194" s="1" t="s">
        <v>356</v>
      </c>
      <c r="G194" s="1">
        <v>4148247171</v>
      </c>
      <c r="H194" s="4">
        <f>VLOOKUP(B194,Membership!A194:C393,2,FALSE)</f>
        <v>41746</v>
      </c>
      <c r="I194" s="4">
        <f>VLOOKUP(B194,Membership!A194:C393,3,FALSE)</f>
        <v>48917</v>
      </c>
    </row>
    <row r="195" spans="1:9" x14ac:dyDescent="0.35">
      <c r="A195" s="1">
        <v>2969</v>
      </c>
      <c r="B195" s="1">
        <v>903</v>
      </c>
      <c r="C195" s="1" t="s">
        <v>357</v>
      </c>
      <c r="D195" s="1" t="s">
        <v>568</v>
      </c>
      <c r="E195" s="1" t="s">
        <v>14</v>
      </c>
      <c r="F195" s="1" t="s">
        <v>358</v>
      </c>
      <c r="G195" s="1">
        <v>8158241511</v>
      </c>
      <c r="H195" s="4">
        <f>VLOOKUP(B195,Membership!A195:C394,2,FALSE)</f>
        <v>41603</v>
      </c>
      <c r="I195" s="4">
        <f>VLOOKUP(B195,Membership!A195:C394,3,FALSE)</f>
        <v>42856</v>
      </c>
    </row>
    <row r="196" spans="1:9" x14ac:dyDescent="0.35">
      <c r="A196" s="1">
        <v>8737</v>
      </c>
      <c r="B196" s="1">
        <v>335</v>
      </c>
      <c r="C196" s="1" t="s">
        <v>359</v>
      </c>
      <c r="D196" s="1" t="s">
        <v>569</v>
      </c>
      <c r="E196" s="1" t="s">
        <v>14</v>
      </c>
      <c r="F196" s="1" t="s">
        <v>360</v>
      </c>
      <c r="G196" s="1">
        <v>1345806313</v>
      </c>
      <c r="H196" s="4">
        <f>VLOOKUP(B196,Membership!A196:C395,2,FALSE)</f>
        <v>30974</v>
      </c>
      <c r="I196" s="4">
        <f>VLOOKUP(B196,Membership!A196:C395,3,FALSE)</f>
        <v>35261</v>
      </c>
    </row>
    <row r="197" spans="1:9" x14ac:dyDescent="0.35">
      <c r="A197" s="1">
        <v>2104</v>
      </c>
      <c r="B197" s="1">
        <v>784</v>
      </c>
      <c r="C197" s="1" t="s">
        <v>361</v>
      </c>
      <c r="D197" s="1" t="s">
        <v>570</v>
      </c>
      <c r="E197" s="1" t="s">
        <v>11</v>
      </c>
      <c r="F197" s="1" t="s">
        <v>362</v>
      </c>
      <c r="G197" s="1">
        <v>9076432313</v>
      </c>
      <c r="H197" s="4">
        <f>VLOOKUP(B197,Membership!A197:C396,2,FALSE)</f>
        <v>34491</v>
      </c>
      <c r="I197" s="4">
        <f>VLOOKUP(B197,Membership!A197:C396,3,FALSE)</f>
        <v>39592</v>
      </c>
    </row>
    <row r="198" spans="1:9" x14ac:dyDescent="0.35">
      <c r="A198" s="1">
        <v>1702</v>
      </c>
      <c r="B198" s="1">
        <v>683</v>
      </c>
      <c r="C198" s="1" t="s">
        <v>363</v>
      </c>
      <c r="D198" s="1" t="s">
        <v>571</v>
      </c>
      <c r="E198" s="1" t="s">
        <v>11</v>
      </c>
      <c r="F198" s="1" t="s">
        <v>364</v>
      </c>
      <c r="G198" s="1">
        <v>6507962797</v>
      </c>
      <c r="H198" s="4">
        <f>VLOOKUP(B198,Membership!A198:C397,2,FALSE)</f>
        <v>40408</v>
      </c>
      <c r="I198" s="4">
        <f>VLOOKUP(B198,Membership!A198:C397,3,FALSE)</f>
        <v>46382</v>
      </c>
    </row>
    <row r="199" spans="1:9" x14ac:dyDescent="0.35">
      <c r="A199" s="1">
        <v>8933</v>
      </c>
      <c r="B199" s="1">
        <v>536</v>
      </c>
      <c r="C199" s="1" t="s">
        <v>365</v>
      </c>
      <c r="D199" s="1" t="s">
        <v>572</v>
      </c>
      <c r="E199" s="1" t="s">
        <v>14</v>
      </c>
      <c r="F199" s="1" t="s">
        <v>366</v>
      </c>
      <c r="G199" s="1">
        <v>5130575428</v>
      </c>
      <c r="H199" s="4">
        <f>VLOOKUP(B199,Membership!A199:C398,2,FALSE)</f>
        <v>40030</v>
      </c>
      <c r="I199" s="4">
        <f>VLOOKUP(B199,Membership!A199:C398,3,FALSE)</f>
        <v>41940</v>
      </c>
    </row>
    <row r="200" spans="1:9" x14ac:dyDescent="0.35">
      <c r="A200" s="1">
        <v>3624</v>
      </c>
      <c r="B200" s="1">
        <v>142</v>
      </c>
      <c r="C200" s="1" t="s">
        <v>367</v>
      </c>
      <c r="D200" s="1" t="s">
        <v>573</v>
      </c>
      <c r="E200" s="1" t="s">
        <v>8</v>
      </c>
      <c r="F200" s="1" t="s">
        <v>368</v>
      </c>
      <c r="G200" s="1">
        <v>7652369372</v>
      </c>
      <c r="H200" s="4">
        <f>VLOOKUP(B200,Membership!A200:C399,2,FALSE)</f>
        <v>42858</v>
      </c>
      <c r="I200" s="4">
        <f>VLOOKUP(B200,Membership!A200:C399,3,FALSE)</f>
        <v>44812</v>
      </c>
    </row>
    <row r="201" spans="1:9" x14ac:dyDescent="0.35">
      <c r="A201" s="1">
        <v>4892</v>
      </c>
      <c r="B201" s="1">
        <v>617</v>
      </c>
      <c r="C201" s="1" t="s">
        <v>369</v>
      </c>
      <c r="D201" s="1" t="s">
        <v>574</v>
      </c>
      <c r="E201" s="1" t="s">
        <v>11</v>
      </c>
      <c r="F201" s="1" t="s">
        <v>370</v>
      </c>
      <c r="G201" s="1">
        <v>9062287896</v>
      </c>
      <c r="H201" s="4">
        <f>VLOOKUP(B201,Membership!A201:C400,2,FALSE)</f>
        <v>33099</v>
      </c>
      <c r="I201" s="4">
        <f>VLOOKUP(B201,Membership!A201:C400,3,FALSE)</f>
        <v>34310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01"/>
  <sheetViews>
    <sheetView topLeftCell="E1" workbookViewId="0">
      <selection activeCell="L3" sqref="L3"/>
    </sheetView>
  </sheetViews>
  <sheetFormatPr defaultRowHeight="14.5" x14ac:dyDescent="0.35"/>
  <cols>
    <col min="1" max="1" width="5.81640625" bestFit="1" customWidth="1"/>
    <col min="2" max="2" width="4.81640625" bestFit="1" customWidth="1"/>
    <col min="3" max="3" width="19.1796875" bestFit="1" customWidth="1"/>
    <col min="4" max="4" width="11.54296875" bestFit="1" customWidth="1"/>
    <col min="5" max="5" width="8.81640625" bestFit="1" customWidth="1"/>
    <col min="6" max="6" width="10.81640625" bestFit="1" customWidth="1"/>
    <col min="7" max="7" width="11.81640625" bestFit="1" customWidth="1"/>
    <col min="8" max="8" width="38.1796875" bestFit="1" customWidth="1"/>
    <col min="9" max="9" width="39.1796875" bestFit="1" customWidth="1"/>
    <col min="10" max="10" width="14.81640625" style="1" customWidth="1"/>
    <col min="11" max="11" width="10.1796875" style="4" customWidth="1"/>
    <col min="12" max="12" width="13.54296875" style="4" customWidth="1"/>
  </cols>
  <sheetData>
    <row r="1" spans="1:12" x14ac:dyDescent="0.35">
      <c r="A1" s="2" t="s">
        <v>973</v>
      </c>
      <c r="B1" s="2" t="s">
        <v>0</v>
      </c>
      <c r="C1" s="2" t="s">
        <v>1182</v>
      </c>
      <c r="D1" s="2" t="s">
        <v>1183</v>
      </c>
      <c r="E1" s="2" t="s">
        <v>1184</v>
      </c>
      <c r="F1" s="2" t="s">
        <v>1185</v>
      </c>
      <c r="G1" s="2" t="s">
        <v>1186</v>
      </c>
      <c r="H1" s="2" t="s">
        <v>1187</v>
      </c>
      <c r="I1" s="2" t="s">
        <v>1188</v>
      </c>
      <c r="J1" s="2" t="s">
        <v>1519</v>
      </c>
      <c r="K1" s="3" t="s">
        <v>1520</v>
      </c>
      <c r="L1" s="3" t="s">
        <v>1521</v>
      </c>
    </row>
    <row r="2" spans="1:12" x14ac:dyDescent="0.35">
      <c r="A2" s="1">
        <v>690</v>
      </c>
      <c r="B2" s="1">
        <v>230</v>
      </c>
      <c r="C2" s="1" t="s">
        <v>1189</v>
      </c>
      <c r="D2" s="1" t="s">
        <v>1190</v>
      </c>
      <c r="E2" s="1" t="s">
        <v>1191</v>
      </c>
      <c r="F2" s="1">
        <v>553</v>
      </c>
      <c r="G2" s="1">
        <v>1210</v>
      </c>
      <c r="H2" s="1" t="s">
        <v>1192</v>
      </c>
      <c r="I2" s="1" t="s">
        <v>1193</v>
      </c>
      <c r="J2" s="1" t="str">
        <f>VLOOKUP(A2,Status[],2,FALSE)</f>
        <v>DELIVERED</v>
      </c>
      <c r="K2" s="4" t="str">
        <f>VLOOKUP(A2,Status[],3,FALSE)</f>
        <v>4/28/2014</v>
      </c>
      <c r="L2" s="4" t="str">
        <f>VLOOKUP(A2,Status[],4,FALSE)</f>
        <v>12/18/2014</v>
      </c>
    </row>
    <row r="3" spans="1:12" x14ac:dyDescent="0.35">
      <c r="A3" s="1">
        <v>933</v>
      </c>
      <c r="B3" s="1">
        <v>3189</v>
      </c>
      <c r="C3" s="1" t="s">
        <v>1189</v>
      </c>
      <c r="D3" s="1" t="s">
        <v>1194</v>
      </c>
      <c r="E3" s="1" t="s">
        <v>1195</v>
      </c>
      <c r="F3" s="1">
        <v>810</v>
      </c>
      <c r="G3" s="1">
        <v>1114</v>
      </c>
      <c r="H3" s="1" t="s">
        <v>1196</v>
      </c>
      <c r="I3" s="1" t="s">
        <v>1197</v>
      </c>
      <c r="J3" s="1" t="str">
        <f>VLOOKUP(A3,Status[],2,FALSE)</f>
        <v>DELIVERED</v>
      </c>
      <c r="K3" s="4" t="str">
        <f>VLOOKUP(A3,Status[],3,FALSE)</f>
        <v>6/14/1997</v>
      </c>
      <c r="L3" s="4" t="str">
        <f>VLOOKUP(A3,Status[],4,FALSE)</f>
        <v>7/10/1997</v>
      </c>
    </row>
    <row r="4" spans="1:12" x14ac:dyDescent="0.35">
      <c r="A4" s="1">
        <v>261</v>
      </c>
      <c r="B4" s="1">
        <v>2216</v>
      </c>
      <c r="C4" s="1" t="s">
        <v>1198</v>
      </c>
      <c r="D4" s="1" t="s">
        <v>1190</v>
      </c>
      <c r="E4" s="1" t="s">
        <v>1195</v>
      </c>
      <c r="F4" s="1">
        <v>994</v>
      </c>
      <c r="G4" s="1">
        <v>1020</v>
      </c>
      <c r="H4" s="1" t="s">
        <v>1199</v>
      </c>
      <c r="I4" s="1" t="s">
        <v>1200</v>
      </c>
      <c r="J4" s="1" t="str">
        <f>VLOOKUP(A4,Status[],2,FALSE)</f>
        <v>NOT DELIVERED</v>
      </c>
      <c r="K4" s="4" t="str">
        <f>VLOOKUP(A4,Status[],3,FALSE)</f>
        <v>8/14/1993</v>
      </c>
      <c r="L4" s="4" t="str">
        <f>VLOOKUP(A4,Status[],4,FALSE)</f>
        <v/>
      </c>
    </row>
    <row r="5" spans="1:12" x14ac:dyDescent="0.35">
      <c r="A5" s="1">
        <v>445</v>
      </c>
      <c r="B5" s="1">
        <v>1904</v>
      </c>
      <c r="C5" s="1" t="s">
        <v>1201</v>
      </c>
      <c r="D5" s="1" t="s">
        <v>1190</v>
      </c>
      <c r="E5" s="1" t="s">
        <v>1195</v>
      </c>
      <c r="F5" s="1">
        <v>598</v>
      </c>
      <c r="G5" s="1">
        <v>1351</v>
      </c>
      <c r="H5" s="1" t="s">
        <v>1202</v>
      </c>
      <c r="I5" s="1" t="s">
        <v>1203</v>
      </c>
      <c r="J5" s="1" t="str">
        <f>VLOOKUP(A5,Status[],2,FALSE)</f>
        <v>NOT DELIVERED</v>
      </c>
      <c r="K5" s="4" t="str">
        <f>VLOOKUP(A5,Status[],3,FALSE)</f>
        <v>12/13/2019</v>
      </c>
      <c r="L5" s="4" t="str">
        <f>VLOOKUP(A5,Status[],4,FALSE)</f>
        <v/>
      </c>
    </row>
    <row r="6" spans="1:12" x14ac:dyDescent="0.35">
      <c r="A6" s="1">
        <v>722</v>
      </c>
      <c r="B6" s="1">
        <v>7342</v>
      </c>
      <c r="C6" s="1" t="s">
        <v>1204</v>
      </c>
      <c r="D6" s="1" t="s">
        <v>1194</v>
      </c>
      <c r="E6" s="1" t="s">
        <v>1195</v>
      </c>
      <c r="F6" s="1">
        <v>412</v>
      </c>
      <c r="G6" s="1">
        <v>566</v>
      </c>
      <c r="H6" s="1" t="s">
        <v>1205</v>
      </c>
      <c r="I6" s="1" t="s">
        <v>1206</v>
      </c>
      <c r="J6" s="1" t="str">
        <f>VLOOKUP(A6,Status[],2,FALSE)</f>
        <v>NOT DELIVERED</v>
      </c>
      <c r="K6" s="4" t="str">
        <f>VLOOKUP(A6,Status[],3,FALSE)</f>
        <v>9/21/1996</v>
      </c>
      <c r="L6" s="4" t="str">
        <f>VLOOKUP(A6,Status[],4,FALSE)</f>
        <v/>
      </c>
    </row>
    <row r="7" spans="1:12" x14ac:dyDescent="0.35">
      <c r="A7" s="1">
        <v>129</v>
      </c>
      <c r="B7" s="1">
        <v>7633</v>
      </c>
      <c r="C7" s="1" t="s">
        <v>1207</v>
      </c>
      <c r="D7" s="1" t="s">
        <v>1190</v>
      </c>
      <c r="E7" s="1" t="s">
        <v>1191</v>
      </c>
      <c r="F7" s="1">
        <v>379</v>
      </c>
      <c r="G7" s="1">
        <v>590</v>
      </c>
      <c r="H7" s="1" t="s">
        <v>1208</v>
      </c>
      <c r="I7" s="1" t="s">
        <v>1209</v>
      </c>
      <c r="J7" s="1" t="str">
        <f>VLOOKUP(A7,Status[],2,FALSE)</f>
        <v>DELIVERED</v>
      </c>
      <c r="K7" s="4" t="str">
        <f>VLOOKUP(A7,Status[],3,FALSE)</f>
        <v>4/23/1971</v>
      </c>
      <c r="L7" s="4" t="str">
        <f>VLOOKUP(A7,Status[],4,FALSE)</f>
        <v>11/1/1971</v>
      </c>
    </row>
    <row r="8" spans="1:12" x14ac:dyDescent="0.35">
      <c r="A8" s="1">
        <v>489</v>
      </c>
      <c r="B8" s="1">
        <v>2154</v>
      </c>
      <c r="C8" s="1" t="s">
        <v>1210</v>
      </c>
      <c r="D8" s="1" t="s">
        <v>1190</v>
      </c>
      <c r="E8" s="1" t="s">
        <v>1191</v>
      </c>
      <c r="F8" s="1">
        <v>892</v>
      </c>
      <c r="G8" s="1">
        <v>1407</v>
      </c>
      <c r="H8" s="1" t="s">
        <v>1211</v>
      </c>
      <c r="I8" s="1" t="s">
        <v>1212</v>
      </c>
      <c r="J8" s="1" t="str">
        <f>VLOOKUP(A8,Status[],2,FALSE)</f>
        <v>NOT DELIVERED</v>
      </c>
      <c r="K8" s="4" t="str">
        <f>VLOOKUP(A8,Status[],3,FALSE)</f>
        <v>12/21/2005</v>
      </c>
      <c r="L8" s="4" t="str">
        <f>VLOOKUP(A8,Status[],4,FALSE)</f>
        <v/>
      </c>
    </row>
    <row r="9" spans="1:12" x14ac:dyDescent="0.35">
      <c r="A9" s="1">
        <v>165</v>
      </c>
      <c r="B9" s="1">
        <v>5543</v>
      </c>
      <c r="C9" s="1" t="s">
        <v>1213</v>
      </c>
      <c r="D9" s="1" t="s">
        <v>1190</v>
      </c>
      <c r="E9" s="1" t="s">
        <v>1191</v>
      </c>
      <c r="F9" s="1">
        <v>347</v>
      </c>
      <c r="G9" s="1">
        <v>786</v>
      </c>
      <c r="H9" s="1" t="s">
        <v>1214</v>
      </c>
      <c r="I9" s="1" t="s">
        <v>845</v>
      </c>
      <c r="J9" s="1" t="str">
        <f>VLOOKUP(A9,Status[],2,FALSE)</f>
        <v>NOT DELIVERED</v>
      </c>
      <c r="K9" s="4" t="str">
        <f>VLOOKUP(A9,Status[],3,FALSE)</f>
        <v>7/3/1979</v>
      </c>
      <c r="L9" s="4" t="str">
        <f>VLOOKUP(A9,Status[],4,FALSE)</f>
        <v/>
      </c>
    </row>
    <row r="10" spans="1:12" x14ac:dyDescent="0.35">
      <c r="A10" s="1">
        <v>164</v>
      </c>
      <c r="B10" s="1">
        <v>2332</v>
      </c>
      <c r="C10" s="1" t="s">
        <v>1215</v>
      </c>
      <c r="D10" s="1" t="s">
        <v>1194</v>
      </c>
      <c r="E10" s="1" t="s">
        <v>1195</v>
      </c>
      <c r="F10" s="1">
        <v>457</v>
      </c>
      <c r="G10" s="1">
        <v>855</v>
      </c>
      <c r="H10" s="1" t="s">
        <v>1216</v>
      </c>
      <c r="I10" s="1" t="s">
        <v>1217</v>
      </c>
      <c r="J10" s="1" t="str">
        <f>VLOOKUP(A10,Status[],2,FALSE)</f>
        <v>NOT DELIVERED</v>
      </c>
      <c r="K10" s="4" t="str">
        <f>VLOOKUP(A10,Status[],3,FALSE)</f>
        <v>4/29/1976</v>
      </c>
      <c r="L10" s="4" t="str">
        <f>VLOOKUP(A10,Status[],4,FALSE)</f>
        <v/>
      </c>
    </row>
    <row r="11" spans="1:12" x14ac:dyDescent="0.35">
      <c r="A11" s="1">
        <v>364</v>
      </c>
      <c r="B11" s="1">
        <v>4094</v>
      </c>
      <c r="C11" s="1" t="s">
        <v>1218</v>
      </c>
      <c r="D11" s="1" t="s">
        <v>1194</v>
      </c>
      <c r="E11" s="1" t="s">
        <v>1195</v>
      </c>
      <c r="F11" s="1">
        <v>957</v>
      </c>
      <c r="G11" s="1">
        <v>1182</v>
      </c>
      <c r="H11" s="1" t="s">
        <v>1219</v>
      </c>
      <c r="I11" s="1" t="s">
        <v>1220</v>
      </c>
      <c r="J11" s="1" t="str">
        <f>VLOOKUP(A11,Status[],2,FALSE)</f>
        <v>NOT DELIVERED</v>
      </c>
      <c r="K11" s="4" t="str">
        <f>VLOOKUP(A11,Status[],3,FALSE)</f>
        <v>3/3/2012</v>
      </c>
      <c r="L11" s="4" t="str">
        <f>VLOOKUP(A11,Status[],4,FALSE)</f>
        <v/>
      </c>
    </row>
    <row r="12" spans="1:12" x14ac:dyDescent="0.35">
      <c r="A12" s="1">
        <v>469</v>
      </c>
      <c r="B12" s="1">
        <v>3042</v>
      </c>
      <c r="C12" s="1" t="s">
        <v>1204</v>
      </c>
      <c r="D12" s="1" t="s">
        <v>1194</v>
      </c>
      <c r="E12" s="1" t="s">
        <v>1191</v>
      </c>
      <c r="F12" s="1">
        <v>23</v>
      </c>
      <c r="G12" s="1">
        <v>25</v>
      </c>
      <c r="H12" s="1" t="s">
        <v>1221</v>
      </c>
      <c r="I12" s="1" t="s">
        <v>1222</v>
      </c>
      <c r="J12" s="1" t="str">
        <f>VLOOKUP(A12,Status[],2,FALSE)</f>
        <v>DELIVERED</v>
      </c>
      <c r="K12" s="4" t="str">
        <f>VLOOKUP(A12,Status[],3,FALSE)</f>
        <v>2/18/1991</v>
      </c>
      <c r="L12" s="4" t="str">
        <f>VLOOKUP(A12,Status[],4,FALSE)</f>
        <v>5/15/1991</v>
      </c>
    </row>
    <row r="13" spans="1:12" x14ac:dyDescent="0.35">
      <c r="A13" s="1">
        <v>158</v>
      </c>
      <c r="B13" s="1">
        <v>2220</v>
      </c>
      <c r="C13" s="1" t="s">
        <v>1189</v>
      </c>
      <c r="D13" s="1" t="s">
        <v>1190</v>
      </c>
      <c r="E13" s="1" t="s">
        <v>1195</v>
      </c>
      <c r="F13" s="1">
        <v>479</v>
      </c>
      <c r="G13" s="1">
        <v>861</v>
      </c>
      <c r="H13" s="1" t="s">
        <v>17</v>
      </c>
      <c r="I13" s="1" t="s">
        <v>1223</v>
      </c>
      <c r="J13" s="1" t="str">
        <f>VLOOKUP(A13,Status[],2,FALSE)</f>
        <v>DELIVERED</v>
      </c>
      <c r="K13" s="4" t="str">
        <f>VLOOKUP(A13,Status[],3,FALSE)</f>
        <v>3/31/1976</v>
      </c>
      <c r="L13" s="4" t="str">
        <f>VLOOKUP(A13,Status[],4,FALSE)</f>
        <v>6/30/1976</v>
      </c>
    </row>
    <row r="14" spans="1:12" x14ac:dyDescent="0.35">
      <c r="A14" s="1">
        <v>337</v>
      </c>
      <c r="B14" s="1">
        <v>4988</v>
      </c>
      <c r="C14" s="1" t="s">
        <v>1204</v>
      </c>
      <c r="D14" s="1" t="s">
        <v>1190</v>
      </c>
      <c r="E14" s="1" t="s">
        <v>1195</v>
      </c>
      <c r="F14" s="1">
        <v>305</v>
      </c>
      <c r="G14" s="1">
        <v>834</v>
      </c>
      <c r="H14" s="1" t="s">
        <v>1224</v>
      </c>
      <c r="I14" s="1" t="s">
        <v>1225</v>
      </c>
      <c r="J14" s="1" t="str">
        <f>VLOOKUP(A14,Status[],2,FALSE)</f>
        <v>NOT DELIVERED</v>
      </c>
      <c r="K14" s="4" t="str">
        <f>VLOOKUP(A14,Status[],3,FALSE)</f>
        <v>5/11/1976</v>
      </c>
      <c r="L14" s="4" t="str">
        <f>VLOOKUP(A14,Status[],4,FALSE)</f>
        <v/>
      </c>
    </row>
    <row r="15" spans="1:12" x14ac:dyDescent="0.35">
      <c r="A15" s="1">
        <v>634</v>
      </c>
      <c r="B15" s="1">
        <v>175</v>
      </c>
      <c r="C15" s="1" t="s">
        <v>1189</v>
      </c>
      <c r="D15" s="1" t="s">
        <v>1194</v>
      </c>
      <c r="E15" s="1" t="s">
        <v>1195</v>
      </c>
      <c r="F15" s="1">
        <v>939</v>
      </c>
      <c r="G15" s="1">
        <v>1446</v>
      </c>
      <c r="H15" s="1" t="s">
        <v>1226</v>
      </c>
      <c r="I15" s="1" t="s">
        <v>1227</v>
      </c>
      <c r="J15" s="1" t="str">
        <f>VLOOKUP(A15,Status[],2,FALSE)</f>
        <v>NOT DELIVERED</v>
      </c>
      <c r="K15" s="4" t="str">
        <f>VLOOKUP(A15,Status[],3,FALSE)</f>
        <v>10/7/1980</v>
      </c>
      <c r="L15" s="4" t="str">
        <f>VLOOKUP(A15,Status[],4,FALSE)</f>
        <v/>
      </c>
    </row>
    <row r="16" spans="1:12" x14ac:dyDescent="0.35">
      <c r="A16" s="1">
        <v>577</v>
      </c>
      <c r="B16" s="1">
        <v>4233</v>
      </c>
      <c r="C16" s="1" t="s">
        <v>1210</v>
      </c>
      <c r="D16" s="1" t="s">
        <v>1190</v>
      </c>
      <c r="E16" s="1" t="s">
        <v>1191</v>
      </c>
      <c r="F16" s="1">
        <v>679</v>
      </c>
      <c r="G16" s="1">
        <v>1455</v>
      </c>
      <c r="H16" s="1" t="s">
        <v>1228</v>
      </c>
      <c r="I16" s="1" t="s">
        <v>17</v>
      </c>
      <c r="J16" s="1" t="str">
        <f>VLOOKUP(A16,Status[],2,FALSE)</f>
        <v>DELIVERED</v>
      </c>
      <c r="K16" s="4" t="str">
        <f>VLOOKUP(A16,Status[],3,FALSE)</f>
        <v>3/19/1987</v>
      </c>
      <c r="L16" s="4" t="str">
        <f>VLOOKUP(A16,Status[],4,FALSE)</f>
        <v>8/9/1987</v>
      </c>
    </row>
    <row r="17" spans="1:12" x14ac:dyDescent="0.35">
      <c r="A17" s="1">
        <v>907</v>
      </c>
      <c r="B17" s="1">
        <v>4351</v>
      </c>
      <c r="C17" s="1" t="s">
        <v>1204</v>
      </c>
      <c r="D17" s="1" t="s">
        <v>1194</v>
      </c>
      <c r="E17" s="1" t="s">
        <v>1195</v>
      </c>
      <c r="F17" s="1">
        <v>803</v>
      </c>
      <c r="G17" s="1">
        <v>1020</v>
      </c>
      <c r="H17" s="1" t="s">
        <v>1229</v>
      </c>
      <c r="I17" s="1" t="s">
        <v>836</v>
      </c>
      <c r="J17" s="1" t="str">
        <f>VLOOKUP(A17,Status[],2,FALSE)</f>
        <v>NOT DELIVERED</v>
      </c>
      <c r="K17" s="4" t="str">
        <f>VLOOKUP(A17,Status[],3,FALSE)</f>
        <v>7/23/2013</v>
      </c>
      <c r="L17" s="4" t="str">
        <f>VLOOKUP(A17,Status[],4,FALSE)</f>
        <v/>
      </c>
    </row>
    <row r="18" spans="1:12" x14ac:dyDescent="0.35">
      <c r="A18" s="1">
        <v>870</v>
      </c>
      <c r="B18" s="1">
        <v>5578</v>
      </c>
      <c r="C18" s="1" t="s">
        <v>1230</v>
      </c>
      <c r="D18" s="1" t="s">
        <v>1190</v>
      </c>
      <c r="E18" s="1" t="s">
        <v>1191</v>
      </c>
      <c r="F18" s="1">
        <v>783</v>
      </c>
      <c r="G18" s="1">
        <v>1042</v>
      </c>
      <c r="H18" s="1" t="s">
        <v>1231</v>
      </c>
      <c r="I18" s="1" t="s">
        <v>1232</v>
      </c>
      <c r="J18" s="1" t="str">
        <f>VLOOKUP(A18,Status[],2,FALSE)</f>
        <v>NOT DELIVERED</v>
      </c>
      <c r="K18" s="4" t="str">
        <f>VLOOKUP(A18,Status[],3,FALSE)</f>
        <v>3/2/2010</v>
      </c>
      <c r="L18" s="4" t="str">
        <f>VLOOKUP(A18,Status[],4,FALSE)</f>
        <v/>
      </c>
    </row>
    <row r="19" spans="1:12" x14ac:dyDescent="0.35">
      <c r="A19" s="1">
        <v>982</v>
      </c>
      <c r="B19" s="1">
        <v>4523</v>
      </c>
      <c r="C19" s="1" t="s">
        <v>1213</v>
      </c>
      <c r="D19" s="1" t="s">
        <v>1190</v>
      </c>
      <c r="E19" s="1" t="s">
        <v>1191</v>
      </c>
      <c r="F19" s="1">
        <v>432</v>
      </c>
      <c r="G19" s="1">
        <v>915</v>
      </c>
      <c r="H19" s="1" t="s">
        <v>17</v>
      </c>
      <c r="I19" s="1" t="s">
        <v>1233</v>
      </c>
      <c r="J19" s="1" t="str">
        <f>VLOOKUP(A19,Status[],2,FALSE)</f>
        <v>NOT DELIVERED</v>
      </c>
      <c r="K19" s="4" t="str">
        <f>VLOOKUP(A19,Status[],3,FALSE)</f>
        <v>10/17/2017</v>
      </c>
      <c r="L19" s="4" t="str">
        <f>VLOOKUP(A19,Status[],4,FALSE)</f>
        <v/>
      </c>
    </row>
    <row r="20" spans="1:12" x14ac:dyDescent="0.35">
      <c r="A20" s="1">
        <v>351</v>
      </c>
      <c r="B20" s="1">
        <v>2972</v>
      </c>
      <c r="C20" s="1" t="s">
        <v>1213</v>
      </c>
      <c r="D20" s="1" t="s">
        <v>1190</v>
      </c>
      <c r="E20" s="1" t="s">
        <v>1191</v>
      </c>
      <c r="F20" s="1">
        <v>776</v>
      </c>
      <c r="G20" s="1">
        <v>1053</v>
      </c>
      <c r="H20" s="1" t="s">
        <v>1234</v>
      </c>
      <c r="I20" s="1" t="s">
        <v>1235</v>
      </c>
      <c r="J20" s="1" t="str">
        <f>VLOOKUP(A20,Status[],2,FALSE)</f>
        <v>DELIVERED</v>
      </c>
      <c r="K20" s="4" t="str">
        <f>VLOOKUP(A20,Status[],3,FALSE)</f>
        <v>1/3/1977</v>
      </c>
      <c r="L20" s="4" t="str">
        <f>VLOOKUP(A20,Status[],4,FALSE)</f>
        <v>7/6/1977</v>
      </c>
    </row>
    <row r="21" spans="1:12" x14ac:dyDescent="0.35">
      <c r="A21" s="1">
        <v>328</v>
      </c>
      <c r="B21" s="1">
        <v>6153</v>
      </c>
      <c r="C21" s="1" t="s">
        <v>1189</v>
      </c>
      <c r="D21" s="1" t="s">
        <v>1190</v>
      </c>
      <c r="E21" s="1" t="s">
        <v>1195</v>
      </c>
      <c r="F21" s="1">
        <v>710</v>
      </c>
      <c r="G21" s="1">
        <v>1066</v>
      </c>
      <c r="H21" s="1" t="s">
        <v>1236</v>
      </c>
      <c r="I21" s="1" t="s">
        <v>1237</v>
      </c>
      <c r="J21" s="1" t="str">
        <f>VLOOKUP(A21,Status[],2,FALSE)</f>
        <v>DELIVERED</v>
      </c>
      <c r="K21" s="4" t="str">
        <f>VLOOKUP(A21,Status[],3,FALSE)</f>
        <v>1/20/1997</v>
      </c>
      <c r="L21" s="4" t="str">
        <f>VLOOKUP(A21,Status[],4,FALSE)</f>
        <v>9/8/1997</v>
      </c>
    </row>
    <row r="22" spans="1:12" x14ac:dyDescent="0.35">
      <c r="A22" s="1">
        <v>242</v>
      </c>
      <c r="B22" s="1">
        <v>4852</v>
      </c>
      <c r="C22" s="1" t="s">
        <v>1230</v>
      </c>
      <c r="D22" s="1" t="s">
        <v>1190</v>
      </c>
      <c r="E22" s="1" t="s">
        <v>1191</v>
      </c>
      <c r="F22" s="1">
        <v>959</v>
      </c>
      <c r="G22" s="1">
        <v>1253</v>
      </c>
      <c r="H22" s="1" t="s">
        <v>1238</v>
      </c>
      <c r="I22" s="1" t="s">
        <v>1239</v>
      </c>
      <c r="J22" s="1" t="str">
        <f>VLOOKUP(A22,Status[],2,FALSE)</f>
        <v>NOT DELIVERED</v>
      </c>
      <c r="K22" s="4" t="str">
        <f>VLOOKUP(A22,Status[],3,FALSE)</f>
        <v>12/9/1996</v>
      </c>
      <c r="L22" s="4" t="str">
        <f>VLOOKUP(A22,Status[],4,FALSE)</f>
        <v/>
      </c>
    </row>
    <row r="23" spans="1:12" x14ac:dyDescent="0.35">
      <c r="A23" s="1">
        <v>421</v>
      </c>
      <c r="B23" s="1">
        <v>8106</v>
      </c>
      <c r="C23" s="1" t="s">
        <v>1218</v>
      </c>
      <c r="D23" s="1" t="s">
        <v>1194</v>
      </c>
      <c r="E23" s="1" t="s">
        <v>1191</v>
      </c>
      <c r="F23" s="1">
        <v>147</v>
      </c>
      <c r="G23" s="1">
        <v>535</v>
      </c>
      <c r="H23" s="1" t="s">
        <v>17</v>
      </c>
      <c r="I23" s="1" t="s">
        <v>1240</v>
      </c>
      <c r="J23" s="1" t="str">
        <f>VLOOKUP(A23,Status[],2,FALSE)</f>
        <v>DELIVERED</v>
      </c>
      <c r="K23" s="4" t="str">
        <f>VLOOKUP(A23,Status[],3,FALSE)</f>
        <v>2/7/1999</v>
      </c>
      <c r="L23" s="4" t="str">
        <f>VLOOKUP(A23,Status[],4,FALSE)</f>
        <v>3/5/1999</v>
      </c>
    </row>
    <row r="24" spans="1:12" x14ac:dyDescent="0.35">
      <c r="A24" s="1">
        <v>6</v>
      </c>
      <c r="B24" s="1">
        <v>3917</v>
      </c>
      <c r="C24" s="1" t="s">
        <v>1241</v>
      </c>
      <c r="D24" s="1" t="s">
        <v>1194</v>
      </c>
      <c r="E24" s="1" t="s">
        <v>1195</v>
      </c>
      <c r="F24" s="1">
        <v>613</v>
      </c>
      <c r="G24" s="1">
        <v>1256</v>
      </c>
      <c r="H24" s="1" t="s">
        <v>17</v>
      </c>
      <c r="I24" s="1" t="s">
        <v>641</v>
      </c>
      <c r="J24" s="1" t="str">
        <f>VLOOKUP(A24,Status[],2,FALSE)</f>
        <v>DELIVERED</v>
      </c>
      <c r="K24" s="4" t="str">
        <f>VLOOKUP(A24,Status[],3,FALSE)</f>
        <v>3/8/1977</v>
      </c>
      <c r="L24" s="4" t="str">
        <f>VLOOKUP(A24,Status[],4,FALSE)</f>
        <v>11/8/1977</v>
      </c>
    </row>
    <row r="25" spans="1:12" x14ac:dyDescent="0.35">
      <c r="A25" s="1">
        <v>384</v>
      </c>
      <c r="B25" s="1">
        <v>9377</v>
      </c>
      <c r="C25" s="1" t="s">
        <v>1198</v>
      </c>
      <c r="D25" s="1" t="s">
        <v>1190</v>
      </c>
      <c r="E25" s="1" t="s">
        <v>1191</v>
      </c>
      <c r="F25" s="1">
        <v>590</v>
      </c>
      <c r="G25" s="1">
        <v>1033</v>
      </c>
      <c r="H25" s="1" t="s">
        <v>1242</v>
      </c>
      <c r="I25" s="1" t="s">
        <v>1243</v>
      </c>
      <c r="J25" s="1" t="str">
        <f>VLOOKUP(A25,Status[],2,FALSE)</f>
        <v>NOT DELIVERED</v>
      </c>
      <c r="K25" s="4" t="str">
        <f>VLOOKUP(A25,Status[],3,FALSE)</f>
        <v>2/21/1972</v>
      </c>
      <c r="L25" s="4" t="str">
        <f>VLOOKUP(A25,Status[],4,FALSE)</f>
        <v/>
      </c>
    </row>
    <row r="26" spans="1:12" x14ac:dyDescent="0.35">
      <c r="A26" s="1">
        <v>286</v>
      </c>
      <c r="B26" s="1">
        <v>5387</v>
      </c>
      <c r="C26" s="1" t="s">
        <v>1204</v>
      </c>
      <c r="D26" s="1" t="s">
        <v>1190</v>
      </c>
      <c r="E26" s="1" t="s">
        <v>1191</v>
      </c>
      <c r="F26" s="1">
        <v>193</v>
      </c>
      <c r="G26" s="1">
        <v>817</v>
      </c>
      <c r="H26" s="1" t="s">
        <v>1244</v>
      </c>
      <c r="I26" s="1" t="s">
        <v>1245</v>
      </c>
      <c r="J26" s="1" t="str">
        <f>VLOOKUP(A26,Status[],2,FALSE)</f>
        <v>DELIVERED</v>
      </c>
      <c r="K26" s="4" t="str">
        <f>VLOOKUP(A26,Status[],3,FALSE)</f>
        <v>6/6/2005</v>
      </c>
      <c r="L26" s="4" t="str">
        <f>VLOOKUP(A26,Status[],4,FALSE)</f>
        <v>9/15/2005</v>
      </c>
    </row>
    <row r="27" spans="1:12" x14ac:dyDescent="0.35">
      <c r="A27" s="1">
        <v>892</v>
      </c>
      <c r="B27" s="1">
        <v>6513</v>
      </c>
      <c r="C27" s="1" t="s">
        <v>1198</v>
      </c>
      <c r="D27" s="1" t="s">
        <v>1190</v>
      </c>
      <c r="E27" s="1" t="s">
        <v>1191</v>
      </c>
      <c r="F27" s="1">
        <v>879</v>
      </c>
      <c r="G27" s="1">
        <v>1037</v>
      </c>
      <c r="H27" s="1" t="s">
        <v>1246</v>
      </c>
      <c r="I27" s="1" t="s">
        <v>1247</v>
      </c>
      <c r="J27" s="1" t="str">
        <f>VLOOKUP(A27,Status[],2,FALSE)</f>
        <v>DELIVERED</v>
      </c>
      <c r="K27" s="4" t="str">
        <f>VLOOKUP(A27,Status[],3,FALSE)</f>
        <v>11/17/2019</v>
      </c>
      <c r="L27" s="4" t="str">
        <f>VLOOKUP(A27,Status[],4,FALSE)</f>
        <v>12/12/2019</v>
      </c>
    </row>
    <row r="28" spans="1:12" x14ac:dyDescent="0.35">
      <c r="A28" s="1">
        <v>558</v>
      </c>
      <c r="B28" s="1">
        <v>3965</v>
      </c>
      <c r="C28" s="1" t="s">
        <v>1213</v>
      </c>
      <c r="D28" s="1" t="s">
        <v>1190</v>
      </c>
      <c r="E28" s="1" t="s">
        <v>1191</v>
      </c>
      <c r="F28" s="1">
        <v>275</v>
      </c>
      <c r="G28" s="1">
        <v>951</v>
      </c>
      <c r="H28" s="1" t="s">
        <v>1248</v>
      </c>
      <c r="I28" s="1" t="s">
        <v>1249</v>
      </c>
      <c r="J28" s="1" t="str">
        <f>VLOOKUP(A28,Status[],2,FALSE)</f>
        <v>DELIVERED</v>
      </c>
      <c r="K28" s="4" t="str">
        <f>VLOOKUP(A28,Status[],3,FALSE)</f>
        <v>10/27/2013</v>
      </c>
      <c r="L28" s="4" t="str">
        <f>VLOOKUP(A28,Status[],4,FALSE)</f>
        <v>11/15/2013</v>
      </c>
    </row>
    <row r="29" spans="1:12" x14ac:dyDescent="0.35">
      <c r="A29" s="1">
        <v>481</v>
      </c>
      <c r="B29" s="1">
        <v>8893</v>
      </c>
      <c r="C29" s="1" t="s">
        <v>1230</v>
      </c>
      <c r="D29" s="1" t="s">
        <v>1194</v>
      </c>
      <c r="E29" s="1" t="s">
        <v>1191</v>
      </c>
      <c r="F29" s="1">
        <v>319</v>
      </c>
      <c r="G29" s="1">
        <v>770</v>
      </c>
      <c r="H29" s="1" t="s">
        <v>715</v>
      </c>
      <c r="I29" s="1" t="s">
        <v>1250</v>
      </c>
      <c r="J29" s="1" t="str">
        <f>VLOOKUP(A29,Status[],2,FALSE)</f>
        <v>NOT DELIVERED</v>
      </c>
      <c r="K29" s="4" t="str">
        <f>VLOOKUP(A29,Status[],3,FALSE)</f>
        <v>7/11/2006</v>
      </c>
      <c r="L29" s="4" t="str">
        <f>VLOOKUP(A29,Status[],4,FALSE)</f>
        <v/>
      </c>
    </row>
    <row r="30" spans="1:12" x14ac:dyDescent="0.35">
      <c r="A30" s="1">
        <v>155</v>
      </c>
      <c r="B30" s="1">
        <v>1897</v>
      </c>
      <c r="C30" s="1" t="s">
        <v>1215</v>
      </c>
      <c r="D30" s="1" t="s">
        <v>1190</v>
      </c>
      <c r="E30" s="1" t="s">
        <v>1195</v>
      </c>
      <c r="F30" s="1">
        <v>52</v>
      </c>
      <c r="G30" s="1">
        <v>293</v>
      </c>
      <c r="H30" s="1" t="s">
        <v>17</v>
      </c>
      <c r="I30" s="1" t="s">
        <v>1251</v>
      </c>
      <c r="J30" s="1" t="str">
        <f>VLOOKUP(A30,Status[],2,FALSE)</f>
        <v>NOT DELIVERED</v>
      </c>
      <c r="K30" s="4" t="str">
        <f>VLOOKUP(A30,Status[],3,FALSE)</f>
        <v>9/23/2003</v>
      </c>
      <c r="L30" s="4" t="str">
        <f>VLOOKUP(A30,Status[],4,FALSE)</f>
        <v/>
      </c>
    </row>
    <row r="31" spans="1:12" x14ac:dyDescent="0.35">
      <c r="A31" s="1">
        <v>771</v>
      </c>
      <c r="B31" s="1">
        <v>390</v>
      </c>
      <c r="C31" s="1" t="s">
        <v>1204</v>
      </c>
      <c r="D31" s="1" t="s">
        <v>1190</v>
      </c>
      <c r="E31" s="1" t="s">
        <v>1191</v>
      </c>
      <c r="F31" s="1">
        <v>702</v>
      </c>
      <c r="G31" s="1">
        <v>1414</v>
      </c>
      <c r="H31" s="1" t="s">
        <v>1252</v>
      </c>
      <c r="I31" s="1" t="s">
        <v>1253</v>
      </c>
      <c r="J31" s="1" t="str">
        <f>VLOOKUP(A31,Status[],2,FALSE)</f>
        <v>DELIVERED</v>
      </c>
      <c r="K31" s="4" t="str">
        <f>VLOOKUP(A31,Status[],3,FALSE)</f>
        <v>5/3/2013</v>
      </c>
      <c r="L31" s="4" t="str">
        <f>VLOOKUP(A31,Status[],4,FALSE)</f>
        <v>11/15/2013</v>
      </c>
    </row>
    <row r="32" spans="1:12" x14ac:dyDescent="0.35">
      <c r="A32" s="1">
        <v>945</v>
      </c>
      <c r="B32" s="1">
        <v>3633</v>
      </c>
      <c r="C32" s="1" t="s">
        <v>1189</v>
      </c>
      <c r="D32" s="1" t="s">
        <v>1190</v>
      </c>
      <c r="E32" s="1" t="s">
        <v>1195</v>
      </c>
      <c r="F32" s="1">
        <v>299</v>
      </c>
      <c r="G32" s="1">
        <v>524</v>
      </c>
      <c r="H32" s="1" t="s">
        <v>1254</v>
      </c>
      <c r="I32" s="1" t="s">
        <v>1255</v>
      </c>
      <c r="J32" s="1" t="str">
        <f>VLOOKUP(A32,Status[],2,FALSE)</f>
        <v>DELIVERED</v>
      </c>
      <c r="K32" s="4" t="str">
        <f>VLOOKUP(A32,Status[],3,FALSE)</f>
        <v>4/29/2001</v>
      </c>
      <c r="L32" s="4" t="str">
        <f>VLOOKUP(A32,Status[],4,FALSE)</f>
        <v>8/10/2001</v>
      </c>
    </row>
    <row r="33" spans="1:12" x14ac:dyDescent="0.35">
      <c r="A33" s="1">
        <v>719</v>
      </c>
      <c r="B33" s="1">
        <v>7828</v>
      </c>
      <c r="C33" s="1" t="s">
        <v>1241</v>
      </c>
      <c r="D33" s="1" t="s">
        <v>1190</v>
      </c>
      <c r="E33" s="1" t="s">
        <v>1191</v>
      </c>
      <c r="F33" s="1">
        <v>930</v>
      </c>
      <c r="G33" s="1">
        <v>1183</v>
      </c>
      <c r="H33" s="1" t="s">
        <v>1256</v>
      </c>
      <c r="I33" s="1" t="s">
        <v>1257</v>
      </c>
      <c r="J33" s="1" t="str">
        <f>VLOOKUP(A33,Status[],2,FALSE)</f>
        <v>DELIVERED</v>
      </c>
      <c r="K33" s="4" t="str">
        <f>VLOOKUP(A33,Status[],3,FALSE)</f>
        <v>1/22/2006</v>
      </c>
      <c r="L33" s="4" t="str">
        <f>VLOOKUP(A33,Status[],4,FALSE)</f>
        <v>7/17/2006</v>
      </c>
    </row>
    <row r="34" spans="1:12" x14ac:dyDescent="0.35">
      <c r="A34" s="1">
        <v>493</v>
      </c>
      <c r="B34" s="1">
        <v>2241</v>
      </c>
      <c r="C34" s="1" t="s">
        <v>1201</v>
      </c>
      <c r="D34" s="1" t="s">
        <v>1190</v>
      </c>
      <c r="E34" s="1" t="s">
        <v>1191</v>
      </c>
      <c r="F34" s="1">
        <v>314</v>
      </c>
      <c r="G34" s="1">
        <v>566</v>
      </c>
      <c r="H34" s="1" t="s">
        <v>1258</v>
      </c>
      <c r="I34" s="1" t="s">
        <v>1259</v>
      </c>
      <c r="J34" s="1" t="str">
        <f>VLOOKUP(A34,Status[],2,FALSE)</f>
        <v>NOT DELIVERED</v>
      </c>
      <c r="K34" s="4" t="str">
        <f>VLOOKUP(A34,Status[],3,FALSE)</f>
        <v>8/20/1995</v>
      </c>
      <c r="L34" s="4" t="str">
        <f>VLOOKUP(A34,Status[],4,FALSE)</f>
        <v/>
      </c>
    </row>
    <row r="35" spans="1:12" x14ac:dyDescent="0.35">
      <c r="A35" s="1">
        <v>998</v>
      </c>
      <c r="B35" s="1">
        <v>896</v>
      </c>
      <c r="C35" s="1" t="s">
        <v>1215</v>
      </c>
      <c r="D35" s="1" t="s">
        <v>1194</v>
      </c>
      <c r="E35" s="1" t="s">
        <v>1195</v>
      </c>
      <c r="F35" s="1">
        <v>109</v>
      </c>
      <c r="G35" s="1">
        <v>961</v>
      </c>
      <c r="H35" s="1" t="s">
        <v>1260</v>
      </c>
      <c r="I35" s="1" t="s">
        <v>1261</v>
      </c>
      <c r="J35" s="1" t="str">
        <f>VLOOKUP(A35,Status[],2,FALSE)</f>
        <v>DELIVERED</v>
      </c>
      <c r="K35" s="4" t="str">
        <f>VLOOKUP(A35,Status[],3,FALSE)</f>
        <v>11/21/2013</v>
      </c>
      <c r="L35" s="4" t="str">
        <f>VLOOKUP(A35,Status[],4,FALSE)</f>
        <v>11/15/2013</v>
      </c>
    </row>
    <row r="36" spans="1:12" x14ac:dyDescent="0.35">
      <c r="A36" s="1">
        <v>968</v>
      </c>
      <c r="B36" s="1">
        <v>6361</v>
      </c>
      <c r="C36" s="1" t="s">
        <v>1207</v>
      </c>
      <c r="D36" s="1" t="s">
        <v>1190</v>
      </c>
      <c r="E36" s="1" t="s">
        <v>1191</v>
      </c>
      <c r="F36" s="1">
        <v>24</v>
      </c>
      <c r="G36" s="1">
        <v>54</v>
      </c>
      <c r="H36" s="1" t="s">
        <v>1262</v>
      </c>
      <c r="I36" s="1" t="s">
        <v>256</v>
      </c>
      <c r="J36" s="1" t="str">
        <f>VLOOKUP(A36,Status[],2,FALSE)</f>
        <v>DELIVERED</v>
      </c>
      <c r="K36" s="4" t="str">
        <f>VLOOKUP(A36,Status[],3,FALSE)</f>
        <v>1/4/1993</v>
      </c>
      <c r="L36" s="4" t="str">
        <f>VLOOKUP(A36,Status[],4,FALSE)</f>
        <v>8/2/1993</v>
      </c>
    </row>
    <row r="37" spans="1:12" x14ac:dyDescent="0.35">
      <c r="A37" s="1">
        <v>738</v>
      </c>
      <c r="B37" s="1">
        <v>6713</v>
      </c>
      <c r="C37" s="1" t="s">
        <v>1204</v>
      </c>
      <c r="D37" s="1" t="s">
        <v>1190</v>
      </c>
      <c r="E37" s="1" t="s">
        <v>1195</v>
      </c>
      <c r="F37" s="1">
        <v>545</v>
      </c>
      <c r="G37" s="1">
        <v>1044</v>
      </c>
      <c r="H37" s="1" t="s">
        <v>1263</v>
      </c>
      <c r="I37" s="1" t="s">
        <v>1264</v>
      </c>
      <c r="J37" s="1" t="str">
        <f>VLOOKUP(A37,Status[],2,FALSE)</f>
        <v>NOT DELIVERED</v>
      </c>
      <c r="K37" s="4" t="str">
        <f>VLOOKUP(A37,Status[],3,FALSE)</f>
        <v>9/19/1977</v>
      </c>
      <c r="L37" s="4" t="str">
        <f>VLOOKUP(A37,Status[],4,FALSE)</f>
        <v/>
      </c>
    </row>
    <row r="38" spans="1:12" x14ac:dyDescent="0.35">
      <c r="A38" s="1">
        <v>912</v>
      </c>
      <c r="B38" s="1">
        <v>4283</v>
      </c>
      <c r="C38" s="1" t="s">
        <v>1210</v>
      </c>
      <c r="D38" s="1" t="s">
        <v>1194</v>
      </c>
      <c r="E38" s="1" t="s">
        <v>1191</v>
      </c>
      <c r="F38" s="1">
        <v>505</v>
      </c>
      <c r="G38" s="1">
        <v>1082</v>
      </c>
      <c r="H38" s="1" t="s">
        <v>1265</v>
      </c>
      <c r="I38" s="1" t="s">
        <v>1266</v>
      </c>
      <c r="J38" s="1" t="str">
        <f>VLOOKUP(A38,Status[],2,FALSE)</f>
        <v>NOT DELIVERED</v>
      </c>
      <c r="K38" s="4" t="str">
        <f>VLOOKUP(A38,Status[],3,FALSE)</f>
        <v>12/30/2019</v>
      </c>
      <c r="L38" s="4" t="str">
        <f>VLOOKUP(A38,Status[],4,FALSE)</f>
        <v/>
      </c>
    </row>
    <row r="39" spans="1:12" x14ac:dyDescent="0.35">
      <c r="A39" s="1">
        <v>782</v>
      </c>
      <c r="B39" s="1">
        <v>9486</v>
      </c>
      <c r="C39" s="1" t="s">
        <v>1204</v>
      </c>
      <c r="D39" s="1" t="s">
        <v>1194</v>
      </c>
      <c r="E39" s="1" t="s">
        <v>1191</v>
      </c>
      <c r="F39" s="1">
        <v>182</v>
      </c>
      <c r="G39" s="1">
        <v>871</v>
      </c>
      <c r="H39" s="1" t="s">
        <v>1267</v>
      </c>
      <c r="I39" s="1" t="s">
        <v>1268</v>
      </c>
      <c r="J39" s="1" t="str">
        <f>VLOOKUP(A39,Status[],2,FALSE)</f>
        <v>DELIVERED</v>
      </c>
      <c r="K39" s="4" t="str">
        <f>VLOOKUP(A39,Status[],3,FALSE)</f>
        <v>8/31/2002</v>
      </c>
      <c r="L39" s="4" t="str">
        <f>VLOOKUP(A39,Status[],4,FALSE)</f>
        <v>10/20/2002</v>
      </c>
    </row>
    <row r="40" spans="1:12" x14ac:dyDescent="0.35">
      <c r="A40" s="1">
        <v>140</v>
      </c>
      <c r="B40" s="1">
        <v>308</v>
      </c>
      <c r="C40" s="1" t="s">
        <v>1198</v>
      </c>
      <c r="D40" s="1" t="s">
        <v>1194</v>
      </c>
      <c r="E40" s="1" t="s">
        <v>1191</v>
      </c>
      <c r="F40" s="1">
        <v>226</v>
      </c>
      <c r="G40" s="1">
        <v>970</v>
      </c>
      <c r="H40" s="1" t="s">
        <v>1269</v>
      </c>
      <c r="I40" s="1" t="s">
        <v>1270</v>
      </c>
      <c r="J40" s="1" t="str">
        <f>VLOOKUP(A40,Status[],2,FALSE)</f>
        <v>DELIVERED</v>
      </c>
      <c r="K40" s="4" t="str">
        <f>VLOOKUP(A40,Status[],3,FALSE)</f>
        <v>6/10/2006</v>
      </c>
      <c r="L40" s="4" t="str">
        <f>VLOOKUP(A40,Status[],4,FALSE)</f>
        <v>7/17/2006</v>
      </c>
    </row>
    <row r="41" spans="1:12" x14ac:dyDescent="0.35">
      <c r="A41" s="1">
        <v>702</v>
      </c>
      <c r="B41" s="1">
        <v>8927</v>
      </c>
      <c r="C41" s="1" t="s">
        <v>1201</v>
      </c>
      <c r="D41" s="1" t="s">
        <v>1194</v>
      </c>
      <c r="E41" s="1" t="s">
        <v>1191</v>
      </c>
      <c r="F41" s="1">
        <v>111</v>
      </c>
      <c r="G41" s="1">
        <v>617</v>
      </c>
      <c r="H41" s="1" t="s">
        <v>1271</v>
      </c>
      <c r="I41" s="1" t="s">
        <v>1272</v>
      </c>
      <c r="J41" s="1" t="str">
        <f>VLOOKUP(A41,Status[],2,FALSE)</f>
        <v>DELIVERED</v>
      </c>
      <c r="K41" s="4" t="str">
        <f>VLOOKUP(A41,Status[],3,FALSE)</f>
        <v>7/7/2004</v>
      </c>
      <c r="L41" s="4" t="str">
        <f>VLOOKUP(A41,Status[],4,FALSE)</f>
        <v>11/20/2004</v>
      </c>
    </row>
    <row r="42" spans="1:12" x14ac:dyDescent="0.35">
      <c r="A42" s="1">
        <v>284</v>
      </c>
      <c r="B42" s="1">
        <v>249</v>
      </c>
      <c r="C42" s="1" t="s">
        <v>1215</v>
      </c>
      <c r="D42" s="1" t="s">
        <v>1194</v>
      </c>
      <c r="E42" s="1" t="s">
        <v>1195</v>
      </c>
      <c r="F42" s="1">
        <v>145</v>
      </c>
      <c r="G42" s="1">
        <v>814</v>
      </c>
      <c r="H42" s="1" t="s">
        <v>1273</v>
      </c>
      <c r="I42" s="1" t="s">
        <v>17</v>
      </c>
      <c r="J42" s="1" t="str">
        <f>VLOOKUP(A42,Status[],2,FALSE)</f>
        <v>DELIVERED</v>
      </c>
      <c r="K42" s="4" t="str">
        <f>VLOOKUP(A42,Status[],3,FALSE)</f>
        <v>2/6/1982</v>
      </c>
      <c r="L42" s="4" t="str">
        <f>VLOOKUP(A42,Status[],4,FALSE)</f>
        <v>3/8/1982</v>
      </c>
    </row>
    <row r="43" spans="1:12" x14ac:dyDescent="0.35">
      <c r="A43" s="1">
        <v>199</v>
      </c>
      <c r="B43" s="1">
        <v>2620</v>
      </c>
      <c r="C43" s="1" t="s">
        <v>1204</v>
      </c>
      <c r="D43" s="1" t="s">
        <v>1190</v>
      </c>
      <c r="E43" s="1" t="s">
        <v>1191</v>
      </c>
      <c r="F43" s="1">
        <v>829</v>
      </c>
      <c r="G43" s="1">
        <v>1145</v>
      </c>
      <c r="H43" s="1" t="s">
        <v>1274</v>
      </c>
      <c r="I43" s="1" t="s">
        <v>1275</v>
      </c>
      <c r="J43" s="1" t="str">
        <f>VLOOKUP(A43,Status[],2,FALSE)</f>
        <v>NOT DELIVERED</v>
      </c>
      <c r="K43" s="4" t="str">
        <f>VLOOKUP(A43,Status[],3,FALSE)</f>
        <v>7/27/2007</v>
      </c>
      <c r="L43" s="4" t="str">
        <f>VLOOKUP(A43,Status[],4,FALSE)</f>
        <v/>
      </c>
    </row>
    <row r="44" spans="1:12" x14ac:dyDescent="0.35">
      <c r="A44" s="1">
        <v>228</v>
      </c>
      <c r="B44" s="1">
        <v>1164</v>
      </c>
      <c r="C44" s="1" t="s">
        <v>1204</v>
      </c>
      <c r="D44" s="1" t="s">
        <v>1190</v>
      </c>
      <c r="E44" s="1" t="s">
        <v>1191</v>
      </c>
      <c r="F44" s="1">
        <v>269</v>
      </c>
      <c r="G44" s="1">
        <v>902</v>
      </c>
      <c r="H44" s="1" t="s">
        <v>17</v>
      </c>
      <c r="I44" s="1" t="s">
        <v>1276</v>
      </c>
      <c r="J44" s="1" t="str">
        <f>VLOOKUP(A44,Status[],2,FALSE)</f>
        <v>DELIVERED</v>
      </c>
      <c r="K44" s="4" t="str">
        <f>VLOOKUP(A44,Status[],3,FALSE)</f>
        <v>3/30/1994</v>
      </c>
      <c r="L44" s="4" t="str">
        <f>VLOOKUP(A44,Status[],4,FALSE)</f>
        <v>4/9/1994</v>
      </c>
    </row>
    <row r="45" spans="1:12" x14ac:dyDescent="0.35">
      <c r="A45" s="1">
        <v>908</v>
      </c>
      <c r="B45" s="1">
        <v>4711</v>
      </c>
      <c r="C45" s="1" t="s">
        <v>1215</v>
      </c>
      <c r="D45" s="1" t="s">
        <v>1194</v>
      </c>
      <c r="E45" s="1" t="s">
        <v>1191</v>
      </c>
      <c r="F45" s="1">
        <v>660</v>
      </c>
      <c r="G45" s="1">
        <v>1470</v>
      </c>
      <c r="H45" s="1" t="s">
        <v>1277</v>
      </c>
      <c r="I45" s="1" t="s">
        <v>1278</v>
      </c>
      <c r="J45" s="1" t="str">
        <f>VLOOKUP(A45,Status[],2,FALSE)</f>
        <v>NOT DELIVERED</v>
      </c>
      <c r="K45" s="4" t="str">
        <f>VLOOKUP(A45,Status[],3,FALSE)</f>
        <v>1/28/1999</v>
      </c>
      <c r="L45" s="4" t="str">
        <f>VLOOKUP(A45,Status[],4,FALSE)</f>
        <v/>
      </c>
    </row>
    <row r="46" spans="1:12" x14ac:dyDescent="0.35">
      <c r="A46" s="1">
        <v>594</v>
      </c>
      <c r="B46" s="1">
        <v>4053</v>
      </c>
      <c r="C46" s="1" t="s">
        <v>1201</v>
      </c>
      <c r="D46" s="1" t="s">
        <v>1190</v>
      </c>
      <c r="E46" s="1" t="s">
        <v>1191</v>
      </c>
      <c r="F46" s="1">
        <v>484</v>
      </c>
      <c r="G46" s="1">
        <v>568</v>
      </c>
      <c r="H46" s="1" t="s">
        <v>656</v>
      </c>
      <c r="I46" s="1" t="s">
        <v>1279</v>
      </c>
      <c r="J46" s="1" t="str">
        <f>VLOOKUP(A46,Status[],2,FALSE)</f>
        <v>NOT DELIVERED</v>
      </c>
      <c r="K46" s="4" t="str">
        <f>VLOOKUP(A46,Status[],3,FALSE)</f>
        <v>3/20/2004</v>
      </c>
      <c r="L46" s="4" t="str">
        <f>VLOOKUP(A46,Status[],4,FALSE)</f>
        <v/>
      </c>
    </row>
    <row r="47" spans="1:12" x14ac:dyDescent="0.35">
      <c r="A47" s="1">
        <v>542</v>
      </c>
      <c r="B47" s="1">
        <v>4272</v>
      </c>
      <c r="C47" s="1" t="s">
        <v>1207</v>
      </c>
      <c r="D47" s="1" t="s">
        <v>1194</v>
      </c>
      <c r="E47" s="1" t="s">
        <v>1191</v>
      </c>
      <c r="F47" s="1">
        <v>100</v>
      </c>
      <c r="G47" s="1">
        <v>487</v>
      </c>
      <c r="H47" s="1" t="s">
        <v>335</v>
      </c>
      <c r="I47" s="1" t="s">
        <v>1280</v>
      </c>
      <c r="J47" s="1" t="str">
        <f>VLOOKUP(A47,Status[],2,FALSE)</f>
        <v>NOT DELIVERED</v>
      </c>
      <c r="K47" s="4" t="str">
        <f>VLOOKUP(A47,Status[],3,FALSE)</f>
        <v>5/19/1986</v>
      </c>
      <c r="L47" s="4" t="str">
        <f>VLOOKUP(A47,Status[],4,FALSE)</f>
        <v/>
      </c>
    </row>
    <row r="48" spans="1:12" x14ac:dyDescent="0.35">
      <c r="A48" s="1">
        <v>586</v>
      </c>
      <c r="B48" s="1">
        <v>7005</v>
      </c>
      <c r="C48" s="1" t="s">
        <v>1230</v>
      </c>
      <c r="D48" s="1" t="s">
        <v>1190</v>
      </c>
      <c r="E48" s="1" t="s">
        <v>1195</v>
      </c>
      <c r="F48" s="1">
        <v>711</v>
      </c>
      <c r="G48" s="1">
        <v>1197</v>
      </c>
      <c r="H48" s="1" t="s">
        <v>1281</v>
      </c>
      <c r="I48" s="1" t="s">
        <v>1282</v>
      </c>
      <c r="J48" s="1" t="str">
        <f>VLOOKUP(A48,Status[],2,FALSE)</f>
        <v>NOT DELIVERED</v>
      </c>
      <c r="K48" s="4" t="str">
        <f>VLOOKUP(A48,Status[],3,FALSE)</f>
        <v>3/8/1977</v>
      </c>
      <c r="L48" s="4" t="str">
        <f>VLOOKUP(A48,Status[],4,FALSE)</f>
        <v/>
      </c>
    </row>
    <row r="49" spans="1:12" x14ac:dyDescent="0.35">
      <c r="A49" s="1">
        <v>636</v>
      </c>
      <c r="B49" s="1">
        <v>2308</v>
      </c>
      <c r="C49" s="1" t="s">
        <v>1201</v>
      </c>
      <c r="D49" s="1" t="s">
        <v>1194</v>
      </c>
      <c r="E49" s="1" t="s">
        <v>1191</v>
      </c>
      <c r="F49" s="1">
        <v>325</v>
      </c>
      <c r="G49" s="1">
        <v>994</v>
      </c>
      <c r="H49" s="1" t="s">
        <v>1283</v>
      </c>
      <c r="I49" s="1" t="s">
        <v>1284</v>
      </c>
      <c r="J49" s="1" t="str">
        <f>VLOOKUP(A49,Status[],2,FALSE)</f>
        <v>DELIVERED</v>
      </c>
      <c r="K49" s="4" t="str">
        <f>VLOOKUP(A49,Status[],3,FALSE)</f>
        <v>2/24/2008</v>
      </c>
      <c r="L49" s="4" t="str">
        <f>VLOOKUP(A49,Status[],4,FALSE)</f>
        <v>8/9/2008</v>
      </c>
    </row>
    <row r="50" spans="1:12" x14ac:dyDescent="0.35">
      <c r="A50" s="1">
        <v>581</v>
      </c>
      <c r="B50" s="1">
        <v>5150</v>
      </c>
      <c r="C50" s="1" t="s">
        <v>1218</v>
      </c>
      <c r="D50" s="1" t="s">
        <v>1190</v>
      </c>
      <c r="E50" s="1" t="s">
        <v>1191</v>
      </c>
      <c r="F50" s="1">
        <v>209</v>
      </c>
      <c r="G50" s="1">
        <v>933</v>
      </c>
      <c r="H50" s="1" t="s">
        <v>1285</v>
      </c>
      <c r="I50" s="1" t="s">
        <v>1286</v>
      </c>
      <c r="J50" s="1" t="str">
        <f>VLOOKUP(A50,Status[],2,FALSE)</f>
        <v>NOT DELIVERED</v>
      </c>
      <c r="K50" s="4" t="str">
        <f>VLOOKUP(A50,Status[],3,FALSE)</f>
        <v>11/24/2017</v>
      </c>
      <c r="L50" s="4" t="str">
        <f>VLOOKUP(A50,Status[],4,FALSE)</f>
        <v/>
      </c>
    </row>
    <row r="51" spans="1:12" x14ac:dyDescent="0.35">
      <c r="A51" s="1">
        <v>336</v>
      </c>
      <c r="B51" s="1">
        <v>693</v>
      </c>
      <c r="C51" s="1" t="s">
        <v>1230</v>
      </c>
      <c r="D51" s="1" t="s">
        <v>1194</v>
      </c>
      <c r="E51" s="1" t="s">
        <v>1195</v>
      </c>
      <c r="F51" s="1">
        <v>996</v>
      </c>
      <c r="G51" s="1">
        <v>1168</v>
      </c>
      <c r="H51" s="1" t="s">
        <v>17</v>
      </c>
      <c r="I51" s="1" t="s">
        <v>1287</v>
      </c>
      <c r="J51" s="1" t="str">
        <f>VLOOKUP(A51,Status[],2,FALSE)</f>
        <v>NOT DELIVERED</v>
      </c>
      <c r="K51" s="4" t="str">
        <f>VLOOKUP(A51,Status[],3,FALSE)</f>
        <v>10/9/1972</v>
      </c>
      <c r="L51" s="4" t="str">
        <f>VLOOKUP(A51,Status[],4,FALSE)</f>
        <v/>
      </c>
    </row>
    <row r="52" spans="1:12" x14ac:dyDescent="0.35">
      <c r="A52" s="1">
        <v>504</v>
      </c>
      <c r="B52" s="1">
        <v>9598</v>
      </c>
      <c r="C52" s="1" t="s">
        <v>1198</v>
      </c>
      <c r="D52" s="1" t="s">
        <v>1194</v>
      </c>
      <c r="E52" s="1" t="s">
        <v>1191</v>
      </c>
      <c r="F52" s="1">
        <v>420</v>
      </c>
      <c r="G52" s="1">
        <v>561</v>
      </c>
      <c r="H52" s="1" t="s">
        <v>1288</v>
      </c>
      <c r="I52" s="1" t="s">
        <v>1289</v>
      </c>
      <c r="J52" s="1" t="str">
        <f>VLOOKUP(A52,Status[],2,FALSE)</f>
        <v>DELIVERED</v>
      </c>
      <c r="K52" s="4" t="str">
        <f>VLOOKUP(A52,Status[],3,FALSE)</f>
        <v>7/11/1982</v>
      </c>
      <c r="L52" s="4" t="str">
        <f>VLOOKUP(A52,Status[],4,FALSE)</f>
        <v>10/15/1982</v>
      </c>
    </row>
    <row r="53" spans="1:12" x14ac:dyDescent="0.35">
      <c r="A53" s="1">
        <v>346</v>
      </c>
      <c r="B53" s="1">
        <v>8103</v>
      </c>
      <c r="C53" s="1" t="s">
        <v>1213</v>
      </c>
      <c r="D53" s="1" t="s">
        <v>1194</v>
      </c>
      <c r="E53" s="1" t="s">
        <v>1195</v>
      </c>
      <c r="F53" s="1">
        <v>182</v>
      </c>
      <c r="G53" s="1">
        <v>850</v>
      </c>
      <c r="H53" s="1" t="s">
        <v>1290</v>
      </c>
      <c r="I53" s="1" t="s">
        <v>1291</v>
      </c>
      <c r="J53" s="1" t="str">
        <f>VLOOKUP(A53,Status[],2,FALSE)</f>
        <v>DELIVERED</v>
      </c>
      <c r="K53" s="4" t="str">
        <f>VLOOKUP(A53,Status[],3,FALSE)</f>
        <v>6/5/2007</v>
      </c>
      <c r="L53" s="4" t="str">
        <f>VLOOKUP(A53,Status[],4,FALSE)</f>
        <v>7/12/2007</v>
      </c>
    </row>
    <row r="54" spans="1:12" x14ac:dyDescent="0.35">
      <c r="A54" s="1">
        <v>135</v>
      </c>
      <c r="B54" s="1">
        <v>8894</v>
      </c>
      <c r="C54" s="1" t="s">
        <v>1230</v>
      </c>
      <c r="D54" s="1" t="s">
        <v>1190</v>
      </c>
      <c r="E54" s="1" t="s">
        <v>1195</v>
      </c>
      <c r="F54" s="1">
        <v>901</v>
      </c>
      <c r="G54" s="1">
        <v>1393</v>
      </c>
      <c r="H54" s="1" t="s">
        <v>1292</v>
      </c>
      <c r="I54" s="1" t="s">
        <v>1293</v>
      </c>
      <c r="J54" s="1" t="str">
        <f>VLOOKUP(A54,Status[],2,FALSE)</f>
        <v>NOT DELIVERED</v>
      </c>
      <c r="K54" s="4" t="str">
        <f>VLOOKUP(A54,Status[],3,FALSE)</f>
        <v>9/10/2004</v>
      </c>
      <c r="L54" s="4" t="str">
        <f>VLOOKUP(A54,Status[],4,FALSE)</f>
        <v/>
      </c>
    </row>
    <row r="55" spans="1:12" x14ac:dyDescent="0.35">
      <c r="A55" s="1">
        <v>822</v>
      </c>
      <c r="B55" s="1">
        <v>114</v>
      </c>
      <c r="C55" s="1" t="s">
        <v>1230</v>
      </c>
      <c r="D55" s="1" t="s">
        <v>1194</v>
      </c>
      <c r="E55" s="1" t="s">
        <v>1191</v>
      </c>
      <c r="F55" s="1">
        <v>88</v>
      </c>
      <c r="G55" s="1">
        <v>426</v>
      </c>
      <c r="H55" s="1" t="s">
        <v>1294</v>
      </c>
      <c r="I55" s="1" t="s">
        <v>1295</v>
      </c>
      <c r="J55" s="1" t="str">
        <f>VLOOKUP(A55,Status[],2,FALSE)</f>
        <v>DELIVERED</v>
      </c>
      <c r="K55" s="4" t="str">
        <f>VLOOKUP(A55,Status[],3,FALSE)</f>
        <v>6/30/1991</v>
      </c>
      <c r="L55" s="4" t="str">
        <f>VLOOKUP(A55,Status[],4,FALSE)</f>
        <v>7/15/1991</v>
      </c>
    </row>
    <row r="56" spans="1:12" x14ac:dyDescent="0.35">
      <c r="A56" s="1">
        <v>95</v>
      </c>
      <c r="B56" s="1">
        <v>6546</v>
      </c>
      <c r="C56" s="1" t="s">
        <v>1204</v>
      </c>
      <c r="D56" s="1" t="s">
        <v>1190</v>
      </c>
      <c r="E56" s="1" t="s">
        <v>1191</v>
      </c>
      <c r="F56" s="1">
        <v>660</v>
      </c>
      <c r="G56" s="1">
        <v>1208</v>
      </c>
      <c r="H56" s="1" t="s">
        <v>1296</v>
      </c>
      <c r="I56" s="1" t="s">
        <v>1297</v>
      </c>
      <c r="J56" s="1" t="str">
        <f>VLOOKUP(A56,Status[],2,FALSE)</f>
        <v>NOT DELIVERED</v>
      </c>
      <c r="K56" s="4" t="str">
        <f>VLOOKUP(A56,Status[],3,FALSE)</f>
        <v>4/11/2013</v>
      </c>
      <c r="L56" s="4" t="str">
        <f>VLOOKUP(A56,Status[],4,FALSE)</f>
        <v/>
      </c>
    </row>
    <row r="57" spans="1:12" x14ac:dyDescent="0.35">
      <c r="A57" s="1">
        <v>597</v>
      </c>
      <c r="B57" s="1">
        <v>3571</v>
      </c>
      <c r="C57" s="1" t="s">
        <v>1198</v>
      </c>
      <c r="D57" s="1" t="s">
        <v>1190</v>
      </c>
      <c r="E57" s="1" t="s">
        <v>1191</v>
      </c>
      <c r="F57" s="1">
        <v>267</v>
      </c>
      <c r="G57" s="1">
        <v>925</v>
      </c>
      <c r="H57" s="1" t="s">
        <v>1298</v>
      </c>
      <c r="I57" s="1" t="s">
        <v>1299</v>
      </c>
      <c r="J57" s="1" t="str">
        <f>VLOOKUP(A57,Status[],2,FALSE)</f>
        <v>NOT DELIVERED</v>
      </c>
      <c r="K57" s="4" t="str">
        <f>VLOOKUP(A57,Status[],3,FALSE)</f>
        <v>7/26/2010</v>
      </c>
      <c r="L57" s="4" t="str">
        <f>VLOOKUP(A57,Status[],4,FALSE)</f>
        <v/>
      </c>
    </row>
    <row r="58" spans="1:12" x14ac:dyDescent="0.35">
      <c r="A58" s="1">
        <v>340</v>
      </c>
      <c r="B58" s="1">
        <v>7316</v>
      </c>
      <c r="C58" s="1" t="s">
        <v>1210</v>
      </c>
      <c r="D58" s="1" t="s">
        <v>1194</v>
      </c>
      <c r="E58" s="1" t="s">
        <v>1195</v>
      </c>
      <c r="F58" s="1">
        <v>905</v>
      </c>
      <c r="G58" s="1">
        <v>1392</v>
      </c>
      <c r="H58" s="1" t="s">
        <v>1300</v>
      </c>
      <c r="I58" s="1" t="s">
        <v>1301</v>
      </c>
      <c r="J58" s="1" t="str">
        <f>VLOOKUP(A58,Status[],2,FALSE)</f>
        <v>NOT DELIVERED</v>
      </c>
      <c r="K58" s="4" t="str">
        <f>VLOOKUP(A58,Status[],3,FALSE)</f>
        <v>11/3/1981</v>
      </c>
      <c r="L58" s="4" t="str">
        <f>VLOOKUP(A58,Status[],4,FALSE)</f>
        <v/>
      </c>
    </row>
    <row r="59" spans="1:12" x14ac:dyDescent="0.35">
      <c r="A59" s="1">
        <v>905</v>
      </c>
      <c r="B59" s="1">
        <v>2478</v>
      </c>
      <c r="C59" s="1" t="s">
        <v>1198</v>
      </c>
      <c r="D59" s="1" t="s">
        <v>1190</v>
      </c>
      <c r="E59" s="1" t="s">
        <v>1195</v>
      </c>
      <c r="F59" s="1">
        <v>799</v>
      </c>
      <c r="G59" s="1">
        <v>1425</v>
      </c>
      <c r="H59" s="1" t="s">
        <v>1302</v>
      </c>
      <c r="I59" s="1" t="s">
        <v>1303</v>
      </c>
      <c r="J59" s="1" t="str">
        <f>VLOOKUP(A59,Status[],2,FALSE)</f>
        <v>DELIVERED</v>
      </c>
      <c r="K59" s="4" t="str">
        <f>VLOOKUP(A59,Status[],3,FALSE)</f>
        <v>4/11/1983</v>
      </c>
      <c r="L59" s="4" t="str">
        <f>VLOOKUP(A59,Status[],4,FALSE)</f>
        <v>9/30/1983</v>
      </c>
    </row>
    <row r="60" spans="1:12" x14ac:dyDescent="0.35">
      <c r="A60" s="1">
        <v>250</v>
      </c>
      <c r="B60" s="1">
        <v>1215</v>
      </c>
      <c r="C60" s="1" t="s">
        <v>1230</v>
      </c>
      <c r="D60" s="1" t="s">
        <v>1194</v>
      </c>
      <c r="E60" s="1" t="s">
        <v>1195</v>
      </c>
      <c r="F60" s="1">
        <v>773</v>
      </c>
      <c r="G60" s="1">
        <v>1225</v>
      </c>
      <c r="H60" s="1" t="s">
        <v>915</v>
      </c>
      <c r="I60" s="1" t="s">
        <v>748</v>
      </c>
      <c r="J60" s="1" t="str">
        <f>VLOOKUP(A60,Status[],2,FALSE)</f>
        <v>DELIVERED</v>
      </c>
      <c r="K60" s="4" t="str">
        <f>VLOOKUP(A60,Status[],3,FALSE)</f>
        <v>9/18/2006</v>
      </c>
      <c r="L60" s="4" t="str">
        <f>VLOOKUP(A60,Status[],4,FALSE)</f>
        <v>10/22/2006</v>
      </c>
    </row>
    <row r="61" spans="1:12" x14ac:dyDescent="0.35">
      <c r="A61" s="1">
        <v>400</v>
      </c>
      <c r="B61" s="1">
        <v>5402</v>
      </c>
      <c r="C61" s="1" t="s">
        <v>1198</v>
      </c>
      <c r="D61" s="1" t="s">
        <v>1190</v>
      </c>
      <c r="E61" s="1" t="s">
        <v>1195</v>
      </c>
      <c r="F61" s="1">
        <v>78</v>
      </c>
      <c r="G61" s="1">
        <v>403</v>
      </c>
      <c r="H61" s="1" t="s">
        <v>1304</v>
      </c>
      <c r="I61" s="1" t="s">
        <v>1305</v>
      </c>
      <c r="J61" s="1" t="str">
        <f>VLOOKUP(A61,Status[],2,FALSE)</f>
        <v>NOT DELIVERED</v>
      </c>
      <c r="K61" s="4" t="str">
        <f>VLOOKUP(A61,Status[],3,FALSE)</f>
        <v>1/7/2003</v>
      </c>
      <c r="L61" s="4" t="str">
        <f>VLOOKUP(A61,Status[],4,FALSE)</f>
        <v/>
      </c>
    </row>
    <row r="62" spans="1:12" x14ac:dyDescent="0.35">
      <c r="A62" s="1">
        <v>877</v>
      </c>
      <c r="B62" s="1">
        <v>1647</v>
      </c>
      <c r="C62" s="1" t="s">
        <v>1213</v>
      </c>
      <c r="D62" s="1" t="s">
        <v>1190</v>
      </c>
      <c r="E62" s="1" t="s">
        <v>1195</v>
      </c>
      <c r="F62" s="1">
        <v>791</v>
      </c>
      <c r="G62" s="1">
        <v>1169</v>
      </c>
      <c r="H62" s="1" t="s">
        <v>1306</v>
      </c>
      <c r="I62" s="1" t="s">
        <v>1307</v>
      </c>
      <c r="J62" s="1" t="str">
        <f>VLOOKUP(A62,Status[],2,FALSE)</f>
        <v>DELIVERED</v>
      </c>
      <c r="K62" s="4" t="str">
        <f>VLOOKUP(A62,Status[],3,FALSE)</f>
        <v>1/25/2000</v>
      </c>
      <c r="L62" s="4" t="str">
        <f>VLOOKUP(A62,Status[],4,FALSE)</f>
        <v>3/22/2000</v>
      </c>
    </row>
    <row r="63" spans="1:12" x14ac:dyDescent="0.35">
      <c r="A63" s="1">
        <v>97</v>
      </c>
      <c r="B63" s="1">
        <v>9423</v>
      </c>
      <c r="C63" s="1" t="s">
        <v>1230</v>
      </c>
      <c r="D63" s="1" t="s">
        <v>1190</v>
      </c>
      <c r="E63" s="1" t="s">
        <v>1195</v>
      </c>
      <c r="F63" s="1">
        <v>603</v>
      </c>
      <c r="G63" s="1">
        <v>1167</v>
      </c>
      <c r="H63" s="1" t="s">
        <v>1308</v>
      </c>
      <c r="I63" s="1" t="s">
        <v>1214</v>
      </c>
      <c r="J63" s="1" t="str">
        <f>VLOOKUP(A63,Status[],2,FALSE)</f>
        <v>NOT DELIVERED</v>
      </c>
      <c r="K63" s="4" t="str">
        <f>VLOOKUP(A63,Status[],3,FALSE)</f>
        <v>5/25/2011</v>
      </c>
      <c r="L63" s="4" t="str">
        <f>VLOOKUP(A63,Status[],4,FALSE)</f>
        <v/>
      </c>
    </row>
    <row r="64" spans="1:12" x14ac:dyDescent="0.35">
      <c r="A64" s="1">
        <v>12</v>
      </c>
      <c r="B64" s="1">
        <v>6404</v>
      </c>
      <c r="C64" s="1" t="s">
        <v>1230</v>
      </c>
      <c r="D64" s="1" t="s">
        <v>1190</v>
      </c>
      <c r="E64" s="1" t="s">
        <v>1191</v>
      </c>
      <c r="F64" s="1">
        <v>360</v>
      </c>
      <c r="G64" s="1">
        <v>565</v>
      </c>
      <c r="H64" s="1" t="s">
        <v>1309</v>
      </c>
      <c r="I64" s="1" t="s">
        <v>1310</v>
      </c>
      <c r="J64" s="1" t="str">
        <f>VLOOKUP(A64,Status[],2,FALSE)</f>
        <v>NOT DELIVERED</v>
      </c>
      <c r="K64" s="4" t="str">
        <f>VLOOKUP(A64,Status[],3,FALSE)</f>
        <v>6/18/2000</v>
      </c>
      <c r="L64" s="4" t="str">
        <f>VLOOKUP(A64,Status[],4,FALSE)</f>
        <v/>
      </c>
    </row>
    <row r="65" spans="1:12" x14ac:dyDescent="0.35">
      <c r="A65" s="1">
        <v>353</v>
      </c>
      <c r="B65" s="1">
        <v>6767</v>
      </c>
      <c r="C65" s="1" t="s">
        <v>1210</v>
      </c>
      <c r="D65" s="1" t="s">
        <v>1190</v>
      </c>
      <c r="E65" s="1" t="s">
        <v>1195</v>
      </c>
      <c r="F65" s="1">
        <v>84</v>
      </c>
      <c r="G65" s="1">
        <v>354</v>
      </c>
      <c r="H65" s="1" t="s">
        <v>1311</v>
      </c>
      <c r="I65" s="1" t="s">
        <v>1312</v>
      </c>
      <c r="J65" s="1" t="str">
        <f>VLOOKUP(A65,Status[],2,FALSE)</f>
        <v>DELIVERED</v>
      </c>
      <c r="K65" s="4" t="str">
        <f>VLOOKUP(A65,Status[],3,FALSE)</f>
        <v>8/2/2012</v>
      </c>
      <c r="L65" s="4" t="str">
        <f>VLOOKUP(A65,Status[],4,FALSE)</f>
        <v>10/4/2012</v>
      </c>
    </row>
    <row r="66" spans="1:12" x14ac:dyDescent="0.35">
      <c r="A66" s="1">
        <v>856</v>
      </c>
      <c r="B66" s="1">
        <v>1278</v>
      </c>
      <c r="C66" s="1" t="s">
        <v>1218</v>
      </c>
      <c r="D66" s="1" t="s">
        <v>1190</v>
      </c>
      <c r="E66" s="1" t="s">
        <v>1191</v>
      </c>
      <c r="F66" s="1">
        <v>880</v>
      </c>
      <c r="G66" s="1">
        <v>1178</v>
      </c>
      <c r="H66" s="1" t="s">
        <v>1313</v>
      </c>
      <c r="I66" s="1" t="s">
        <v>1314</v>
      </c>
      <c r="J66" s="1" t="str">
        <f>VLOOKUP(A66,Status[],2,FALSE)</f>
        <v>DELIVERED</v>
      </c>
      <c r="K66" s="4" t="str">
        <f>VLOOKUP(A66,Status[],3,FALSE)</f>
        <v>6/26/1977</v>
      </c>
      <c r="L66" s="4" t="str">
        <f>VLOOKUP(A66,Status[],4,FALSE)</f>
        <v>11/8/1977</v>
      </c>
    </row>
    <row r="67" spans="1:12" x14ac:dyDescent="0.35">
      <c r="A67" s="1">
        <v>1</v>
      </c>
      <c r="B67" s="1">
        <v>1334</v>
      </c>
      <c r="C67" s="1" t="s">
        <v>1241</v>
      </c>
      <c r="D67" s="1" t="s">
        <v>1194</v>
      </c>
      <c r="E67" s="1" t="s">
        <v>1195</v>
      </c>
      <c r="F67" s="1">
        <v>947</v>
      </c>
      <c r="G67" s="1">
        <v>1385</v>
      </c>
      <c r="H67" s="1" t="s">
        <v>1315</v>
      </c>
      <c r="I67" s="1" t="s">
        <v>1316</v>
      </c>
      <c r="J67" s="1" t="str">
        <f>VLOOKUP(A67,Status[],2,FALSE)</f>
        <v>DELIVERED</v>
      </c>
      <c r="K67" s="4" t="str">
        <f>VLOOKUP(A67,Status[],3,FALSE)</f>
        <v>2/13/2010</v>
      </c>
      <c r="L67" s="4" t="str">
        <f>VLOOKUP(A67,Status[],4,FALSE)</f>
        <v>11/30/2010</v>
      </c>
    </row>
    <row r="68" spans="1:12" x14ac:dyDescent="0.35">
      <c r="A68" s="1">
        <v>390</v>
      </c>
      <c r="B68" s="1">
        <v>8887</v>
      </c>
      <c r="C68" s="1" t="s">
        <v>1218</v>
      </c>
      <c r="D68" s="1" t="s">
        <v>1190</v>
      </c>
      <c r="E68" s="1" t="s">
        <v>1191</v>
      </c>
      <c r="F68" s="1">
        <v>234</v>
      </c>
      <c r="G68" s="1">
        <v>780</v>
      </c>
      <c r="H68" s="1" t="s">
        <v>1317</v>
      </c>
      <c r="I68" s="1" t="s">
        <v>1318</v>
      </c>
      <c r="J68" s="1" t="str">
        <f>VLOOKUP(A68,Status[],2,FALSE)</f>
        <v>DELIVERED</v>
      </c>
      <c r="K68" s="4" t="str">
        <f>VLOOKUP(A68,Status[],3,FALSE)</f>
        <v>3/24/2009</v>
      </c>
      <c r="L68" s="4" t="str">
        <f>VLOOKUP(A68,Status[],4,FALSE)</f>
        <v>3/9/2009</v>
      </c>
    </row>
    <row r="69" spans="1:12" x14ac:dyDescent="0.35">
      <c r="A69" s="1">
        <v>446</v>
      </c>
      <c r="B69" s="1">
        <v>9858</v>
      </c>
      <c r="C69" s="1" t="s">
        <v>1207</v>
      </c>
      <c r="D69" s="1" t="s">
        <v>1190</v>
      </c>
      <c r="E69" s="1" t="s">
        <v>1195</v>
      </c>
      <c r="F69" s="1">
        <v>931</v>
      </c>
      <c r="G69" s="1">
        <v>1247</v>
      </c>
      <c r="H69" s="1" t="s">
        <v>680</v>
      </c>
      <c r="I69" s="1" t="s">
        <v>1319</v>
      </c>
      <c r="J69" s="1" t="str">
        <f>VLOOKUP(A69,Status[],2,FALSE)</f>
        <v>NOT DELIVERED</v>
      </c>
      <c r="K69" s="4" t="str">
        <f>VLOOKUP(A69,Status[],3,FALSE)</f>
        <v>4/25/1993</v>
      </c>
      <c r="L69" s="4" t="str">
        <f>VLOOKUP(A69,Status[],4,FALSE)</f>
        <v/>
      </c>
    </row>
    <row r="70" spans="1:12" x14ac:dyDescent="0.35">
      <c r="A70" s="1">
        <v>32</v>
      </c>
      <c r="B70" s="1">
        <v>9636</v>
      </c>
      <c r="C70" s="1" t="s">
        <v>1241</v>
      </c>
      <c r="D70" s="1" t="s">
        <v>1190</v>
      </c>
      <c r="E70" s="1" t="s">
        <v>1195</v>
      </c>
      <c r="F70" s="1">
        <v>478</v>
      </c>
      <c r="G70" s="1">
        <v>705</v>
      </c>
      <c r="H70" s="1" t="s">
        <v>1320</v>
      </c>
      <c r="I70" s="1" t="s">
        <v>1321</v>
      </c>
      <c r="J70" s="1" t="str">
        <f>VLOOKUP(A70,Status[],2,FALSE)</f>
        <v>NOT DELIVERED</v>
      </c>
      <c r="K70" s="4" t="str">
        <f>VLOOKUP(A70,Status[],3,FALSE)</f>
        <v>8/30/2004</v>
      </c>
      <c r="L70" s="4" t="str">
        <f>VLOOKUP(A70,Status[],4,FALSE)</f>
        <v/>
      </c>
    </row>
    <row r="71" spans="1:12" x14ac:dyDescent="0.35">
      <c r="A71" s="1">
        <v>420</v>
      </c>
      <c r="B71" s="1">
        <v>9943</v>
      </c>
      <c r="C71" s="1" t="s">
        <v>1213</v>
      </c>
      <c r="D71" s="1" t="s">
        <v>1190</v>
      </c>
      <c r="E71" s="1" t="s">
        <v>1195</v>
      </c>
      <c r="F71" s="1">
        <v>638</v>
      </c>
      <c r="G71" s="1">
        <v>1130</v>
      </c>
      <c r="H71" s="1" t="s">
        <v>1322</v>
      </c>
      <c r="I71" s="1" t="s">
        <v>166</v>
      </c>
      <c r="J71" s="1" t="str">
        <f>VLOOKUP(A71,Status[],2,FALSE)</f>
        <v>NOT DELIVERED</v>
      </c>
      <c r="K71" s="4" t="str">
        <f>VLOOKUP(A71,Status[],3,FALSE)</f>
        <v>1/2/1989</v>
      </c>
      <c r="L71" s="4" t="str">
        <f>VLOOKUP(A71,Status[],4,FALSE)</f>
        <v/>
      </c>
    </row>
    <row r="72" spans="1:12" x14ac:dyDescent="0.35">
      <c r="A72" s="1">
        <v>708</v>
      </c>
      <c r="B72" s="1">
        <v>1246</v>
      </c>
      <c r="C72" s="1" t="s">
        <v>1213</v>
      </c>
      <c r="D72" s="1" t="s">
        <v>1190</v>
      </c>
      <c r="E72" s="1" t="s">
        <v>1195</v>
      </c>
      <c r="F72" s="1">
        <v>50</v>
      </c>
      <c r="G72" s="1">
        <v>72</v>
      </c>
      <c r="H72" s="1" t="s">
        <v>1323</v>
      </c>
      <c r="I72" s="1" t="s">
        <v>1324</v>
      </c>
      <c r="J72" s="1" t="str">
        <f>VLOOKUP(A72,Status[],2,FALSE)</f>
        <v>DELIVERED</v>
      </c>
      <c r="K72" s="4" t="str">
        <f>VLOOKUP(A72,Status[],3,FALSE)</f>
        <v>2/19/2019</v>
      </c>
      <c r="L72" s="4" t="str">
        <f>VLOOKUP(A72,Status[],4,FALSE)</f>
        <v>7/31/2019</v>
      </c>
    </row>
    <row r="73" spans="1:12" x14ac:dyDescent="0.35">
      <c r="A73" s="1">
        <v>227</v>
      </c>
      <c r="B73" s="1">
        <v>4527</v>
      </c>
      <c r="C73" s="1" t="s">
        <v>1213</v>
      </c>
      <c r="D73" s="1" t="s">
        <v>1194</v>
      </c>
      <c r="E73" s="1" t="s">
        <v>1191</v>
      </c>
      <c r="F73" s="1">
        <v>477</v>
      </c>
      <c r="G73" s="1">
        <v>564</v>
      </c>
      <c r="H73" s="1" t="s">
        <v>1325</v>
      </c>
      <c r="I73" s="1" t="s">
        <v>1326</v>
      </c>
      <c r="J73" s="1" t="str">
        <f>VLOOKUP(A73,Status[],2,FALSE)</f>
        <v>DELIVERED</v>
      </c>
      <c r="K73" s="4" t="str">
        <f>VLOOKUP(A73,Status[],3,FALSE)</f>
        <v>1/25/2002</v>
      </c>
      <c r="L73" s="4" t="str">
        <f>VLOOKUP(A73,Status[],4,FALSE)</f>
        <v>1/5/2002</v>
      </c>
    </row>
    <row r="74" spans="1:12" x14ac:dyDescent="0.35">
      <c r="A74" s="1">
        <v>595</v>
      </c>
      <c r="B74" s="1">
        <v>3782</v>
      </c>
      <c r="C74" s="1" t="s">
        <v>1210</v>
      </c>
      <c r="D74" s="1" t="s">
        <v>1194</v>
      </c>
      <c r="E74" s="1" t="s">
        <v>1191</v>
      </c>
      <c r="F74" s="1">
        <v>879</v>
      </c>
      <c r="G74" s="1">
        <v>1040</v>
      </c>
      <c r="H74" s="1" t="s">
        <v>1327</v>
      </c>
      <c r="I74" s="1" t="s">
        <v>1328</v>
      </c>
      <c r="J74" s="1" t="str">
        <f>VLOOKUP(A74,Status[],2,FALSE)</f>
        <v>NOT DELIVERED</v>
      </c>
      <c r="K74" s="4" t="str">
        <f>VLOOKUP(A74,Status[],3,FALSE)</f>
        <v>5/10/2003</v>
      </c>
      <c r="L74" s="4" t="str">
        <f>VLOOKUP(A74,Status[],4,FALSE)</f>
        <v/>
      </c>
    </row>
    <row r="75" spans="1:12" x14ac:dyDescent="0.35">
      <c r="A75" s="1">
        <v>211</v>
      </c>
      <c r="B75" s="1">
        <v>6225</v>
      </c>
      <c r="C75" s="1" t="s">
        <v>1204</v>
      </c>
      <c r="D75" s="1" t="s">
        <v>1190</v>
      </c>
      <c r="E75" s="1" t="s">
        <v>1195</v>
      </c>
      <c r="F75" s="1">
        <v>912</v>
      </c>
      <c r="G75" s="1">
        <v>1220</v>
      </c>
      <c r="H75" s="1" t="s">
        <v>1329</v>
      </c>
      <c r="I75" s="1" t="s">
        <v>1330</v>
      </c>
      <c r="J75" s="1" t="str">
        <f>VLOOKUP(A75,Status[],2,FALSE)</f>
        <v>DELIVERED</v>
      </c>
      <c r="K75" s="4" t="str">
        <f>VLOOKUP(A75,Status[],3,FALSE)</f>
        <v>3/17/2006</v>
      </c>
      <c r="L75" s="4" t="str">
        <f>VLOOKUP(A75,Status[],4,FALSE)</f>
        <v>12/23/2006</v>
      </c>
    </row>
    <row r="76" spans="1:12" x14ac:dyDescent="0.35">
      <c r="A76" s="1">
        <v>650</v>
      </c>
      <c r="B76" s="1">
        <v>2257</v>
      </c>
      <c r="C76" s="1" t="s">
        <v>1207</v>
      </c>
      <c r="D76" s="1" t="s">
        <v>1194</v>
      </c>
      <c r="E76" s="1" t="s">
        <v>1191</v>
      </c>
      <c r="F76" s="1">
        <v>868</v>
      </c>
      <c r="G76" s="1">
        <v>1141</v>
      </c>
      <c r="H76" s="1" t="s">
        <v>1331</v>
      </c>
      <c r="I76" s="1" t="s">
        <v>1332</v>
      </c>
      <c r="J76" s="1" t="str">
        <f>VLOOKUP(A76,Status[],2,FALSE)</f>
        <v>NOT DELIVERED</v>
      </c>
      <c r="K76" s="4" t="str">
        <f>VLOOKUP(A76,Status[],3,FALSE)</f>
        <v>6/18/2007</v>
      </c>
      <c r="L76" s="4" t="str">
        <f>VLOOKUP(A76,Status[],4,FALSE)</f>
        <v/>
      </c>
    </row>
    <row r="77" spans="1:12" x14ac:dyDescent="0.35">
      <c r="A77" s="1">
        <v>45</v>
      </c>
      <c r="B77" s="1">
        <v>9177</v>
      </c>
      <c r="C77" s="1" t="s">
        <v>1189</v>
      </c>
      <c r="D77" s="1" t="s">
        <v>1190</v>
      </c>
      <c r="E77" s="1" t="s">
        <v>1195</v>
      </c>
      <c r="F77" s="1">
        <v>889</v>
      </c>
      <c r="G77" s="1">
        <v>1050</v>
      </c>
      <c r="H77" s="1" t="s">
        <v>1333</v>
      </c>
      <c r="I77" s="1" t="s">
        <v>1334</v>
      </c>
      <c r="J77" s="1" t="str">
        <f>VLOOKUP(A77,Status[],2,FALSE)</f>
        <v>DELIVERED</v>
      </c>
      <c r="K77" s="4" t="str">
        <f>VLOOKUP(A77,Status[],3,FALSE)</f>
        <v>3/3/1996</v>
      </c>
      <c r="L77" s="4" t="str">
        <f>VLOOKUP(A77,Status[],4,FALSE)</f>
        <v>5/1/1996</v>
      </c>
    </row>
    <row r="78" spans="1:12" x14ac:dyDescent="0.35">
      <c r="A78" s="1">
        <v>201</v>
      </c>
      <c r="B78" s="1">
        <v>8703</v>
      </c>
      <c r="C78" s="1" t="s">
        <v>1201</v>
      </c>
      <c r="D78" s="1" t="s">
        <v>1190</v>
      </c>
      <c r="E78" s="1" t="s">
        <v>1191</v>
      </c>
      <c r="F78" s="1">
        <v>482</v>
      </c>
      <c r="G78" s="1">
        <v>850</v>
      </c>
      <c r="H78" s="1" t="s">
        <v>1335</v>
      </c>
      <c r="I78" s="1" t="s">
        <v>1336</v>
      </c>
      <c r="J78" s="1" t="str">
        <f>VLOOKUP(A78,Status[],2,FALSE)</f>
        <v>NOT DELIVERED</v>
      </c>
      <c r="K78" s="4" t="str">
        <f>VLOOKUP(A78,Status[],3,FALSE)</f>
        <v>12/2/1982</v>
      </c>
      <c r="L78" s="4" t="str">
        <f>VLOOKUP(A78,Status[],4,FALSE)</f>
        <v/>
      </c>
    </row>
    <row r="79" spans="1:12" x14ac:dyDescent="0.35">
      <c r="A79" s="1">
        <v>564</v>
      </c>
      <c r="B79" s="1">
        <v>3514</v>
      </c>
      <c r="C79" s="1" t="s">
        <v>1189</v>
      </c>
      <c r="D79" s="1" t="s">
        <v>1194</v>
      </c>
      <c r="E79" s="1" t="s">
        <v>1195</v>
      </c>
      <c r="F79" s="1">
        <v>683</v>
      </c>
      <c r="G79" s="1">
        <v>1275</v>
      </c>
      <c r="H79" s="1" t="s">
        <v>1337</v>
      </c>
      <c r="I79" s="1" t="s">
        <v>1338</v>
      </c>
      <c r="J79" s="1" t="str">
        <f>VLOOKUP(A79,Status[],2,FALSE)</f>
        <v>DELIVERED</v>
      </c>
      <c r="K79" s="4" t="str">
        <f>VLOOKUP(A79,Status[],3,FALSE)</f>
        <v>5/2/2004</v>
      </c>
      <c r="L79" s="4" t="str">
        <f>VLOOKUP(A79,Status[],4,FALSE)</f>
        <v>9/25/2004</v>
      </c>
    </row>
    <row r="80" spans="1:12" x14ac:dyDescent="0.35">
      <c r="A80" s="1">
        <v>138</v>
      </c>
      <c r="B80" s="1">
        <v>3089</v>
      </c>
      <c r="C80" s="1" t="s">
        <v>1201</v>
      </c>
      <c r="D80" s="1" t="s">
        <v>1190</v>
      </c>
      <c r="E80" s="1" t="s">
        <v>1191</v>
      </c>
      <c r="F80" s="1">
        <v>382</v>
      </c>
      <c r="G80" s="1">
        <v>714</v>
      </c>
      <c r="H80" s="1" t="s">
        <v>1339</v>
      </c>
      <c r="I80" s="1" t="s">
        <v>29</v>
      </c>
      <c r="J80" s="1" t="str">
        <f>VLOOKUP(A80,Status[],2,FALSE)</f>
        <v>NOT DELIVERED</v>
      </c>
      <c r="K80" s="4" t="str">
        <f>VLOOKUP(A80,Status[],3,FALSE)</f>
        <v>2/22/2008</v>
      </c>
      <c r="L80" s="4" t="str">
        <f>VLOOKUP(A80,Status[],4,FALSE)</f>
        <v/>
      </c>
    </row>
    <row r="81" spans="1:12" x14ac:dyDescent="0.35">
      <c r="A81" s="1">
        <v>57</v>
      </c>
      <c r="B81" s="1">
        <v>7253</v>
      </c>
      <c r="C81" s="1" t="s">
        <v>1230</v>
      </c>
      <c r="D81" s="1" t="s">
        <v>1190</v>
      </c>
      <c r="E81" s="1" t="s">
        <v>1191</v>
      </c>
      <c r="F81" s="1">
        <v>753</v>
      </c>
      <c r="G81" s="1">
        <v>1027</v>
      </c>
      <c r="H81" s="1" t="s">
        <v>1340</v>
      </c>
      <c r="I81" s="1" t="s">
        <v>1341</v>
      </c>
      <c r="J81" s="1" t="str">
        <f>VLOOKUP(A81,Status[],2,FALSE)</f>
        <v>DELIVERED</v>
      </c>
      <c r="K81" s="4" t="str">
        <f>VLOOKUP(A81,Status[],3,FALSE)</f>
        <v>3/18/2004</v>
      </c>
      <c r="L81" s="4" t="str">
        <f>VLOOKUP(A81,Status[],4,FALSE)</f>
        <v>3/2/2004</v>
      </c>
    </row>
    <row r="82" spans="1:12" x14ac:dyDescent="0.35">
      <c r="A82" s="1">
        <v>128</v>
      </c>
      <c r="B82" s="1">
        <v>8786</v>
      </c>
      <c r="C82" s="1" t="s">
        <v>1241</v>
      </c>
      <c r="D82" s="1" t="s">
        <v>1194</v>
      </c>
      <c r="E82" s="1" t="s">
        <v>1195</v>
      </c>
      <c r="F82" s="1">
        <v>718</v>
      </c>
      <c r="G82" s="1">
        <v>1486</v>
      </c>
      <c r="H82" s="1" t="s">
        <v>105</v>
      </c>
      <c r="I82" s="1" t="s">
        <v>1342</v>
      </c>
      <c r="J82" s="1" t="str">
        <f>VLOOKUP(A82,Status[],2,FALSE)</f>
        <v>NOT DELIVERED</v>
      </c>
      <c r="K82" s="4" t="str">
        <f>VLOOKUP(A82,Status[],3,FALSE)</f>
        <v>3/22/1992</v>
      </c>
      <c r="L82" s="4" t="str">
        <f>VLOOKUP(A82,Status[],4,FALSE)</f>
        <v/>
      </c>
    </row>
    <row r="83" spans="1:12" x14ac:dyDescent="0.35">
      <c r="A83" s="1">
        <v>33</v>
      </c>
      <c r="B83" s="1">
        <v>1211</v>
      </c>
      <c r="C83" s="1" t="s">
        <v>1213</v>
      </c>
      <c r="D83" s="1" t="s">
        <v>1190</v>
      </c>
      <c r="E83" s="1" t="s">
        <v>1195</v>
      </c>
      <c r="F83" s="1">
        <v>577</v>
      </c>
      <c r="G83" s="1">
        <v>1312</v>
      </c>
      <c r="H83" s="1" t="s">
        <v>1343</v>
      </c>
      <c r="I83" s="1" t="s">
        <v>1344</v>
      </c>
      <c r="J83" s="1" t="str">
        <f>VLOOKUP(A83,Status[],2,FALSE)</f>
        <v>NOT DELIVERED</v>
      </c>
      <c r="K83" s="4" t="str">
        <f>VLOOKUP(A83,Status[],3,FALSE)</f>
        <v>4/5/1988</v>
      </c>
      <c r="L83" s="4" t="str">
        <f>VLOOKUP(A83,Status[],4,FALSE)</f>
        <v/>
      </c>
    </row>
    <row r="84" spans="1:12" x14ac:dyDescent="0.35">
      <c r="A84" s="1">
        <v>936</v>
      </c>
      <c r="B84" s="1">
        <v>359</v>
      </c>
      <c r="C84" s="1" t="s">
        <v>1204</v>
      </c>
      <c r="D84" s="1" t="s">
        <v>1194</v>
      </c>
      <c r="E84" s="1" t="s">
        <v>1195</v>
      </c>
      <c r="F84" s="1">
        <v>607</v>
      </c>
      <c r="G84" s="1">
        <v>1007</v>
      </c>
      <c r="H84" s="1" t="s">
        <v>1345</v>
      </c>
      <c r="I84" s="1" t="s">
        <v>1346</v>
      </c>
      <c r="J84" s="1" t="str">
        <f>VLOOKUP(A84,Status[],2,FALSE)</f>
        <v>NOT DELIVERED</v>
      </c>
      <c r="K84" s="4" t="str">
        <f>VLOOKUP(A84,Status[],3,FALSE)</f>
        <v>2/9/2013</v>
      </c>
      <c r="L84" s="4" t="str">
        <f>VLOOKUP(A84,Status[],4,FALSE)</f>
        <v/>
      </c>
    </row>
    <row r="85" spans="1:12" x14ac:dyDescent="0.35">
      <c r="A85" s="1">
        <v>762</v>
      </c>
      <c r="B85" s="1">
        <v>2066</v>
      </c>
      <c r="C85" s="1" t="s">
        <v>1218</v>
      </c>
      <c r="D85" s="1" t="s">
        <v>1194</v>
      </c>
      <c r="E85" s="1" t="s">
        <v>1191</v>
      </c>
      <c r="F85" s="1">
        <v>242</v>
      </c>
      <c r="G85" s="1">
        <v>926</v>
      </c>
      <c r="H85" s="1" t="s">
        <v>1347</v>
      </c>
      <c r="I85" s="1" t="s">
        <v>691</v>
      </c>
      <c r="J85" s="1" t="str">
        <f>VLOOKUP(A85,Status[],2,FALSE)</f>
        <v>NOT DELIVERED</v>
      </c>
      <c r="K85" s="4" t="str">
        <f>VLOOKUP(A85,Status[],3,FALSE)</f>
        <v>3/21/1978</v>
      </c>
      <c r="L85" s="4" t="str">
        <f>VLOOKUP(A85,Status[],4,FALSE)</f>
        <v/>
      </c>
    </row>
    <row r="86" spans="1:12" x14ac:dyDescent="0.35">
      <c r="A86" s="1">
        <v>838</v>
      </c>
      <c r="B86" s="1">
        <v>4322</v>
      </c>
      <c r="C86" s="1" t="s">
        <v>1213</v>
      </c>
      <c r="D86" s="1" t="s">
        <v>1194</v>
      </c>
      <c r="E86" s="1" t="s">
        <v>1195</v>
      </c>
      <c r="F86" s="1">
        <v>593</v>
      </c>
      <c r="G86" s="1">
        <v>1036</v>
      </c>
      <c r="H86" s="1" t="s">
        <v>30</v>
      </c>
      <c r="I86" s="1" t="s">
        <v>1348</v>
      </c>
      <c r="J86" s="1" t="str">
        <f>VLOOKUP(A86,Status[],2,FALSE)</f>
        <v>DELIVERED</v>
      </c>
      <c r="K86" s="4" t="str">
        <f>VLOOKUP(A86,Status[],3,FALSE)</f>
        <v>1/5/1995</v>
      </c>
      <c r="L86" s="4" t="str">
        <f>VLOOKUP(A86,Status[],4,FALSE)</f>
        <v>8/23/1995</v>
      </c>
    </row>
    <row r="87" spans="1:12" x14ac:dyDescent="0.35">
      <c r="A87" s="1">
        <v>215</v>
      </c>
      <c r="B87" s="1">
        <v>7773</v>
      </c>
      <c r="C87" s="1" t="s">
        <v>1204</v>
      </c>
      <c r="D87" s="1" t="s">
        <v>1190</v>
      </c>
      <c r="E87" s="1" t="s">
        <v>1195</v>
      </c>
      <c r="F87" s="1">
        <v>812</v>
      </c>
      <c r="G87" s="1">
        <v>1161</v>
      </c>
      <c r="H87" s="1" t="s">
        <v>1349</v>
      </c>
      <c r="I87" s="1" t="s">
        <v>1350</v>
      </c>
      <c r="J87" s="1" t="str">
        <f>VLOOKUP(A87,Status[],2,FALSE)</f>
        <v>DELIVERED</v>
      </c>
      <c r="K87" s="4" t="str">
        <f>VLOOKUP(A87,Status[],3,FALSE)</f>
        <v>1/10/1985</v>
      </c>
      <c r="L87" s="4" t="str">
        <f>VLOOKUP(A87,Status[],4,FALSE)</f>
        <v>1/31/1985</v>
      </c>
    </row>
    <row r="88" spans="1:12" x14ac:dyDescent="0.35">
      <c r="A88" s="1">
        <v>818</v>
      </c>
      <c r="B88" s="1">
        <v>6746</v>
      </c>
      <c r="C88" s="1" t="s">
        <v>1215</v>
      </c>
      <c r="D88" s="1" t="s">
        <v>1190</v>
      </c>
      <c r="E88" s="1" t="s">
        <v>1195</v>
      </c>
      <c r="F88" s="1">
        <v>833</v>
      </c>
      <c r="G88" s="1">
        <v>1016</v>
      </c>
      <c r="H88" s="1" t="s">
        <v>139</v>
      </c>
      <c r="I88" s="1" t="s">
        <v>1351</v>
      </c>
      <c r="J88" s="1" t="str">
        <f>VLOOKUP(A88,Status[],2,FALSE)</f>
        <v>DELIVERED</v>
      </c>
      <c r="K88" s="4" t="str">
        <f>VLOOKUP(A88,Status[],3,FALSE)</f>
        <v>8/28/2006</v>
      </c>
      <c r="L88" s="4" t="str">
        <f>VLOOKUP(A88,Status[],4,FALSE)</f>
        <v>10/20/2006</v>
      </c>
    </row>
    <row r="89" spans="1:12" x14ac:dyDescent="0.35">
      <c r="A89" s="1">
        <v>780</v>
      </c>
      <c r="B89" s="1">
        <v>6732</v>
      </c>
      <c r="C89" s="1" t="s">
        <v>1189</v>
      </c>
      <c r="D89" s="1" t="s">
        <v>1194</v>
      </c>
      <c r="E89" s="1" t="s">
        <v>1195</v>
      </c>
      <c r="F89" s="1">
        <v>872</v>
      </c>
      <c r="G89" s="1">
        <v>1058</v>
      </c>
      <c r="H89" s="1" t="s">
        <v>1352</v>
      </c>
      <c r="I89" s="1" t="s">
        <v>276</v>
      </c>
      <c r="J89" s="1" t="str">
        <f>VLOOKUP(A89,Status[],2,FALSE)</f>
        <v>DELIVERED</v>
      </c>
      <c r="K89" s="4" t="str">
        <f>VLOOKUP(A89,Status[],3,FALSE)</f>
        <v>10/12/1989</v>
      </c>
      <c r="L89" s="4" t="str">
        <f>VLOOKUP(A89,Status[],4,FALSE)</f>
        <v>10/17/1989</v>
      </c>
    </row>
    <row r="90" spans="1:12" x14ac:dyDescent="0.35">
      <c r="A90" s="1">
        <v>40</v>
      </c>
      <c r="B90" s="1">
        <v>805</v>
      </c>
      <c r="C90" s="1" t="s">
        <v>1241</v>
      </c>
      <c r="D90" s="1" t="s">
        <v>1190</v>
      </c>
      <c r="E90" s="1" t="s">
        <v>1191</v>
      </c>
      <c r="F90" s="1">
        <v>483</v>
      </c>
      <c r="G90" s="1">
        <v>648</v>
      </c>
      <c r="H90" s="1" t="s">
        <v>1289</v>
      </c>
      <c r="I90" s="1" t="s">
        <v>1353</v>
      </c>
      <c r="J90" s="1" t="str">
        <f>VLOOKUP(A90,Status[],2,FALSE)</f>
        <v>NOT DELIVERED</v>
      </c>
      <c r="K90" s="4" t="str">
        <f>VLOOKUP(A90,Status[],3,FALSE)</f>
        <v>5/3/1980</v>
      </c>
      <c r="L90" s="4" t="str">
        <f>VLOOKUP(A90,Status[],4,FALSE)</f>
        <v/>
      </c>
    </row>
    <row r="91" spans="1:12" x14ac:dyDescent="0.35">
      <c r="A91" s="1">
        <v>366</v>
      </c>
      <c r="B91" s="1">
        <v>7540</v>
      </c>
      <c r="C91" s="1" t="s">
        <v>1210</v>
      </c>
      <c r="D91" s="1" t="s">
        <v>1194</v>
      </c>
      <c r="E91" s="1" t="s">
        <v>1191</v>
      </c>
      <c r="F91" s="1">
        <v>679</v>
      </c>
      <c r="G91" s="1">
        <v>1015</v>
      </c>
      <c r="H91" s="1" t="s">
        <v>1354</v>
      </c>
      <c r="I91" s="1" t="s">
        <v>1355</v>
      </c>
      <c r="J91" s="1" t="str">
        <f>VLOOKUP(A91,Status[],2,FALSE)</f>
        <v>DELIVERED</v>
      </c>
      <c r="K91" s="4" t="str">
        <f>VLOOKUP(A91,Status[],3,FALSE)</f>
        <v>3/1/1980</v>
      </c>
      <c r="L91" s="4" t="str">
        <f>VLOOKUP(A91,Status[],4,FALSE)</f>
        <v>3/16/1980</v>
      </c>
    </row>
    <row r="92" spans="1:12" x14ac:dyDescent="0.35">
      <c r="A92" s="1">
        <v>678</v>
      </c>
      <c r="B92" s="1">
        <v>5269</v>
      </c>
      <c r="C92" s="1" t="s">
        <v>1215</v>
      </c>
      <c r="D92" s="1" t="s">
        <v>1194</v>
      </c>
      <c r="E92" s="1" t="s">
        <v>1195</v>
      </c>
      <c r="F92" s="1">
        <v>318</v>
      </c>
      <c r="G92" s="1">
        <v>938</v>
      </c>
      <c r="H92" s="1" t="s">
        <v>1356</v>
      </c>
      <c r="I92" s="1" t="s">
        <v>36</v>
      </c>
      <c r="J92" s="1" t="str">
        <f>VLOOKUP(A92,Status[],2,FALSE)</f>
        <v>NOT DELIVERED</v>
      </c>
      <c r="K92" s="4" t="str">
        <f>VLOOKUP(A92,Status[],3,FALSE)</f>
        <v>1/15/1994</v>
      </c>
      <c r="L92" s="4" t="str">
        <f>VLOOKUP(A92,Status[],4,FALSE)</f>
        <v/>
      </c>
    </row>
    <row r="93" spans="1:12" x14ac:dyDescent="0.35">
      <c r="A93" s="1">
        <v>703</v>
      </c>
      <c r="B93" s="1">
        <v>8404</v>
      </c>
      <c r="C93" s="1" t="s">
        <v>1201</v>
      </c>
      <c r="D93" s="1" t="s">
        <v>1190</v>
      </c>
      <c r="E93" s="1" t="s">
        <v>1195</v>
      </c>
      <c r="F93" s="1">
        <v>329</v>
      </c>
      <c r="G93" s="1">
        <v>597</v>
      </c>
      <c r="H93" s="1" t="s">
        <v>1357</v>
      </c>
      <c r="I93" s="1" t="s">
        <v>1358</v>
      </c>
      <c r="J93" s="1" t="str">
        <f>VLOOKUP(A93,Status[],2,FALSE)</f>
        <v>NOT DELIVERED</v>
      </c>
      <c r="K93" s="4" t="str">
        <f>VLOOKUP(A93,Status[],3,FALSE)</f>
        <v>1/25/2017</v>
      </c>
      <c r="L93" s="4" t="str">
        <f>VLOOKUP(A93,Status[],4,FALSE)</f>
        <v/>
      </c>
    </row>
    <row r="94" spans="1:12" x14ac:dyDescent="0.35">
      <c r="A94" s="1">
        <v>180</v>
      </c>
      <c r="B94" s="1">
        <v>519</v>
      </c>
      <c r="C94" s="1" t="s">
        <v>1198</v>
      </c>
      <c r="D94" s="1" t="s">
        <v>1190</v>
      </c>
      <c r="E94" s="1" t="s">
        <v>1191</v>
      </c>
      <c r="F94" s="1">
        <v>588</v>
      </c>
      <c r="G94" s="1">
        <v>1182</v>
      </c>
      <c r="H94" s="1" t="s">
        <v>325</v>
      </c>
      <c r="I94" s="1" t="s">
        <v>1359</v>
      </c>
      <c r="J94" s="1" t="str">
        <f>VLOOKUP(A94,Status[],2,FALSE)</f>
        <v>NOT DELIVERED</v>
      </c>
      <c r="K94" s="4" t="str">
        <f>VLOOKUP(A94,Status[],3,FALSE)</f>
        <v>4/1/1975</v>
      </c>
      <c r="L94" s="4" t="str">
        <f>VLOOKUP(A94,Status[],4,FALSE)</f>
        <v/>
      </c>
    </row>
    <row r="95" spans="1:12" x14ac:dyDescent="0.35">
      <c r="A95" s="1">
        <v>214</v>
      </c>
      <c r="B95" s="1">
        <v>4060</v>
      </c>
      <c r="C95" s="1" t="s">
        <v>1207</v>
      </c>
      <c r="D95" s="1" t="s">
        <v>1194</v>
      </c>
      <c r="E95" s="1" t="s">
        <v>1191</v>
      </c>
      <c r="F95" s="1">
        <v>442</v>
      </c>
      <c r="G95" s="1">
        <v>713</v>
      </c>
      <c r="H95" s="1" t="s">
        <v>1360</v>
      </c>
      <c r="I95" s="1" t="s">
        <v>1361</v>
      </c>
      <c r="J95" s="1" t="str">
        <f>VLOOKUP(A95,Status[],2,FALSE)</f>
        <v>DELIVERED</v>
      </c>
      <c r="K95" s="4" t="str">
        <f>VLOOKUP(A95,Status[],3,FALSE)</f>
        <v>3/6/1987</v>
      </c>
      <c r="L95" s="4" t="str">
        <f>VLOOKUP(A95,Status[],4,FALSE)</f>
        <v>8/9/1987</v>
      </c>
    </row>
    <row r="96" spans="1:12" x14ac:dyDescent="0.35">
      <c r="A96" s="1">
        <v>408</v>
      </c>
      <c r="B96" s="1">
        <v>8860</v>
      </c>
      <c r="C96" s="1" t="s">
        <v>1215</v>
      </c>
      <c r="D96" s="1" t="s">
        <v>1190</v>
      </c>
      <c r="E96" s="1" t="s">
        <v>1195</v>
      </c>
      <c r="F96" s="1">
        <v>216</v>
      </c>
      <c r="G96" s="1">
        <v>939</v>
      </c>
      <c r="H96" s="1" t="s">
        <v>1251</v>
      </c>
      <c r="I96" s="1" t="s">
        <v>1362</v>
      </c>
      <c r="J96" s="1" t="str">
        <f>VLOOKUP(A96,Status[],2,FALSE)</f>
        <v>DELIVERED</v>
      </c>
      <c r="K96" s="4" t="str">
        <f>VLOOKUP(A96,Status[],3,FALSE)</f>
        <v>2/21/1990</v>
      </c>
      <c r="L96" s="4" t="str">
        <f>VLOOKUP(A96,Status[],4,FALSE)</f>
        <v>9/11/1990</v>
      </c>
    </row>
    <row r="97" spans="1:12" x14ac:dyDescent="0.35">
      <c r="A97" s="1">
        <v>902</v>
      </c>
      <c r="B97" s="1">
        <v>7164</v>
      </c>
      <c r="C97" s="1" t="s">
        <v>1230</v>
      </c>
      <c r="D97" s="1" t="s">
        <v>1190</v>
      </c>
      <c r="E97" s="1" t="s">
        <v>1195</v>
      </c>
      <c r="F97" s="1">
        <v>946</v>
      </c>
      <c r="G97" s="1">
        <v>1082</v>
      </c>
      <c r="H97" s="1" t="s">
        <v>1363</v>
      </c>
      <c r="I97" s="1" t="s">
        <v>1364</v>
      </c>
      <c r="J97" s="1" t="str">
        <f>VLOOKUP(A97,Status[],2,FALSE)</f>
        <v>DELIVERED</v>
      </c>
      <c r="K97" s="4" t="str">
        <f>VLOOKUP(A97,Status[],3,FALSE)</f>
        <v>1/6/1989</v>
      </c>
      <c r="L97" s="4" t="str">
        <f>VLOOKUP(A97,Status[],4,FALSE)</f>
        <v>9/17/1989</v>
      </c>
    </row>
    <row r="98" spans="1:12" x14ac:dyDescent="0.35">
      <c r="A98" s="1">
        <v>763</v>
      </c>
      <c r="B98" s="1">
        <v>9792</v>
      </c>
      <c r="C98" s="1" t="s">
        <v>1198</v>
      </c>
      <c r="D98" s="1" t="s">
        <v>1194</v>
      </c>
      <c r="E98" s="1" t="s">
        <v>1195</v>
      </c>
      <c r="F98" s="1">
        <v>796</v>
      </c>
      <c r="G98" s="1">
        <v>1347</v>
      </c>
      <c r="H98" s="1" t="s">
        <v>1235</v>
      </c>
      <c r="I98" s="1" t="s">
        <v>30</v>
      </c>
      <c r="J98" s="1" t="str">
        <f>VLOOKUP(A98,Status[],2,FALSE)</f>
        <v>DELIVERED</v>
      </c>
      <c r="K98" s="4" t="str">
        <f>VLOOKUP(A98,Status[],3,FALSE)</f>
        <v>6/29/2014</v>
      </c>
      <c r="L98" s="4" t="str">
        <f>VLOOKUP(A98,Status[],4,FALSE)</f>
        <v>9/9/2014</v>
      </c>
    </row>
    <row r="99" spans="1:12" x14ac:dyDescent="0.35">
      <c r="A99" s="1">
        <v>168</v>
      </c>
      <c r="B99" s="1">
        <v>9934</v>
      </c>
      <c r="C99" s="1" t="s">
        <v>1241</v>
      </c>
      <c r="D99" s="1" t="s">
        <v>1190</v>
      </c>
      <c r="E99" s="1" t="s">
        <v>1191</v>
      </c>
      <c r="F99" s="1">
        <v>26</v>
      </c>
      <c r="G99" s="1">
        <v>47</v>
      </c>
      <c r="H99" s="1" t="s">
        <v>1365</v>
      </c>
      <c r="I99" s="1" t="s">
        <v>1366</v>
      </c>
      <c r="J99" s="1" t="str">
        <f>VLOOKUP(A99,Status[],2,FALSE)</f>
        <v>DELIVERED</v>
      </c>
      <c r="K99" s="4" t="str">
        <f>VLOOKUP(A99,Status[],3,FALSE)</f>
        <v>1/5/1997</v>
      </c>
      <c r="L99" s="4" t="str">
        <f>VLOOKUP(A99,Status[],4,FALSE)</f>
        <v>6/12/1997</v>
      </c>
    </row>
    <row r="100" spans="1:12" x14ac:dyDescent="0.35">
      <c r="A100" s="1">
        <v>723</v>
      </c>
      <c r="B100" s="1">
        <v>1980</v>
      </c>
      <c r="C100" s="1" t="s">
        <v>1218</v>
      </c>
      <c r="D100" s="1" t="s">
        <v>1190</v>
      </c>
      <c r="E100" s="1" t="s">
        <v>1195</v>
      </c>
      <c r="F100" s="1">
        <v>490</v>
      </c>
      <c r="G100" s="1">
        <v>762</v>
      </c>
      <c r="H100" s="1" t="s">
        <v>1367</v>
      </c>
      <c r="I100" s="1" t="s">
        <v>1368</v>
      </c>
      <c r="J100" s="1" t="str">
        <f>VLOOKUP(A100,Status[],2,FALSE)</f>
        <v>NOT DELIVERED</v>
      </c>
      <c r="K100" s="4" t="str">
        <f>VLOOKUP(A100,Status[],3,FALSE)</f>
        <v>7/23/1981</v>
      </c>
      <c r="L100" s="4" t="str">
        <f>VLOOKUP(A100,Status[],4,FALSE)</f>
        <v/>
      </c>
    </row>
    <row r="101" spans="1:12" x14ac:dyDescent="0.35">
      <c r="A101" s="1">
        <v>438</v>
      </c>
      <c r="B101" s="1">
        <v>9251</v>
      </c>
      <c r="C101" s="1" t="s">
        <v>1201</v>
      </c>
      <c r="D101" s="1" t="s">
        <v>1190</v>
      </c>
      <c r="E101" s="1" t="s">
        <v>1191</v>
      </c>
      <c r="F101" s="1">
        <v>430</v>
      </c>
      <c r="G101" s="1">
        <v>642</v>
      </c>
      <c r="H101" s="1" t="s">
        <v>1369</v>
      </c>
      <c r="I101" s="1" t="s">
        <v>1370</v>
      </c>
      <c r="J101" s="1" t="str">
        <f>VLOOKUP(A101,Status[],2,FALSE)</f>
        <v>DELIVERED</v>
      </c>
      <c r="K101" s="4" t="str">
        <f>VLOOKUP(A101,Status[],3,FALSE)</f>
        <v>3/26/1977</v>
      </c>
      <c r="L101" s="4" t="str">
        <f>VLOOKUP(A101,Status[],4,FALSE)</f>
        <v>3/30/1977</v>
      </c>
    </row>
    <row r="102" spans="1:12" x14ac:dyDescent="0.35">
      <c r="A102" s="1">
        <v>162</v>
      </c>
      <c r="B102" s="1">
        <v>6717</v>
      </c>
      <c r="C102" s="1" t="s">
        <v>1241</v>
      </c>
      <c r="D102" s="1" t="s">
        <v>1190</v>
      </c>
      <c r="E102" s="1" t="s">
        <v>1195</v>
      </c>
      <c r="F102" s="1">
        <v>209</v>
      </c>
      <c r="G102" s="1">
        <v>665</v>
      </c>
      <c r="H102" s="1" t="s">
        <v>1371</v>
      </c>
      <c r="I102" s="1" t="s">
        <v>1372</v>
      </c>
      <c r="J102" s="1" t="str">
        <f>VLOOKUP(A102,Status[],2,FALSE)</f>
        <v>DELIVERED</v>
      </c>
      <c r="K102" s="4" t="str">
        <f>VLOOKUP(A102,Status[],3,FALSE)</f>
        <v>6/10/1982</v>
      </c>
      <c r="L102" s="4" t="str">
        <f>VLOOKUP(A102,Status[],4,FALSE)</f>
        <v>10/29/1982</v>
      </c>
    </row>
    <row r="103" spans="1:12" x14ac:dyDescent="0.35">
      <c r="A103" s="1">
        <v>246</v>
      </c>
      <c r="B103" s="1">
        <v>3622</v>
      </c>
      <c r="C103" s="1" t="s">
        <v>1218</v>
      </c>
      <c r="D103" s="1" t="s">
        <v>1194</v>
      </c>
      <c r="E103" s="1" t="s">
        <v>1195</v>
      </c>
      <c r="F103" s="1">
        <v>379</v>
      </c>
      <c r="G103" s="1">
        <v>963</v>
      </c>
      <c r="H103" s="1" t="s">
        <v>1373</v>
      </c>
      <c r="I103" s="1" t="s">
        <v>1374</v>
      </c>
      <c r="J103" s="1" t="str">
        <f>VLOOKUP(A103,Status[],2,FALSE)</f>
        <v>DELIVERED</v>
      </c>
      <c r="K103" s="4" t="str">
        <f>VLOOKUP(A103,Status[],3,FALSE)</f>
        <v>3/3/2019</v>
      </c>
      <c r="L103" s="4" t="str">
        <f>VLOOKUP(A103,Status[],4,FALSE)</f>
        <v>3/1/2019</v>
      </c>
    </row>
    <row r="104" spans="1:12" x14ac:dyDescent="0.35">
      <c r="A104" s="1">
        <v>105</v>
      </c>
      <c r="B104" s="1">
        <v>8808</v>
      </c>
      <c r="C104" s="1" t="s">
        <v>1213</v>
      </c>
      <c r="D104" s="1" t="s">
        <v>1190</v>
      </c>
      <c r="E104" s="1" t="s">
        <v>1191</v>
      </c>
      <c r="F104" s="1">
        <v>949</v>
      </c>
      <c r="G104" s="1">
        <v>1419</v>
      </c>
      <c r="H104" s="1" t="s">
        <v>1375</v>
      </c>
      <c r="I104" s="1" t="s">
        <v>1376</v>
      </c>
      <c r="J104" s="1" t="str">
        <f>VLOOKUP(A104,Status[],2,FALSE)</f>
        <v>NOT DELIVERED</v>
      </c>
      <c r="K104" s="4" t="str">
        <f>VLOOKUP(A104,Status[],3,FALSE)</f>
        <v>8/27/1997</v>
      </c>
      <c r="L104" s="4" t="str">
        <f>VLOOKUP(A104,Status[],4,FALSE)</f>
        <v/>
      </c>
    </row>
    <row r="105" spans="1:12" x14ac:dyDescent="0.35">
      <c r="A105" s="1">
        <v>308</v>
      </c>
      <c r="B105" s="1">
        <v>4920</v>
      </c>
      <c r="C105" s="1" t="s">
        <v>1204</v>
      </c>
      <c r="D105" s="1" t="s">
        <v>1190</v>
      </c>
      <c r="E105" s="1" t="s">
        <v>1195</v>
      </c>
      <c r="F105" s="1">
        <v>438</v>
      </c>
      <c r="G105" s="1">
        <v>656</v>
      </c>
      <c r="H105" s="1" t="s">
        <v>1377</v>
      </c>
      <c r="I105" s="1" t="s">
        <v>1351</v>
      </c>
      <c r="J105" s="1" t="str">
        <f>VLOOKUP(A105,Status[],2,FALSE)</f>
        <v>NOT DELIVERED</v>
      </c>
      <c r="K105" s="4" t="str">
        <f>VLOOKUP(A105,Status[],3,FALSE)</f>
        <v>1/28/1979</v>
      </c>
      <c r="L105" s="4" t="str">
        <f>VLOOKUP(A105,Status[],4,FALSE)</f>
        <v/>
      </c>
    </row>
    <row r="106" spans="1:12" x14ac:dyDescent="0.35">
      <c r="A106" s="1">
        <v>172</v>
      </c>
      <c r="B106" s="1">
        <v>3140</v>
      </c>
      <c r="C106" s="1" t="s">
        <v>1207</v>
      </c>
      <c r="D106" s="1" t="s">
        <v>1194</v>
      </c>
      <c r="E106" s="1" t="s">
        <v>1195</v>
      </c>
      <c r="F106" s="1">
        <v>726</v>
      </c>
      <c r="G106" s="1">
        <v>1381</v>
      </c>
      <c r="H106" s="1" t="s">
        <v>1378</v>
      </c>
      <c r="I106" s="1" t="s">
        <v>1379</v>
      </c>
      <c r="J106" s="1" t="str">
        <f>VLOOKUP(A106,Status[],2,FALSE)</f>
        <v>DELIVERED</v>
      </c>
      <c r="K106" s="4" t="str">
        <f>VLOOKUP(A106,Status[],3,FALSE)</f>
        <v>10/29/2004</v>
      </c>
      <c r="L106" s="4" t="str">
        <f>VLOOKUP(A106,Status[],4,FALSE)</f>
        <v>10/26/2004</v>
      </c>
    </row>
    <row r="107" spans="1:12" x14ac:dyDescent="0.35">
      <c r="A107" s="1">
        <v>775</v>
      </c>
      <c r="B107" s="1">
        <v>8104</v>
      </c>
      <c r="C107" s="1" t="s">
        <v>1201</v>
      </c>
      <c r="D107" s="1" t="s">
        <v>1190</v>
      </c>
      <c r="E107" s="1" t="s">
        <v>1195</v>
      </c>
      <c r="F107" s="1">
        <v>451</v>
      </c>
      <c r="G107" s="1">
        <v>713</v>
      </c>
      <c r="H107" s="1" t="s">
        <v>641</v>
      </c>
      <c r="I107" s="1" t="s">
        <v>1380</v>
      </c>
      <c r="J107" s="1" t="str">
        <f>VLOOKUP(A107,Status[],2,FALSE)</f>
        <v>NOT DELIVERED</v>
      </c>
      <c r="K107" s="4" t="str">
        <f>VLOOKUP(A107,Status[],3,FALSE)</f>
        <v>9/28/2004</v>
      </c>
      <c r="L107" s="4" t="str">
        <f>VLOOKUP(A107,Status[],4,FALSE)</f>
        <v/>
      </c>
    </row>
    <row r="108" spans="1:12" x14ac:dyDescent="0.35">
      <c r="A108" s="1">
        <v>333</v>
      </c>
      <c r="B108" s="1">
        <v>2208</v>
      </c>
      <c r="C108" s="1" t="s">
        <v>1198</v>
      </c>
      <c r="D108" s="1" t="s">
        <v>1190</v>
      </c>
      <c r="E108" s="1" t="s">
        <v>1191</v>
      </c>
      <c r="F108" s="1">
        <v>812</v>
      </c>
      <c r="G108" s="1">
        <v>1104</v>
      </c>
      <c r="H108" s="1" t="s">
        <v>1381</v>
      </c>
      <c r="I108" s="1" t="s">
        <v>1382</v>
      </c>
      <c r="J108" s="1" t="str">
        <f>VLOOKUP(A108,Status[],2,FALSE)</f>
        <v>DELIVERED</v>
      </c>
      <c r="K108" s="4" t="str">
        <f>VLOOKUP(A108,Status[],3,FALSE)</f>
        <v>1/12/2013</v>
      </c>
      <c r="L108" s="4" t="str">
        <f>VLOOKUP(A108,Status[],4,FALSE)</f>
        <v>8/11/2013</v>
      </c>
    </row>
    <row r="109" spans="1:12" x14ac:dyDescent="0.35">
      <c r="A109" s="1">
        <v>548</v>
      </c>
      <c r="B109" s="1">
        <v>7043</v>
      </c>
      <c r="C109" s="1" t="s">
        <v>1189</v>
      </c>
      <c r="D109" s="1" t="s">
        <v>1194</v>
      </c>
      <c r="E109" s="1" t="s">
        <v>1191</v>
      </c>
      <c r="F109" s="1">
        <v>240</v>
      </c>
      <c r="G109" s="1">
        <v>571</v>
      </c>
      <c r="H109" s="1" t="s">
        <v>1383</v>
      </c>
      <c r="I109" s="1" t="s">
        <v>1384</v>
      </c>
      <c r="J109" s="1" t="str">
        <f>VLOOKUP(A109,Status[],2,FALSE)</f>
        <v>NOT DELIVERED</v>
      </c>
      <c r="K109" s="4" t="str">
        <f>VLOOKUP(A109,Status[],3,FALSE)</f>
        <v>6/17/2012</v>
      </c>
      <c r="L109" s="4" t="str">
        <f>VLOOKUP(A109,Status[],4,FALSE)</f>
        <v/>
      </c>
    </row>
    <row r="110" spans="1:12" x14ac:dyDescent="0.35">
      <c r="A110" s="1">
        <v>665</v>
      </c>
      <c r="B110" s="1">
        <v>7485</v>
      </c>
      <c r="C110" s="1" t="s">
        <v>1241</v>
      </c>
      <c r="D110" s="1" t="s">
        <v>1190</v>
      </c>
      <c r="E110" s="1" t="s">
        <v>1191</v>
      </c>
      <c r="F110" s="1">
        <v>982</v>
      </c>
      <c r="G110" s="1">
        <v>1405</v>
      </c>
      <c r="H110" s="1" t="s">
        <v>1385</v>
      </c>
      <c r="I110" s="1" t="s">
        <v>1386</v>
      </c>
      <c r="J110" s="1" t="str">
        <f>VLOOKUP(A110,Status[],2,FALSE)</f>
        <v>DELIVERED</v>
      </c>
      <c r="K110" s="4" t="str">
        <f>VLOOKUP(A110,Status[],3,FALSE)</f>
        <v>1/12/2010</v>
      </c>
      <c r="L110" s="4" t="str">
        <f>VLOOKUP(A110,Status[],4,FALSE)</f>
        <v>4/27/2010</v>
      </c>
    </row>
    <row r="111" spans="1:12" x14ac:dyDescent="0.35">
      <c r="A111" s="1">
        <v>305</v>
      </c>
      <c r="B111" s="1">
        <v>1748</v>
      </c>
      <c r="C111" s="1" t="s">
        <v>1218</v>
      </c>
      <c r="D111" s="1" t="s">
        <v>1190</v>
      </c>
      <c r="E111" s="1" t="s">
        <v>1195</v>
      </c>
      <c r="F111" s="1">
        <v>954</v>
      </c>
      <c r="G111" s="1">
        <v>1473</v>
      </c>
      <c r="H111" s="1" t="s">
        <v>1387</v>
      </c>
      <c r="I111" s="1" t="s">
        <v>1388</v>
      </c>
      <c r="J111" s="1" t="str">
        <f>VLOOKUP(A111,Status[],2,FALSE)</f>
        <v>DELIVERED</v>
      </c>
      <c r="K111" s="4" t="str">
        <f>VLOOKUP(A111,Status[],3,FALSE)</f>
        <v>8/11/1992</v>
      </c>
      <c r="L111" s="4" t="str">
        <f>VLOOKUP(A111,Status[],4,FALSE)</f>
        <v>11/1/1992</v>
      </c>
    </row>
    <row r="112" spans="1:12" x14ac:dyDescent="0.35">
      <c r="A112" s="1">
        <v>938</v>
      </c>
      <c r="B112" s="1">
        <v>9968</v>
      </c>
      <c r="C112" s="1" t="s">
        <v>1215</v>
      </c>
      <c r="D112" s="1" t="s">
        <v>1190</v>
      </c>
      <c r="E112" s="1" t="s">
        <v>1191</v>
      </c>
      <c r="F112" s="1">
        <v>35</v>
      </c>
      <c r="G112" s="1">
        <v>20</v>
      </c>
      <c r="H112" s="1" t="s">
        <v>860</v>
      </c>
      <c r="I112" s="1" t="s">
        <v>1389</v>
      </c>
      <c r="J112" s="1" t="str">
        <f>VLOOKUP(A112,Status[],2,FALSE)</f>
        <v>NOT DELIVERED</v>
      </c>
      <c r="K112" s="4" t="str">
        <f>VLOOKUP(A112,Status[],3,FALSE)</f>
        <v>12/21/2018</v>
      </c>
      <c r="L112" s="4" t="str">
        <f>VLOOKUP(A112,Status[],4,FALSE)</f>
        <v/>
      </c>
    </row>
    <row r="113" spans="1:12" x14ac:dyDescent="0.35">
      <c r="A113" s="1">
        <v>714</v>
      </c>
      <c r="B113" s="1">
        <v>5330</v>
      </c>
      <c r="C113" s="1" t="s">
        <v>1204</v>
      </c>
      <c r="D113" s="1" t="s">
        <v>1190</v>
      </c>
      <c r="E113" s="1" t="s">
        <v>1195</v>
      </c>
      <c r="F113" s="1">
        <v>148</v>
      </c>
      <c r="G113" s="1">
        <v>835</v>
      </c>
      <c r="H113" s="1" t="s">
        <v>1390</v>
      </c>
      <c r="I113" s="1" t="s">
        <v>1391</v>
      </c>
      <c r="J113" s="1" t="str">
        <f>VLOOKUP(A113,Status[],2,FALSE)</f>
        <v>DELIVERED</v>
      </c>
      <c r="K113" s="4" t="str">
        <f>VLOOKUP(A113,Status[],3,FALSE)</f>
        <v>4/22/2011</v>
      </c>
      <c r="L113" s="4" t="str">
        <f>VLOOKUP(A113,Status[],4,FALSE)</f>
        <v>6/8/2011</v>
      </c>
    </row>
    <row r="114" spans="1:12" x14ac:dyDescent="0.35">
      <c r="A114" s="1">
        <v>251</v>
      </c>
      <c r="B114" s="1">
        <v>2183</v>
      </c>
      <c r="C114" s="1" t="s">
        <v>1207</v>
      </c>
      <c r="D114" s="1" t="s">
        <v>1194</v>
      </c>
      <c r="E114" s="1" t="s">
        <v>1191</v>
      </c>
      <c r="F114" s="1">
        <v>422</v>
      </c>
      <c r="G114" s="1">
        <v>651</v>
      </c>
      <c r="H114" s="1" t="s">
        <v>1392</v>
      </c>
      <c r="I114" s="1" t="s">
        <v>1393</v>
      </c>
      <c r="J114" s="1" t="str">
        <f>VLOOKUP(A114,Status[],2,FALSE)</f>
        <v>DELIVERED</v>
      </c>
      <c r="K114" s="4" t="str">
        <f>VLOOKUP(A114,Status[],3,FALSE)</f>
        <v>10/25/2003</v>
      </c>
      <c r="L114" s="4" t="str">
        <f>VLOOKUP(A114,Status[],4,FALSE)</f>
        <v>12/2/2003</v>
      </c>
    </row>
    <row r="115" spans="1:12" x14ac:dyDescent="0.35">
      <c r="A115" s="1">
        <v>330</v>
      </c>
      <c r="B115" s="1">
        <v>2182</v>
      </c>
      <c r="C115" s="1" t="s">
        <v>1201</v>
      </c>
      <c r="D115" s="1" t="s">
        <v>1190</v>
      </c>
      <c r="E115" s="1" t="s">
        <v>1195</v>
      </c>
      <c r="F115" s="1">
        <v>275</v>
      </c>
      <c r="G115" s="1">
        <v>653</v>
      </c>
      <c r="H115" s="1" t="s">
        <v>1394</v>
      </c>
      <c r="I115" s="1" t="s">
        <v>1395</v>
      </c>
      <c r="J115" s="1" t="str">
        <f>VLOOKUP(A115,Status[],2,FALSE)</f>
        <v>NOT DELIVERED</v>
      </c>
      <c r="K115" s="4" t="str">
        <f>VLOOKUP(A115,Status[],3,FALSE)</f>
        <v>2/8/2012</v>
      </c>
      <c r="L115" s="4" t="str">
        <f>VLOOKUP(A115,Status[],4,FALSE)</f>
        <v/>
      </c>
    </row>
    <row r="116" spans="1:12" x14ac:dyDescent="0.35">
      <c r="A116" s="1">
        <v>69</v>
      </c>
      <c r="B116" s="1">
        <v>1087</v>
      </c>
      <c r="C116" s="1" t="s">
        <v>1189</v>
      </c>
      <c r="D116" s="1" t="s">
        <v>1190</v>
      </c>
      <c r="E116" s="1" t="s">
        <v>1191</v>
      </c>
      <c r="F116" s="1">
        <v>367</v>
      </c>
      <c r="G116" s="1">
        <v>740</v>
      </c>
      <c r="H116" s="1" t="s">
        <v>305</v>
      </c>
      <c r="I116" s="1" t="s">
        <v>907</v>
      </c>
      <c r="J116" s="1" t="str">
        <f>VLOOKUP(A116,Status[],2,FALSE)</f>
        <v>DELIVERED</v>
      </c>
      <c r="K116" s="4" t="str">
        <f>VLOOKUP(A116,Status[],3,FALSE)</f>
        <v>3/14/2018</v>
      </c>
      <c r="L116" s="4" t="str">
        <f>VLOOKUP(A116,Status[],4,FALSE)</f>
        <v>8/30/2018</v>
      </c>
    </row>
    <row r="117" spans="1:12" x14ac:dyDescent="0.35">
      <c r="A117" s="1">
        <v>969</v>
      </c>
      <c r="B117" s="1">
        <v>4296</v>
      </c>
      <c r="C117" s="1" t="s">
        <v>1213</v>
      </c>
      <c r="D117" s="1" t="s">
        <v>1194</v>
      </c>
      <c r="E117" s="1" t="s">
        <v>1195</v>
      </c>
      <c r="F117" s="1">
        <v>507</v>
      </c>
      <c r="G117" s="1">
        <v>1334</v>
      </c>
      <c r="H117" s="1" t="s">
        <v>1396</v>
      </c>
      <c r="I117" s="1" t="s">
        <v>1397</v>
      </c>
      <c r="J117" s="1" t="str">
        <f>VLOOKUP(A117,Status[],2,FALSE)</f>
        <v>DELIVERED</v>
      </c>
      <c r="K117" s="4" t="str">
        <f>VLOOKUP(A117,Status[],3,FALSE)</f>
        <v>3/19/2013</v>
      </c>
      <c r="L117" s="4" t="str">
        <f>VLOOKUP(A117,Status[],4,FALSE)</f>
        <v>3/9/2013</v>
      </c>
    </row>
    <row r="118" spans="1:12" x14ac:dyDescent="0.35">
      <c r="A118" s="1">
        <v>974</v>
      </c>
      <c r="B118" s="1">
        <v>9784</v>
      </c>
      <c r="C118" s="1" t="s">
        <v>1218</v>
      </c>
      <c r="D118" s="1" t="s">
        <v>1194</v>
      </c>
      <c r="E118" s="1" t="s">
        <v>1191</v>
      </c>
      <c r="F118" s="1">
        <v>442</v>
      </c>
      <c r="G118" s="1">
        <v>770</v>
      </c>
      <c r="H118" s="1" t="s">
        <v>656</v>
      </c>
      <c r="I118" s="1" t="s">
        <v>1398</v>
      </c>
      <c r="J118" s="1" t="str">
        <f>VLOOKUP(A118,Status[],2,FALSE)</f>
        <v>DELIVERED</v>
      </c>
      <c r="K118" s="4" t="str">
        <f>VLOOKUP(A118,Status[],3,FALSE)</f>
        <v>4/23/2013</v>
      </c>
      <c r="L118" s="4" t="str">
        <f>VLOOKUP(A118,Status[],4,FALSE)</f>
        <v>6/21/2013</v>
      </c>
    </row>
    <row r="119" spans="1:12" x14ac:dyDescent="0.35">
      <c r="A119" s="1">
        <v>526</v>
      </c>
      <c r="B119" s="1">
        <v>6210</v>
      </c>
      <c r="C119" s="1" t="s">
        <v>1241</v>
      </c>
      <c r="D119" s="1" t="s">
        <v>1194</v>
      </c>
      <c r="E119" s="1" t="s">
        <v>1191</v>
      </c>
      <c r="F119" s="1">
        <v>510</v>
      </c>
      <c r="G119" s="1">
        <v>1205</v>
      </c>
      <c r="H119" s="1" t="s">
        <v>1399</v>
      </c>
      <c r="I119" s="1" t="s">
        <v>1400</v>
      </c>
      <c r="J119" s="1" t="str">
        <f>VLOOKUP(A119,Status[],2,FALSE)</f>
        <v>DELIVERED</v>
      </c>
      <c r="K119" s="4" t="str">
        <f>VLOOKUP(A119,Status[],3,FALSE)</f>
        <v>2/10/1991</v>
      </c>
      <c r="L119" s="4" t="str">
        <f>VLOOKUP(A119,Status[],4,FALSE)</f>
        <v>7/3/1991</v>
      </c>
    </row>
    <row r="120" spans="1:12" x14ac:dyDescent="0.35">
      <c r="A120" s="1">
        <v>510</v>
      </c>
      <c r="B120" s="1">
        <v>5781</v>
      </c>
      <c r="C120" s="1" t="s">
        <v>1210</v>
      </c>
      <c r="D120" s="1" t="s">
        <v>1194</v>
      </c>
      <c r="E120" s="1" t="s">
        <v>1191</v>
      </c>
      <c r="F120" s="1">
        <v>117</v>
      </c>
      <c r="G120" s="1">
        <v>716</v>
      </c>
      <c r="H120" s="1" t="s">
        <v>282</v>
      </c>
      <c r="I120" s="1" t="s">
        <v>1401</v>
      </c>
      <c r="J120" s="1" t="str">
        <f>VLOOKUP(A120,Status[],2,FALSE)</f>
        <v>NOT DELIVERED</v>
      </c>
      <c r="K120" s="4" t="str">
        <f>VLOOKUP(A120,Status[],3,FALSE)</f>
        <v>10/4/1976</v>
      </c>
      <c r="L120" s="4" t="str">
        <f>VLOOKUP(A120,Status[],4,FALSE)</f>
        <v/>
      </c>
    </row>
    <row r="121" spans="1:12" x14ac:dyDescent="0.35">
      <c r="A121" s="1">
        <v>444</v>
      </c>
      <c r="B121" s="1">
        <v>8306</v>
      </c>
      <c r="C121" s="1" t="s">
        <v>1230</v>
      </c>
      <c r="D121" s="1" t="s">
        <v>1190</v>
      </c>
      <c r="E121" s="1" t="s">
        <v>1195</v>
      </c>
      <c r="F121" s="1">
        <v>973</v>
      </c>
      <c r="G121" s="1">
        <v>1250</v>
      </c>
      <c r="H121" s="1" t="s">
        <v>1402</v>
      </c>
      <c r="I121" s="1" t="s">
        <v>1403</v>
      </c>
      <c r="J121" s="1" t="str">
        <f>VLOOKUP(A121,Status[],2,FALSE)</f>
        <v>NOT DELIVERED</v>
      </c>
      <c r="K121" s="4" t="str">
        <f>VLOOKUP(A121,Status[],3,FALSE)</f>
        <v>10/25/1987</v>
      </c>
      <c r="L121" s="4" t="str">
        <f>VLOOKUP(A121,Status[],4,FALSE)</f>
        <v/>
      </c>
    </row>
    <row r="122" spans="1:12" x14ac:dyDescent="0.35">
      <c r="A122" s="1">
        <v>503</v>
      </c>
      <c r="B122" s="1">
        <v>3270</v>
      </c>
      <c r="C122" s="1" t="s">
        <v>1207</v>
      </c>
      <c r="D122" s="1" t="s">
        <v>1190</v>
      </c>
      <c r="E122" s="1" t="s">
        <v>1191</v>
      </c>
      <c r="F122" s="1">
        <v>243</v>
      </c>
      <c r="G122" s="1">
        <v>935</v>
      </c>
      <c r="H122" s="1" t="s">
        <v>1404</v>
      </c>
      <c r="I122" s="1" t="s">
        <v>748</v>
      </c>
      <c r="J122" s="1" t="str">
        <f>VLOOKUP(A122,Status[],2,FALSE)</f>
        <v>DELIVERED</v>
      </c>
      <c r="K122" s="4" t="str">
        <f>VLOOKUP(A122,Status[],3,FALSE)</f>
        <v>3/26/1974</v>
      </c>
      <c r="L122" s="4" t="str">
        <f>VLOOKUP(A122,Status[],4,FALSE)</f>
        <v>5/25/1974</v>
      </c>
    </row>
    <row r="123" spans="1:12" x14ac:dyDescent="0.35">
      <c r="A123" s="1">
        <v>109</v>
      </c>
      <c r="B123" s="1">
        <v>6787</v>
      </c>
      <c r="C123" s="1" t="s">
        <v>1198</v>
      </c>
      <c r="D123" s="1" t="s">
        <v>1190</v>
      </c>
      <c r="E123" s="1" t="s">
        <v>1195</v>
      </c>
      <c r="F123" s="1">
        <v>715</v>
      </c>
      <c r="G123" s="1">
        <v>1185</v>
      </c>
      <c r="H123" s="1" t="s">
        <v>305</v>
      </c>
      <c r="I123" s="1" t="s">
        <v>1405</v>
      </c>
      <c r="J123" s="1" t="str">
        <f>VLOOKUP(A123,Status[],2,FALSE)</f>
        <v>NOT DELIVERED</v>
      </c>
      <c r="K123" s="4" t="str">
        <f>VLOOKUP(A123,Status[],3,FALSE)</f>
        <v>5/18/2014</v>
      </c>
      <c r="L123" s="4" t="str">
        <f>VLOOKUP(A123,Status[],4,FALSE)</f>
        <v/>
      </c>
    </row>
    <row r="124" spans="1:12" x14ac:dyDescent="0.35">
      <c r="A124" s="1">
        <v>823</v>
      </c>
      <c r="B124" s="1">
        <v>3733</v>
      </c>
      <c r="C124" s="1" t="s">
        <v>1189</v>
      </c>
      <c r="D124" s="1" t="s">
        <v>1190</v>
      </c>
      <c r="E124" s="1" t="s">
        <v>1195</v>
      </c>
      <c r="F124" s="1">
        <v>571</v>
      </c>
      <c r="G124" s="1">
        <v>1031</v>
      </c>
      <c r="H124" s="1" t="s">
        <v>173</v>
      </c>
      <c r="I124" s="1" t="s">
        <v>1406</v>
      </c>
      <c r="J124" s="1" t="str">
        <f>VLOOKUP(A124,Status[],2,FALSE)</f>
        <v>DELIVERED</v>
      </c>
      <c r="K124" s="4" t="str">
        <f>VLOOKUP(A124,Status[],3,FALSE)</f>
        <v>5/18/1975</v>
      </c>
      <c r="L124" s="4" t="str">
        <f>VLOOKUP(A124,Status[],4,FALSE)</f>
        <v>5/20/1975</v>
      </c>
    </row>
    <row r="125" spans="1:12" x14ac:dyDescent="0.35">
      <c r="A125" s="1">
        <v>147</v>
      </c>
      <c r="B125" s="1">
        <v>207</v>
      </c>
      <c r="C125" s="1" t="s">
        <v>1213</v>
      </c>
      <c r="D125" s="1" t="s">
        <v>1190</v>
      </c>
      <c r="E125" s="1" t="s">
        <v>1195</v>
      </c>
      <c r="F125" s="1">
        <v>369</v>
      </c>
      <c r="G125" s="1">
        <v>646</v>
      </c>
      <c r="H125" s="1" t="s">
        <v>284</v>
      </c>
      <c r="I125" s="1" t="s">
        <v>1407</v>
      </c>
      <c r="J125" s="1" t="str">
        <f>VLOOKUP(A125,Status[],2,FALSE)</f>
        <v>DELIVERED</v>
      </c>
      <c r="K125" s="4" t="str">
        <f>VLOOKUP(A125,Status[],3,FALSE)</f>
        <v>3/20/2005</v>
      </c>
      <c r="L125" s="4" t="str">
        <f>VLOOKUP(A125,Status[],4,FALSE)</f>
        <v>9/15/2005</v>
      </c>
    </row>
    <row r="126" spans="1:12" x14ac:dyDescent="0.35">
      <c r="A126" s="1">
        <v>625</v>
      </c>
      <c r="B126" s="1">
        <v>3</v>
      </c>
      <c r="C126" s="1" t="s">
        <v>1213</v>
      </c>
      <c r="D126" s="1" t="s">
        <v>1194</v>
      </c>
      <c r="E126" s="1" t="s">
        <v>1191</v>
      </c>
      <c r="F126" s="1">
        <v>318</v>
      </c>
      <c r="G126" s="1">
        <v>980</v>
      </c>
      <c r="H126" s="1" t="s">
        <v>1408</v>
      </c>
      <c r="I126" s="1" t="s">
        <v>1409</v>
      </c>
      <c r="J126" s="1" t="str">
        <f>VLOOKUP(A126,Status[],2,FALSE)</f>
        <v>NOT DELIVERED</v>
      </c>
      <c r="K126" s="4" t="str">
        <f>VLOOKUP(A126,Status[],3,FALSE)</f>
        <v>10/3/2018</v>
      </c>
      <c r="L126" s="4" t="str">
        <f>VLOOKUP(A126,Status[],4,FALSE)</f>
        <v/>
      </c>
    </row>
    <row r="127" spans="1:12" x14ac:dyDescent="0.35">
      <c r="A127" s="1">
        <v>695</v>
      </c>
      <c r="B127" s="1">
        <v>1896</v>
      </c>
      <c r="C127" s="1" t="s">
        <v>1207</v>
      </c>
      <c r="D127" s="1" t="s">
        <v>1190</v>
      </c>
      <c r="E127" s="1" t="s">
        <v>1191</v>
      </c>
      <c r="F127" s="1">
        <v>266</v>
      </c>
      <c r="G127" s="1">
        <v>833</v>
      </c>
      <c r="H127" s="1" t="s">
        <v>305</v>
      </c>
      <c r="I127" s="1" t="s">
        <v>1410</v>
      </c>
      <c r="J127" s="1" t="str">
        <f>VLOOKUP(A127,Status[],2,FALSE)</f>
        <v>NOT DELIVERED</v>
      </c>
      <c r="K127" s="4" t="str">
        <f>VLOOKUP(A127,Status[],3,FALSE)</f>
        <v>9/25/2013</v>
      </c>
      <c r="L127" s="4" t="str">
        <f>VLOOKUP(A127,Status[],4,FALSE)</f>
        <v/>
      </c>
    </row>
    <row r="128" spans="1:12" x14ac:dyDescent="0.35">
      <c r="A128" s="1">
        <v>983</v>
      </c>
      <c r="B128" s="1">
        <v>9631</v>
      </c>
      <c r="C128" s="1" t="s">
        <v>1201</v>
      </c>
      <c r="D128" s="1" t="s">
        <v>1194</v>
      </c>
      <c r="E128" s="1" t="s">
        <v>1191</v>
      </c>
      <c r="F128" s="1">
        <v>60</v>
      </c>
      <c r="G128" s="1">
        <v>166</v>
      </c>
      <c r="H128" s="1" t="s">
        <v>1411</v>
      </c>
      <c r="I128" s="1" t="s">
        <v>1412</v>
      </c>
      <c r="J128" s="1" t="str">
        <f>VLOOKUP(A128,Status[],2,FALSE)</f>
        <v>NOT DELIVERED</v>
      </c>
      <c r="K128" s="4" t="str">
        <f>VLOOKUP(A128,Status[],3,FALSE)</f>
        <v>7/9/1993</v>
      </c>
      <c r="L128" s="4" t="str">
        <f>VLOOKUP(A128,Status[],4,FALSE)</f>
        <v/>
      </c>
    </row>
    <row r="129" spans="1:12" x14ac:dyDescent="0.35">
      <c r="A129" s="1">
        <v>82</v>
      </c>
      <c r="B129" s="1">
        <v>3132</v>
      </c>
      <c r="C129" s="1" t="s">
        <v>1198</v>
      </c>
      <c r="D129" s="1" t="s">
        <v>1194</v>
      </c>
      <c r="E129" s="1" t="s">
        <v>1195</v>
      </c>
      <c r="F129" s="1">
        <v>121</v>
      </c>
      <c r="G129" s="1">
        <v>557</v>
      </c>
      <c r="H129" s="1" t="s">
        <v>1413</v>
      </c>
      <c r="I129" s="1" t="s">
        <v>1414</v>
      </c>
      <c r="J129" s="1" t="str">
        <f>VLOOKUP(A129,Status[],2,FALSE)</f>
        <v>NOT DELIVERED</v>
      </c>
      <c r="K129" s="4" t="str">
        <f>VLOOKUP(A129,Status[],3,FALSE)</f>
        <v>5/29/1997</v>
      </c>
      <c r="L129" s="4" t="str">
        <f>VLOOKUP(A129,Status[],4,FALSE)</f>
        <v/>
      </c>
    </row>
    <row r="130" spans="1:12" x14ac:dyDescent="0.35">
      <c r="A130" s="1">
        <v>397</v>
      </c>
      <c r="B130" s="1">
        <v>1202</v>
      </c>
      <c r="C130" s="1" t="s">
        <v>1218</v>
      </c>
      <c r="D130" s="1" t="s">
        <v>1194</v>
      </c>
      <c r="E130" s="1" t="s">
        <v>1195</v>
      </c>
      <c r="F130" s="1">
        <v>876</v>
      </c>
      <c r="G130" s="1">
        <v>1045</v>
      </c>
      <c r="H130" s="1" t="s">
        <v>1415</v>
      </c>
      <c r="I130" s="1" t="s">
        <v>1416</v>
      </c>
      <c r="J130" s="1" t="str">
        <f>VLOOKUP(A130,Status[],2,FALSE)</f>
        <v>NOT DELIVERED</v>
      </c>
      <c r="K130" s="4" t="str">
        <f>VLOOKUP(A130,Status[],3,FALSE)</f>
        <v>2/29/2004</v>
      </c>
      <c r="L130" s="4" t="str">
        <f>VLOOKUP(A130,Status[],4,FALSE)</f>
        <v/>
      </c>
    </row>
    <row r="131" spans="1:12" x14ac:dyDescent="0.35">
      <c r="A131" s="1">
        <v>599</v>
      </c>
      <c r="B131" s="1">
        <v>8834</v>
      </c>
      <c r="C131" s="1" t="s">
        <v>1213</v>
      </c>
      <c r="D131" s="1" t="s">
        <v>1190</v>
      </c>
      <c r="E131" s="1" t="s">
        <v>1191</v>
      </c>
      <c r="F131" s="1">
        <v>946</v>
      </c>
      <c r="G131" s="1">
        <v>1100</v>
      </c>
      <c r="H131" s="1" t="s">
        <v>168</v>
      </c>
      <c r="I131" s="1" t="s">
        <v>355</v>
      </c>
      <c r="J131" s="1" t="str">
        <f>VLOOKUP(A131,Status[],2,FALSE)</f>
        <v>NOT DELIVERED</v>
      </c>
      <c r="K131" s="4" t="str">
        <f>VLOOKUP(A131,Status[],3,FALSE)</f>
        <v>8/31/2001</v>
      </c>
      <c r="L131" s="4" t="str">
        <f>VLOOKUP(A131,Status[],4,FALSE)</f>
        <v/>
      </c>
    </row>
    <row r="132" spans="1:12" x14ac:dyDescent="0.35">
      <c r="A132" s="1">
        <v>306</v>
      </c>
      <c r="B132" s="1">
        <v>1201</v>
      </c>
      <c r="C132" s="1" t="s">
        <v>1215</v>
      </c>
      <c r="D132" s="1" t="s">
        <v>1190</v>
      </c>
      <c r="E132" s="1" t="s">
        <v>1191</v>
      </c>
      <c r="F132" s="1">
        <v>654</v>
      </c>
      <c r="G132" s="1">
        <v>1150</v>
      </c>
      <c r="H132" s="1" t="s">
        <v>190</v>
      </c>
      <c r="I132" s="1" t="s">
        <v>1417</v>
      </c>
      <c r="J132" s="1" t="str">
        <f>VLOOKUP(A132,Status[],2,FALSE)</f>
        <v>DELIVERED</v>
      </c>
      <c r="K132" s="4" t="str">
        <f>VLOOKUP(A132,Status[],3,FALSE)</f>
        <v>1/28/1983</v>
      </c>
      <c r="L132" s="4" t="str">
        <f>VLOOKUP(A132,Status[],4,FALSE)</f>
        <v>7/22/1983</v>
      </c>
    </row>
    <row r="133" spans="1:12" x14ac:dyDescent="0.35">
      <c r="A133" s="1">
        <v>536</v>
      </c>
      <c r="B133" s="1">
        <v>2573</v>
      </c>
      <c r="C133" s="1" t="s">
        <v>1230</v>
      </c>
      <c r="D133" s="1" t="s">
        <v>1190</v>
      </c>
      <c r="E133" s="1" t="s">
        <v>1195</v>
      </c>
      <c r="F133" s="1">
        <v>74</v>
      </c>
      <c r="G133" s="1">
        <v>281</v>
      </c>
      <c r="H133" s="1" t="s">
        <v>1418</v>
      </c>
      <c r="I133" s="1" t="s">
        <v>930</v>
      </c>
      <c r="J133" s="1" t="str">
        <f>VLOOKUP(A133,Status[],2,FALSE)</f>
        <v>DELIVERED</v>
      </c>
      <c r="K133" s="4" t="str">
        <f>VLOOKUP(A133,Status[],3,FALSE)</f>
        <v>9/23/2016</v>
      </c>
      <c r="L133" s="4" t="str">
        <f>VLOOKUP(A133,Status[],4,FALSE)</f>
        <v>9/21/2016</v>
      </c>
    </row>
    <row r="134" spans="1:12" x14ac:dyDescent="0.35">
      <c r="A134" s="1">
        <v>20</v>
      </c>
      <c r="B134" s="1">
        <v>6759</v>
      </c>
      <c r="C134" s="1" t="s">
        <v>1230</v>
      </c>
      <c r="D134" s="1" t="s">
        <v>1190</v>
      </c>
      <c r="E134" s="1" t="s">
        <v>1191</v>
      </c>
      <c r="F134" s="1">
        <v>630</v>
      </c>
      <c r="G134" s="1">
        <v>1062</v>
      </c>
      <c r="H134" s="1" t="s">
        <v>1419</v>
      </c>
      <c r="I134" s="1" t="s">
        <v>1420</v>
      </c>
      <c r="J134" s="1" t="str">
        <f>VLOOKUP(A134,Status[],2,FALSE)</f>
        <v>NOT DELIVERED</v>
      </c>
      <c r="K134" s="4" t="str">
        <f>VLOOKUP(A134,Status[],3,FALSE)</f>
        <v>9/29/2017</v>
      </c>
      <c r="L134" s="4" t="str">
        <f>VLOOKUP(A134,Status[],4,FALSE)</f>
        <v/>
      </c>
    </row>
    <row r="135" spans="1:12" x14ac:dyDescent="0.35">
      <c r="A135" s="1">
        <v>515</v>
      </c>
      <c r="B135" s="1">
        <v>2601</v>
      </c>
      <c r="C135" s="1" t="s">
        <v>1189</v>
      </c>
      <c r="D135" s="1" t="s">
        <v>1190</v>
      </c>
      <c r="E135" s="1" t="s">
        <v>1195</v>
      </c>
      <c r="F135" s="1">
        <v>782</v>
      </c>
      <c r="G135" s="1">
        <v>1425</v>
      </c>
      <c r="H135" s="1" t="s">
        <v>1421</v>
      </c>
      <c r="I135" s="1" t="s">
        <v>1422</v>
      </c>
      <c r="J135" s="1" t="str">
        <f>VLOOKUP(A135,Status[],2,FALSE)</f>
        <v>NOT DELIVERED</v>
      </c>
      <c r="K135" s="4" t="str">
        <f>VLOOKUP(A135,Status[],3,FALSE)</f>
        <v>1/1/1996</v>
      </c>
      <c r="L135" s="4" t="str">
        <f>VLOOKUP(A135,Status[],4,FALSE)</f>
        <v/>
      </c>
    </row>
    <row r="136" spans="1:12" x14ac:dyDescent="0.35">
      <c r="A136" s="1">
        <v>332</v>
      </c>
      <c r="B136" s="1">
        <v>2656</v>
      </c>
      <c r="C136" s="1" t="s">
        <v>1198</v>
      </c>
      <c r="D136" s="1" t="s">
        <v>1194</v>
      </c>
      <c r="E136" s="1" t="s">
        <v>1191</v>
      </c>
      <c r="F136" s="1">
        <v>45</v>
      </c>
      <c r="G136" s="1">
        <v>39</v>
      </c>
      <c r="H136" s="1" t="s">
        <v>1423</v>
      </c>
      <c r="I136" s="1" t="s">
        <v>1424</v>
      </c>
      <c r="J136" s="1" t="str">
        <f>VLOOKUP(A136,Status[],2,FALSE)</f>
        <v>NOT DELIVERED</v>
      </c>
      <c r="K136" s="4" t="str">
        <f>VLOOKUP(A136,Status[],3,FALSE)</f>
        <v>9/14/2008</v>
      </c>
      <c r="L136" s="4" t="str">
        <f>VLOOKUP(A136,Status[],4,FALSE)</f>
        <v/>
      </c>
    </row>
    <row r="137" spans="1:12" x14ac:dyDescent="0.35">
      <c r="A137" s="1">
        <v>127</v>
      </c>
      <c r="B137" s="1">
        <v>9645</v>
      </c>
      <c r="C137" s="1" t="s">
        <v>1198</v>
      </c>
      <c r="D137" s="1" t="s">
        <v>1194</v>
      </c>
      <c r="E137" s="1" t="s">
        <v>1195</v>
      </c>
      <c r="F137" s="1">
        <v>916</v>
      </c>
      <c r="G137" s="1">
        <v>1143</v>
      </c>
      <c r="H137" s="1" t="s">
        <v>1425</v>
      </c>
      <c r="I137" s="1" t="s">
        <v>1426</v>
      </c>
      <c r="J137" s="1" t="str">
        <f>VLOOKUP(A137,Status[],2,FALSE)</f>
        <v>DELIVERED</v>
      </c>
      <c r="K137" s="4" t="str">
        <f>VLOOKUP(A137,Status[],3,FALSE)</f>
        <v>1/8/2006</v>
      </c>
      <c r="L137" s="4" t="str">
        <f>VLOOKUP(A137,Status[],4,FALSE)</f>
        <v>1/9/2006</v>
      </c>
    </row>
    <row r="138" spans="1:12" x14ac:dyDescent="0.35">
      <c r="A138" s="1">
        <v>958</v>
      </c>
      <c r="B138" s="1">
        <v>584</v>
      </c>
      <c r="C138" s="1" t="s">
        <v>1215</v>
      </c>
      <c r="D138" s="1" t="s">
        <v>1194</v>
      </c>
      <c r="E138" s="1" t="s">
        <v>1195</v>
      </c>
      <c r="F138" s="1">
        <v>274</v>
      </c>
      <c r="G138" s="1">
        <v>669</v>
      </c>
      <c r="H138" s="1" t="s">
        <v>1427</v>
      </c>
      <c r="I138" s="1" t="s">
        <v>1428</v>
      </c>
      <c r="J138" s="1" t="str">
        <f>VLOOKUP(A138,Status[],2,FALSE)</f>
        <v>NOT DELIVERED</v>
      </c>
      <c r="K138" s="4" t="str">
        <f>VLOOKUP(A138,Status[],3,FALSE)</f>
        <v>2/24/2016</v>
      </c>
      <c r="L138" s="4" t="str">
        <f>VLOOKUP(A138,Status[],4,FALSE)</f>
        <v/>
      </c>
    </row>
    <row r="139" spans="1:12" x14ac:dyDescent="0.35">
      <c r="A139" s="1">
        <v>42</v>
      </c>
      <c r="B139" s="1">
        <v>2121</v>
      </c>
      <c r="C139" s="1" t="s">
        <v>1241</v>
      </c>
      <c r="D139" s="1" t="s">
        <v>1190</v>
      </c>
      <c r="E139" s="1" t="s">
        <v>1191</v>
      </c>
      <c r="F139" s="1">
        <v>987</v>
      </c>
      <c r="G139" s="1">
        <v>1134</v>
      </c>
      <c r="H139" s="1" t="s">
        <v>1429</v>
      </c>
      <c r="I139" s="1" t="s">
        <v>1430</v>
      </c>
      <c r="J139" s="1" t="str">
        <f>VLOOKUP(A139,Status[],2,FALSE)</f>
        <v>DELIVERED</v>
      </c>
      <c r="K139" s="4" t="str">
        <f>VLOOKUP(A139,Status[],3,FALSE)</f>
        <v>1/20/1979</v>
      </c>
      <c r="L139" s="4" t="str">
        <f>VLOOKUP(A139,Status[],4,FALSE)</f>
        <v>9/12/1979</v>
      </c>
    </row>
    <row r="140" spans="1:12" x14ac:dyDescent="0.35">
      <c r="A140" s="1">
        <v>977</v>
      </c>
      <c r="B140" s="1">
        <v>2142</v>
      </c>
      <c r="C140" s="1" t="s">
        <v>1241</v>
      </c>
      <c r="D140" s="1" t="s">
        <v>1194</v>
      </c>
      <c r="E140" s="1" t="s">
        <v>1191</v>
      </c>
      <c r="F140" s="1">
        <v>434</v>
      </c>
      <c r="G140" s="1">
        <v>558</v>
      </c>
      <c r="H140" s="1" t="s">
        <v>1431</v>
      </c>
      <c r="I140" s="1" t="s">
        <v>1236</v>
      </c>
      <c r="J140" s="1" t="str">
        <f>VLOOKUP(A140,Status[],2,FALSE)</f>
        <v>DELIVERED</v>
      </c>
      <c r="K140" s="4" t="str">
        <f>VLOOKUP(A140,Status[],3,FALSE)</f>
        <v>2/3/2002</v>
      </c>
      <c r="L140" s="4" t="str">
        <f>VLOOKUP(A140,Status[],4,FALSE)</f>
        <v>10/20/2002</v>
      </c>
    </row>
    <row r="141" spans="1:12" x14ac:dyDescent="0.35">
      <c r="A141" s="1">
        <v>460</v>
      </c>
      <c r="B141" s="1">
        <v>2396</v>
      </c>
      <c r="C141" s="1" t="s">
        <v>1204</v>
      </c>
      <c r="D141" s="1" t="s">
        <v>1194</v>
      </c>
      <c r="E141" s="1" t="s">
        <v>1195</v>
      </c>
      <c r="F141" s="1">
        <v>897</v>
      </c>
      <c r="G141" s="1">
        <v>1313</v>
      </c>
      <c r="H141" s="1" t="s">
        <v>316</v>
      </c>
      <c r="I141" s="1" t="s">
        <v>1305</v>
      </c>
      <c r="J141" s="1" t="str">
        <f>VLOOKUP(A141,Status[],2,FALSE)</f>
        <v>DELIVERED</v>
      </c>
      <c r="K141" s="4" t="str">
        <f>VLOOKUP(A141,Status[],3,FALSE)</f>
        <v>4/16/2005</v>
      </c>
      <c r="L141" s="4" t="str">
        <f>VLOOKUP(A141,Status[],4,FALSE)</f>
        <v>9/15/2005</v>
      </c>
    </row>
    <row r="142" spans="1:12" x14ac:dyDescent="0.35">
      <c r="A142" s="1">
        <v>659</v>
      </c>
      <c r="B142" s="1">
        <v>8747</v>
      </c>
      <c r="C142" s="1" t="s">
        <v>1218</v>
      </c>
      <c r="D142" s="1" t="s">
        <v>1194</v>
      </c>
      <c r="E142" s="1" t="s">
        <v>1191</v>
      </c>
      <c r="F142" s="1">
        <v>442</v>
      </c>
      <c r="G142" s="1">
        <v>595</v>
      </c>
      <c r="H142" s="1" t="s">
        <v>1432</v>
      </c>
      <c r="I142" s="1" t="s">
        <v>1433</v>
      </c>
      <c r="J142" s="1" t="str">
        <f>VLOOKUP(A142,Status[],2,FALSE)</f>
        <v>DELIVERED</v>
      </c>
      <c r="K142" s="4" t="str">
        <f>VLOOKUP(A142,Status[],3,FALSE)</f>
        <v>2/21/1998</v>
      </c>
      <c r="L142" s="4" t="str">
        <f>VLOOKUP(A142,Status[],4,FALSE)</f>
        <v>9/11/1998</v>
      </c>
    </row>
    <row r="143" spans="1:12" x14ac:dyDescent="0.35">
      <c r="A143" s="1">
        <v>197</v>
      </c>
      <c r="B143" s="1">
        <v>4142</v>
      </c>
      <c r="C143" s="1" t="s">
        <v>1207</v>
      </c>
      <c r="D143" s="1" t="s">
        <v>1190</v>
      </c>
      <c r="E143" s="1" t="s">
        <v>1195</v>
      </c>
      <c r="F143" s="1">
        <v>98</v>
      </c>
      <c r="G143" s="1">
        <v>360</v>
      </c>
      <c r="H143" s="1" t="s">
        <v>1434</v>
      </c>
      <c r="I143" s="1" t="s">
        <v>1435</v>
      </c>
      <c r="J143" s="1" t="str">
        <f>VLOOKUP(A143,Status[],2,FALSE)</f>
        <v>DELIVERED</v>
      </c>
      <c r="K143" s="4" t="str">
        <f>VLOOKUP(A143,Status[],3,FALSE)</f>
        <v>3/29/1989</v>
      </c>
      <c r="L143" s="4" t="str">
        <f>VLOOKUP(A143,Status[],4,FALSE)</f>
        <v>8/23/1989</v>
      </c>
    </row>
    <row r="144" spans="1:12" x14ac:dyDescent="0.35">
      <c r="A144" s="1">
        <v>540</v>
      </c>
      <c r="B144" s="1">
        <v>9770</v>
      </c>
      <c r="C144" s="1" t="s">
        <v>1198</v>
      </c>
      <c r="D144" s="1" t="s">
        <v>1194</v>
      </c>
      <c r="E144" s="1" t="s">
        <v>1195</v>
      </c>
      <c r="F144" s="1">
        <v>431</v>
      </c>
      <c r="G144" s="1">
        <v>934</v>
      </c>
      <c r="H144" s="1" t="s">
        <v>1436</v>
      </c>
      <c r="I144" s="1" t="s">
        <v>656</v>
      </c>
      <c r="J144" s="1" t="str">
        <f>VLOOKUP(A144,Status[],2,FALSE)</f>
        <v>DELIVERED</v>
      </c>
      <c r="K144" s="4" t="str">
        <f>VLOOKUP(A144,Status[],3,FALSE)</f>
        <v>4/21/1977</v>
      </c>
      <c r="L144" s="4" t="str">
        <f>VLOOKUP(A144,Status[],4,FALSE)</f>
        <v>11/8/1977</v>
      </c>
    </row>
    <row r="145" spans="1:12" x14ac:dyDescent="0.35">
      <c r="A145" s="1">
        <v>178</v>
      </c>
      <c r="B145" s="1">
        <v>2593</v>
      </c>
      <c r="C145" s="1" t="s">
        <v>1230</v>
      </c>
      <c r="D145" s="1" t="s">
        <v>1194</v>
      </c>
      <c r="E145" s="1" t="s">
        <v>1195</v>
      </c>
      <c r="F145" s="1">
        <v>745</v>
      </c>
      <c r="G145" s="1">
        <v>1383</v>
      </c>
      <c r="H145" s="1" t="s">
        <v>1437</v>
      </c>
      <c r="I145" s="1" t="s">
        <v>1438</v>
      </c>
      <c r="J145" s="1" t="str">
        <f>VLOOKUP(A145,Status[],2,FALSE)</f>
        <v>DELIVERED</v>
      </c>
      <c r="K145" s="4" t="str">
        <f>VLOOKUP(A145,Status[],3,FALSE)</f>
        <v>1/1/2009</v>
      </c>
      <c r="L145" s="4" t="str">
        <f>VLOOKUP(A145,Status[],4,FALSE)</f>
        <v>1/26/2009</v>
      </c>
    </row>
    <row r="146" spans="1:12" x14ac:dyDescent="0.35">
      <c r="A146" s="1">
        <v>202</v>
      </c>
      <c r="B146" s="1">
        <v>9807</v>
      </c>
      <c r="C146" s="1" t="s">
        <v>1201</v>
      </c>
      <c r="D146" s="1" t="s">
        <v>1194</v>
      </c>
      <c r="E146" s="1" t="s">
        <v>1195</v>
      </c>
      <c r="F146" s="1">
        <v>871</v>
      </c>
      <c r="G146" s="1">
        <v>1274</v>
      </c>
      <c r="H146" s="1" t="s">
        <v>1433</v>
      </c>
      <c r="I146" s="1" t="s">
        <v>1251</v>
      </c>
      <c r="J146" s="1" t="str">
        <f>VLOOKUP(A146,Status[],2,FALSE)</f>
        <v>DELIVERED</v>
      </c>
      <c r="K146" s="4" t="str">
        <f>VLOOKUP(A146,Status[],3,FALSE)</f>
        <v>1/27/2001</v>
      </c>
      <c r="L146" s="4" t="str">
        <f>VLOOKUP(A146,Status[],4,FALSE)</f>
        <v>8/3/2001</v>
      </c>
    </row>
    <row r="147" spans="1:12" x14ac:dyDescent="0.35">
      <c r="A147" s="1">
        <v>632</v>
      </c>
      <c r="B147" s="1">
        <v>2525</v>
      </c>
      <c r="C147" s="1" t="s">
        <v>1213</v>
      </c>
      <c r="D147" s="1" t="s">
        <v>1190</v>
      </c>
      <c r="E147" s="1" t="s">
        <v>1191</v>
      </c>
      <c r="F147" s="1">
        <v>67</v>
      </c>
      <c r="G147" s="1">
        <v>193</v>
      </c>
      <c r="H147" s="1" t="s">
        <v>82</v>
      </c>
      <c r="I147" s="1" t="s">
        <v>1439</v>
      </c>
      <c r="J147" s="1" t="str">
        <f>VLOOKUP(A147,Status[],2,FALSE)</f>
        <v>DELIVERED</v>
      </c>
      <c r="K147" s="4" t="str">
        <f>VLOOKUP(A147,Status[],3,FALSE)</f>
        <v>8/26/1992</v>
      </c>
      <c r="L147" s="4" t="str">
        <f>VLOOKUP(A147,Status[],4,FALSE)</f>
        <v>12/25/1992</v>
      </c>
    </row>
    <row r="148" spans="1:12" x14ac:dyDescent="0.35">
      <c r="A148" s="1">
        <v>25</v>
      </c>
      <c r="B148" s="1">
        <v>1724</v>
      </c>
      <c r="C148" s="1" t="s">
        <v>1201</v>
      </c>
      <c r="D148" s="1" t="s">
        <v>1190</v>
      </c>
      <c r="E148" s="1" t="s">
        <v>1195</v>
      </c>
      <c r="F148" s="1">
        <v>431</v>
      </c>
      <c r="G148" s="1">
        <v>702</v>
      </c>
      <c r="H148" s="1" t="s">
        <v>1440</v>
      </c>
      <c r="I148" s="1" t="s">
        <v>1441</v>
      </c>
      <c r="J148" s="1" t="str">
        <f>VLOOKUP(A148,Status[],2,FALSE)</f>
        <v>DELIVERED</v>
      </c>
      <c r="K148" s="4" t="str">
        <f>VLOOKUP(A148,Status[],3,FALSE)</f>
        <v>5/29/2004</v>
      </c>
      <c r="L148" s="4" t="str">
        <f>VLOOKUP(A148,Status[],4,FALSE)</f>
        <v>5/17/2004</v>
      </c>
    </row>
    <row r="149" spans="1:12" x14ac:dyDescent="0.35">
      <c r="A149" s="1">
        <v>990</v>
      </c>
      <c r="B149" s="1">
        <v>7146</v>
      </c>
      <c r="C149" s="1" t="s">
        <v>1230</v>
      </c>
      <c r="D149" s="1" t="s">
        <v>1194</v>
      </c>
      <c r="E149" s="1" t="s">
        <v>1191</v>
      </c>
      <c r="F149" s="1">
        <v>178</v>
      </c>
      <c r="G149" s="1">
        <v>646</v>
      </c>
      <c r="H149" s="1" t="s">
        <v>1442</v>
      </c>
      <c r="I149" s="1" t="s">
        <v>1443</v>
      </c>
      <c r="J149" s="1" t="str">
        <f>VLOOKUP(A149,Status[],2,FALSE)</f>
        <v>DELIVERED</v>
      </c>
      <c r="K149" s="4" t="str">
        <f>VLOOKUP(A149,Status[],3,FALSE)</f>
        <v>5/18/2003</v>
      </c>
      <c r="L149" s="4" t="str">
        <f>VLOOKUP(A149,Status[],4,FALSE)</f>
        <v>11/28/2003</v>
      </c>
    </row>
    <row r="150" spans="1:12" x14ac:dyDescent="0.35">
      <c r="A150" s="1">
        <v>913</v>
      </c>
      <c r="B150" s="1">
        <v>563</v>
      </c>
      <c r="C150" s="1" t="s">
        <v>1201</v>
      </c>
      <c r="D150" s="1" t="s">
        <v>1190</v>
      </c>
      <c r="E150" s="1" t="s">
        <v>1195</v>
      </c>
      <c r="F150" s="1">
        <v>180</v>
      </c>
      <c r="G150" s="1">
        <v>755</v>
      </c>
      <c r="H150" s="1" t="s">
        <v>1444</v>
      </c>
      <c r="I150" s="1" t="s">
        <v>1445</v>
      </c>
      <c r="J150" s="1" t="str">
        <f>VLOOKUP(A150,Status[],2,FALSE)</f>
        <v>NOT DELIVERED</v>
      </c>
      <c r="K150" s="4" t="str">
        <f>VLOOKUP(A150,Status[],3,FALSE)</f>
        <v>5/8/1974</v>
      </c>
      <c r="L150" s="4" t="str">
        <f>VLOOKUP(A150,Status[],4,FALSE)</f>
        <v/>
      </c>
    </row>
    <row r="151" spans="1:12" x14ac:dyDescent="0.35">
      <c r="A151" s="1">
        <v>371</v>
      </c>
      <c r="B151" s="1">
        <v>7771</v>
      </c>
      <c r="C151" s="1" t="s">
        <v>1241</v>
      </c>
      <c r="D151" s="1" t="s">
        <v>1190</v>
      </c>
      <c r="E151" s="1" t="s">
        <v>1195</v>
      </c>
      <c r="F151" s="1">
        <v>280</v>
      </c>
      <c r="G151" s="1">
        <v>990</v>
      </c>
      <c r="H151" s="1" t="s">
        <v>813</v>
      </c>
      <c r="I151" s="1" t="s">
        <v>1446</v>
      </c>
      <c r="J151" s="1" t="str">
        <f>VLOOKUP(A151,Status[],2,FALSE)</f>
        <v>NOT DELIVERED</v>
      </c>
      <c r="K151" s="4" t="str">
        <f>VLOOKUP(A151,Status[],3,FALSE)</f>
        <v>7/3/1975</v>
      </c>
      <c r="L151" s="4" t="str">
        <f>VLOOKUP(A151,Status[],4,FALSE)</f>
        <v/>
      </c>
    </row>
    <row r="152" spans="1:12" x14ac:dyDescent="0.35">
      <c r="A152" s="1">
        <v>514</v>
      </c>
      <c r="B152" s="1">
        <v>4789</v>
      </c>
      <c r="C152" s="1" t="s">
        <v>1215</v>
      </c>
      <c r="D152" s="1" t="s">
        <v>1190</v>
      </c>
      <c r="E152" s="1" t="s">
        <v>1195</v>
      </c>
      <c r="F152" s="1">
        <v>263</v>
      </c>
      <c r="G152" s="1">
        <v>965</v>
      </c>
      <c r="H152" s="1" t="s">
        <v>1447</v>
      </c>
      <c r="I152" s="1" t="s">
        <v>588</v>
      </c>
      <c r="J152" s="1" t="str">
        <f>VLOOKUP(A152,Status[],2,FALSE)</f>
        <v>NOT DELIVERED</v>
      </c>
      <c r="K152" s="4" t="str">
        <f>VLOOKUP(A152,Status[],3,FALSE)</f>
        <v>5/18/1982</v>
      </c>
      <c r="L152" s="4" t="str">
        <f>VLOOKUP(A152,Status[],4,FALSE)</f>
        <v/>
      </c>
    </row>
    <row r="153" spans="1:12" x14ac:dyDescent="0.35">
      <c r="A153" s="1">
        <v>707</v>
      </c>
      <c r="B153" s="1">
        <v>3221</v>
      </c>
      <c r="C153" s="1" t="s">
        <v>1218</v>
      </c>
      <c r="D153" s="1" t="s">
        <v>1190</v>
      </c>
      <c r="E153" s="1" t="s">
        <v>1191</v>
      </c>
      <c r="F153" s="1">
        <v>187</v>
      </c>
      <c r="G153" s="1">
        <v>931</v>
      </c>
      <c r="H153" s="1" t="s">
        <v>1448</v>
      </c>
      <c r="I153" s="1" t="s">
        <v>1449</v>
      </c>
      <c r="J153" s="1" t="str">
        <f>VLOOKUP(A153,Status[],2,FALSE)</f>
        <v>NOT DELIVERED</v>
      </c>
      <c r="K153" s="4" t="str">
        <f>VLOOKUP(A153,Status[],3,FALSE)</f>
        <v>6/19/2007</v>
      </c>
      <c r="L153" s="4" t="str">
        <f>VLOOKUP(A153,Status[],4,FALSE)</f>
        <v/>
      </c>
    </row>
    <row r="154" spans="1:12" x14ac:dyDescent="0.35">
      <c r="A154" s="1">
        <v>473</v>
      </c>
      <c r="B154" s="1">
        <v>5197</v>
      </c>
      <c r="C154" s="1" t="s">
        <v>1241</v>
      </c>
      <c r="D154" s="1" t="s">
        <v>1194</v>
      </c>
      <c r="E154" s="1" t="s">
        <v>1191</v>
      </c>
      <c r="F154" s="1">
        <v>94</v>
      </c>
      <c r="G154" s="1">
        <v>361</v>
      </c>
      <c r="H154" s="1" t="s">
        <v>1450</v>
      </c>
      <c r="I154" s="1" t="s">
        <v>1451</v>
      </c>
      <c r="J154" s="1" t="str">
        <f>VLOOKUP(A154,Status[],2,FALSE)</f>
        <v>DELIVERED</v>
      </c>
      <c r="K154" s="4" t="str">
        <f>VLOOKUP(A154,Status[],3,FALSE)</f>
        <v>1/25/2012</v>
      </c>
      <c r="L154" s="4" t="str">
        <f>VLOOKUP(A154,Status[],4,FALSE)</f>
        <v>1/17/2012</v>
      </c>
    </row>
    <row r="155" spans="1:12" x14ac:dyDescent="0.35">
      <c r="A155" s="1">
        <v>847</v>
      </c>
      <c r="B155" s="1">
        <v>8183</v>
      </c>
      <c r="C155" s="1" t="s">
        <v>1210</v>
      </c>
      <c r="D155" s="1" t="s">
        <v>1194</v>
      </c>
      <c r="E155" s="1" t="s">
        <v>1195</v>
      </c>
      <c r="F155" s="1">
        <v>906</v>
      </c>
      <c r="G155" s="1">
        <v>1297</v>
      </c>
      <c r="H155" s="1" t="s">
        <v>1452</v>
      </c>
      <c r="I155" s="1" t="s">
        <v>1453</v>
      </c>
      <c r="J155" s="1" t="str">
        <f>VLOOKUP(A155,Status[],2,FALSE)</f>
        <v>NOT DELIVERED</v>
      </c>
      <c r="K155" s="4" t="str">
        <f>VLOOKUP(A155,Status[],3,FALSE)</f>
        <v>4/17/1983</v>
      </c>
      <c r="L155" s="4" t="str">
        <f>VLOOKUP(A155,Status[],4,FALSE)</f>
        <v/>
      </c>
    </row>
    <row r="156" spans="1:12" x14ac:dyDescent="0.35">
      <c r="A156" s="1">
        <v>815</v>
      </c>
      <c r="B156" s="1">
        <v>1126</v>
      </c>
      <c r="C156" s="1" t="s">
        <v>1189</v>
      </c>
      <c r="D156" s="1" t="s">
        <v>1194</v>
      </c>
      <c r="E156" s="1" t="s">
        <v>1191</v>
      </c>
      <c r="F156" s="1">
        <v>71</v>
      </c>
      <c r="G156" s="1">
        <v>130</v>
      </c>
      <c r="H156" s="1" t="s">
        <v>1454</v>
      </c>
      <c r="I156" s="1" t="s">
        <v>1455</v>
      </c>
      <c r="J156" s="1" t="str">
        <f>VLOOKUP(A156,Status[],2,FALSE)</f>
        <v>DELIVERED</v>
      </c>
      <c r="K156" s="4" t="str">
        <f>VLOOKUP(A156,Status[],3,FALSE)</f>
        <v>1/30/2010</v>
      </c>
      <c r="L156" s="4" t="str">
        <f>VLOOKUP(A156,Status[],4,FALSE)</f>
        <v>3/2/2010</v>
      </c>
    </row>
    <row r="157" spans="1:12" x14ac:dyDescent="0.35">
      <c r="A157" s="1">
        <v>928</v>
      </c>
      <c r="B157" s="1">
        <v>4899</v>
      </c>
      <c r="C157" s="1" t="s">
        <v>1215</v>
      </c>
      <c r="D157" s="1" t="s">
        <v>1194</v>
      </c>
      <c r="E157" s="1" t="s">
        <v>1195</v>
      </c>
      <c r="F157" s="1">
        <v>253</v>
      </c>
      <c r="G157" s="1">
        <v>904</v>
      </c>
      <c r="H157" s="1" t="s">
        <v>715</v>
      </c>
      <c r="I157" s="1" t="s">
        <v>715</v>
      </c>
      <c r="J157" s="1" t="str">
        <f>VLOOKUP(A157,Status[],2,FALSE)</f>
        <v>NOT DELIVERED</v>
      </c>
      <c r="K157" s="4" t="str">
        <f>VLOOKUP(A157,Status[],3,FALSE)</f>
        <v>9/5/1973</v>
      </c>
      <c r="L157" s="4" t="str">
        <f>VLOOKUP(A157,Status[],4,FALSE)</f>
        <v/>
      </c>
    </row>
    <row r="158" spans="1:12" x14ac:dyDescent="0.35">
      <c r="A158" s="1">
        <v>210</v>
      </c>
      <c r="B158" s="1">
        <v>4732</v>
      </c>
      <c r="C158" s="1" t="s">
        <v>1201</v>
      </c>
      <c r="D158" s="1" t="s">
        <v>1194</v>
      </c>
      <c r="E158" s="1" t="s">
        <v>1195</v>
      </c>
      <c r="F158" s="1">
        <v>591</v>
      </c>
      <c r="G158" s="1">
        <v>1433</v>
      </c>
      <c r="H158" s="1" t="s">
        <v>1456</v>
      </c>
      <c r="I158" s="1" t="s">
        <v>276</v>
      </c>
      <c r="J158" s="1" t="str">
        <f>VLOOKUP(A158,Status[],2,FALSE)</f>
        <v>NOT DELIVERED</v>
      </c>
      <c r="K158" s="4" t="str">
        <f>VLOOKUP(A158,Status[],3,FALSE)</f>
        <v>10/23/2005</v>
      </c>
      <c r="L158" s="4" t="str">
        <f>VLOOKUP(A158,Status[],4,FALSE)</f>
        <v/>
      </c>
    </row>
    <row r="159" spans="1:12" x14ac:dyDescent="0.35">
      <c r="A159" s="1">
        <v>793</v>
      </c>
      <c r="B159" s="1">
        <v>4103</v>
      </c>
      <c r="C159" s="1" t="s">
        <v>1218</v>
      </c>
      <c r="D159" s="1" t="s">
        <v>1190</v>
      </c>
      <c r="E159" s="1" t="s">
        <v>1191</v>
      </c>
      <c r="F159" s="1">
        <v>399</v>
      </c>
      <c r="G159" s="1">
        <v>835</v>
      </c>
      <c r="H159" s="1" t="s">
        <v>168</v>
      </c>
      <c r="I159" s="1" t="s">
        <v>119</v>
      </c>
      <c r="J159" s="1" t="str">
        <f>VLOOKUP(A159,Status[],2,FALSE)</f>
        <v>NOT DELIVERED</v>
      </c>
      <c r="K159" s="4" t="str">
        <f>VLOOKUP(A159,Status[],3,FALSE)</f>
        <v>7/6/1996</v>
      </c>
      <c r="L159" s="4" t="str">
        <f>VLOOKUP(A159,Status[],4,FALSE)</f>
        <v/>
      </c>
    </row>
    <row r="160" spans="1:12" x14ac:dyDescent="0.35">
      <c r="A160" s="1">
        <v>872</v>
      </c>
      <c r="B160" s="1">
        <v>7861</v>
      </c>
      <c r="C160" s="1" t="s">
        <v>1218</v>
      </c>
      <c r="D160" s="1" t="s">
        <v>1194</v>
      </c>
      <c r="E160" s="1" t="s">
        <v>1195</v>
      </c>
      <c r="F160" s="1">
        <v>91</v>
      </c>
      <c r="G160" s="1">
        <v>242</v>
      </c>
      <c r="H160" s="1" t="s">
        <v>1457</v>
      </c>
      <c r="I160" s="1" t="s">
        <v>1331</v>
      </c>
      <c r="J160" s="1" t="str">
        <f>VLOOKUP(A160,Status[],2,FALSE)</f>
        <v>DELIVERED</v>
      </c>
      <c r="K160" s="4" t="str">
        <f>VLOOKUP(A160,Status[],3,FALSE)</f>
        <v>5/21/2008</v>
      </c>
      <c r="L160" s="4" t="str">
        <f>VLOOKUP(A160,Status[],4,FALSE)</f>
        <v>5/17/2008</v>
      </c>
    </row>
    <row r="161" spans="1:12" x14ac:dyDescent="0.35">
      <c r="A161" s="1">
        <v>298</v>
      </c>
      <c r="B161" s="1">
        <v>7764</v>
      </c>
      <c r="C161" s="1" t="s">
        <v>1215</v>
      </c>
      <c r="D161" s="1" t="s">
        <v>1194</v>
      </c>
      <c r="E161" s="1" t="s">
        <v>1191</v>
      </c>
      <c r="F161" s="1">
        <v>717</v>
      </c>
      <c r="G161" s="1">
        <v>1297</v>
      </c>
      <c r="H161" s="1" t="s">
        <v>1458</v>
      </c>
      <c r="I161" s="1" t="s">
        <v>1459</v>
      </c>
      <c r="J161" s="1" t="str">
        <f>VLOOKUP(A161,Status[],2,FALSE)</f>
        <v>NOT DELIVERED</v>
      </c>
      <c r="K161" s="4" t="str">
        <f>VLOOKUP(A161,Status[],3,FALSE)</f>
        <v>5/13/1979</v>
      </c>
      <c r="L161" s="4" t="str">
        <f>VLOOKUP(A161,Status[],4,FALSE)</f>
        <v/>
      </c>
    </row>
    <row r="162" spans="1:12" x14ac:dyDescent="0.35">
      <c r="A162" s="1">
        <v>941</v>
      </c>
      <c r="B162" s="1">
        <v>5345</v>
      </c>
      <c r="C162" s="1" t="s">
        <v>1207</v>
      </c>
      <c r="D162" s="1" t="s">
        <v>1194</v>
      </c>
      <c r="E162" s="1" t="s">
        <v>1191</v>
      </c>
      <c r="F162" s="1">
        <v>735</v>
      </c>
      <c r="G162" s="1">
        <v>1181</v>
      </c>
      <c r="H162" s="1" t="s">
        <v>1460</v>
      </c>
      <c r="I162" s="1" t="s">
        <v>1461</v>
      </c>
      <c r="J162" s="1" t="str">
        <f>VLOOKUP(A162,Status[],2,FALSE)</f>
        <v>DELIVERED</v>
      </c>
      <c r="K162" s="4" t="str">
        <f>VLOOKUP(A162,Status[],3,FALSE)</f>
        <v>7/1/2010</v>
      </c>
      <c r="L162" s="4" t="str">
        <f>VLOOKUP(A162,Status[],4,FALSE)</f>
        <v>8/28/2010</v>
      </c>
    </row>
    <row r="163" spans="1:12" x14ac:dyDescent="0.35">
      <c r="A163" s="1">
        <v>731</v>
      </c>
      <c r="B163" s="1">
        <v>6191</v>
      </c>
      <c r="C163" s="1" t="s">
        <v>1215</v>
      </c>
      <c r="D163" s="1" t="s">
        <v>1190</v>
      </c>
      <c r="E163" s="1" t="s">
        <v>1195</v>
      </c>
      <c r="F163" s="1">
        <v>970</v>
      </c>
      <c r="G163" s="1">
        <v>1242</v>
      </c>
      <c r="H163" s="1" t="s">
        <v>1462</v>
      </c>
      <c r="I163" s="1" t="s">
        <v>1463</v>
      </c>
      <c r="J163" s="1" t="str">
        <f>VLOOKUP(A163,Status[],2,FALSE)</f>
        <v>NOT DELIVERED</v>
      </c>
      <c r="K163" s="4" t="str">
        <f>VLOOKUP(A163,Status[],3,FALSE)</f>
        <v>7/5/1983</v>
      </c>
      <c r="L163" s="4" t="str">
        <f>VLOOKUP(A163,Status[],4,FALSE)</f>
        <v/>
      </c>
    </row>
    <row r="164" spans="1:12" x14ac:dyDescent="0.35">
      <c r="A164" s="1">
        <v>500</v>
      </c>
      <c r="B164" s="1">
        <v>310</v>
      </c>
      <c r="C164" s="1" t="s">
        <v>1241</v>
      </c>
      <c r="D164" s="1" t="s">
        <v>1190</v>
      </c>
      <c r="E164" s="1" t="s">
        <v>1191</v>
      </c>
      <c r="F164" s="1">
        <v>80</v>
      </c>
      <c r="G164" s="1">
        <v>236</v>
      </c>
      <c r="H164" s="1" t="s">
        <v>1464</v>
      </c>
      <c r="I164" s="1" t="s">
        <v>1465</v>
      </c>
      <c r="J164" s="1" t="str">
        <f>VLOOKUP(A164,Status[],2,FALSE)</f>
        <v>NOT DELIVERED</v>
      </c>
      <c r="K164" s="4" t="str">
        <f>VLOOKUP(A164,Status[],3,FALSE)</f>
        <v>7/5/1980</v>
      </c>
      <c r="L164" s="4" t="str">
        <f>VLOOKUP(A164,Status[],4,FALSE)</f>
        <v/>
      </c>
    </row>
    <row r="165" spans="1:12" x14ac:dyDescent="0.35">
      <c r="A165" s="1">
        <v>142</v>
      </c>
      <c r="B165" s="1">
        <v>3095</v>
      </c>
      <c r="C165" s="1" t="s">
        <v>1241</v>
      </c>
      <c r="D165" s="1" t="s">
        <v>1190</v>
      </c>
      <c r="E165" s="1" t="s">
        <v>1195</v>
      </c>
      <c r="F165" s="1">
        <v>550</v>
      </c>
      <c r="G165" s="1">
        <v>1171</v>
      </c>
      <c r="H165" s="1" t="s">
        <v>1459</v>
      </c>
      <c r="I165" s="1" t="s">
        <v>1466</v>
      </c>
      <c r="J165" s="1" t="str">
        <f>VLOOKUP(A165,Status[],2,FALSE)</f>
        <v>NOT DELIVERED</v>
      </c>
      <c r="K165" s="4" t="str">
        <f>VLOOKUP(A165,Status[],3,FALSE)</f>
        <v>8/21/1983</v>
      </c>
      <c r="L165" s="4" t="str">
        <f>VLOOKUP(A165,Status[],4,FALSE)</f>
        <v/>
      </c>
    </row>
    <row r="166" spans="1:12" x14ac:dyDescent="0.35">
      <c r="A166" s="1">
        <v>787</v>
      </c>
      <c r="B166" s="1">
        <v>2159</v>
      </c>
      <c r="C166" s="1" t="s">
        <v>1241</v>
      </c>
      <c r="D166" s="1" t="s">
        <v>1194</v>
      </c>
      <c r="E166" s="1" t="s">
        <v>1195</v>
      </c>
      <c r="F166" s="1">
        <v>187</v>
      </c>
      <c r="G166" s="1">
        <v>864</v>
      </c>
      <c r="H166" s="1" t="s">
        <v>87</v>
      </c>
      <c r="I166" s="1" t="s">
        <v>1411</v>
      </c>
      <c r="J166" s="1" t="str">
        <f>VLOOKUP(A166,Status[],2,FALSE)</f>
        <v>DELIVERED</v>
      </c>
      <c r="K166" s="4" t="str">
        <f>VLOOKUP(A166,Status[],3,FALSE)</f>
        <v>3/28/2011</v>
      </c>
      <c r="L166" s="4" t="str">
        <f>VLOOKUP(A166,Status[],4,FALSE)</f>
        <v>6/25/2011</v>
      </c>
    </row>
    <row r="167" spans="1:12" x14ac:dyDescent="0.35">
      <c r="A167" s="1">
        <v>749</v>
      </c>
      <c r="B167" s="1">
        <v>3569</v>
      </c>
      <c r="C167" s="1" t="s">
        <v>1218</v>
      </c>
      <c r="D167" s="1" t="s">
        <v>1194</v>
      </c>
      <c r="E167" s="1" t="s">
        <v>1195</v>
      </c>
      <c r="F167" s="1">
        <v>262</v>
      </c>
      <c r="G167" s="1">
        <v>875</v>
      </c>
      <c r="H167" s="1" t="s">
        <v>1467</v>
      </c>
      <c r="I167" s="1" t="s">
        <v>207</v>
      </c>
      <c r="J167" s="1" t="str">
        <f>VLOOKUP(A167,Status[],2,FALSE)</f>
        <v>DELIVERED</v>
      </c>
      <c r="K167" s="4" t="str">
        <f>VLOOKUP(A167,Status[],3,FALSE)</f>
        <v>4/30/2014</v>
      </c>
      <c r="L167" s="4" t="str">
        <f>VLOOKUP(A167,Status[],4,FALSE)</f>
        <v>7/2/2014</v>
      </c>
    </row>
    <row r="168" spans="1:12" x14ac:dyDescent="0.35">
      <c r="A168" s="1">
        <v>304</v>
      </c>
      <c r="B168" s="1">
        <v>5958</v>
      </c>
      <c r="C168" s="1" t="s">
        <v>1207</v>
      </c>
      <c r="D168" s="1" t="s">
        <v>1190</v>
      </c>
      <c r="E168" s="1" t="s">
        <v>1191</v>
      </c>
      <c r="F168" s="1">
        <v>540</v>
      </c>
      <c r="G168" s="1">
        <v>1172</v>
      </c>
      <c r="H168" s="1" t="s">
        <v>1468</v>
      </c>
      <c r="I168" s="1" t="s">
        <v>1469</v>
      </c>
      <c r="J168" s="1" t="str">
        <f>VLOOKUP(A168,Status[],2,FALSE)</f>
        <v>DELIVERED</v>
      </c>
      <c r="K168" s="4" t="str">
        <f>VLOOKUP(A168,Status[],3,FALSE)</f>
        <v>3/20/2004</v>
      </c>
      <c r="L168" s="4" t="str">
        <f>VLOOKUP(A168,Status[],4,FALSE)</f>
        <v>9/25/2004</v>
      </c>
    </row>
    <row r="169" spans="1:12" x14ac:dyDescent="0.35">
      <c r="A169" s="1">
        <v>30</v>
      </c>
      <c r="B169" s="1">
        <v>1275</v>
      </c>
      <c r="C169" s="1" t="s">
        <v>1210</v>
      </c>
      <c r="D169" s="1" t="s">
        <v>1190</v>
      </c>
      <c r="E169" s="1" t="s">
        <v>1191</v>
      </c>
      <c r="F169" s="1">
        <v>581</v>
      </c>
      <c r="G169" s="1">
        <v>1422</v>
      </c>
      <c r="H169" s="1" t="s">
        <v>1470</v>
      </c>
      <c r="I169" s="1" t="s">
        <v>333</v>
      </c>
      <c r="J169" s="1" t="str">
        <f>VLOOKUP(A169,Status[],2,FALSE)</f>
        <v>DELIVERED</v>
      </c>
      <c r="K169" s="4" t="str">
        <f>VLOOKUP(A169,Status[],3,FALSE)</f>
        <v>2/19/2010</v>
      </c>
      <c r="L169" s="4" t="str">
        <f>VLOOKUP(A169,Status[],4,FALSE)</f>
        <v>3/9/2010</v>
      </c>
    </row>
    <row r="170" spans="1:12" x14ac:dyDescent="0.35">
      <c r="A170" s="1">
        <v>477</v>
      </c>
      <c r="B170" s="1">
        <v>6357</v>
      </c>
      <c r="C170" s="1" t="s">
        <v>1210</v>
      </c>
      <c r="D170" s="1" t="s">
        <v>1194</v>
      </c>
      <c r="E170" s="1" t="s">
        <v>1191</v>
      </c>
      <c r="F170" s="1">
        <v>840</v>
      </c>
      <c r="G170" s="1">
        <v>1061</v>
      </c>
      <c r="H170" s="1" t="s">
        <v>39</v>
      </c>
      <c r="I170" s="1" t="s">
        <v>1471</v>
      </c>
      <c r="J170" s="1" t="str">
        <f>VLOOKUP(A170,Status[],2,FALSE)</f>
        <v>NOT DELIVERED</v>
      </c>
      <c r="K170" s="4" t="str">
        <f>VLOOKUP(A170,Status[],3,FALSE)</f>
        <v>9/7/1986</v>
      </c>
      <c r="L170" s="4" t="str">
        <f>VLOOKUP(A170,Status[],4,FALSE)</f>
        <v/>
      </c>
    </row>
    <row r="171" spans="1:12" x14ac:dyDescent="0.35">
      <c r="A171" s="1">
        <v>52</v>
      </c>
      <c r="B171" s="1">
        <v>4551</v>
      </c>
      <c r="C171" s="1" t="s">
        <v>1215</v>
      </c>
      <c r="D171" s="1" t="s">
        <v>1190</v>
      </c>
      <c r="E171" s="1" t="s">
        <v>1195</v>
      </c>
      <c r="F171" s="1">
        <v>873</v>
      </c>
      <c r="G171" s="1">
        <v>1199</v>
      </c>
      <c r="H171" s="1" t="s">
        <v>1472</v>
      </c>
      <c r="I171" s="1" t="s">
        <v>1473</v>
      </c>
      <c r="J171" s="1" t="str">
        <f>VLOOKUP(A171,Status[],2,FALSE)</f>
        <v>NOT DELIVERED</v>
      </c>
      <c r="K171" s="4" t="str">
        <f>VLOOKUP(A171,Status[],3,FALSE)</f>
        <v>5/20/2016</v>
      </c>
      <c r="L171" s="4" t="str">
        <f>VLOOKUP(A171,Status[],4,FALSE)</f>
        <v/>
      </c>
    </row>
    <row r="172" spans="1:12" x14ac:dyDescent="0.35">
      <c r="A172" s="1">
        <v>73</v>
      </c>
      <c r="B172" s="1">
        <v>4252</v>
      </c>
      <c r="C172" s="1" t="s">
        <v>1201</v>
      </c>
      <c r="D172" s="1" t="s">
        <v>1190</v>
      </c>
      <c r="E172" s="1" t="s">
        <v>1195</v>
      </c>
      <c r="F172" s="1">
        <v>315</v>
      </c>
      <c r="G172" s="1">
        <v>937</v>
      </c>
      <c r="H172" s="1" t="s">
        <v>17</v>
      </c>
      <c r="I172" s="1" t="s">
        <v>1474</v>
      </c>
      <c r="J172" s="1" t="str">
        <f>VLOOKUP(A172,Status[],2,FALSE)</f>
        <v>NOT DELIVERED</v>
      </c>
      <c r="K172" s="4" t="str">
        <f>VLOOKUP(A172,Status[],3,FALSE)</f>
        <v>3/6/1993</v>
      </c>
      <c r="L172" s="4" t="str">
        <f>VLOOKUP(A172,Status[],4,FALSE)</f>
        <v/>
      </c>
    </row>
    <row r="173" spans="1:12" x14ac:dyDescent="0.35">
      <c r="A173" s="1">
        <v>691</v>
      </c>
      <c r="B173" s="1">
        <v>2096</v>
      </c>
      <c r="C173" s="1" t="s">
        <v>1213</v>
      </c>
      <c r="D173" s="1" t="s">
        <v>1190</v>
      </c>
      <c r="E173" s="1" t="s">
        <v>1191</v>
      </c>
      <c r="F173" s="1">
        <v>955</v>
      </c>
      <c r="G173" s="1">
        <v>1369</v>
      </c>
      <c r="H173" s="1" t="s">
        <v>1475</v>
      </c>
      <c r="I173" s="1" t="s">
        <v>1476</v>
      </c>
      <c r="J173" s="1" t="str">
        <f>VLOOKUP(A173,Status[],2,FALSE)</f>
        <v>DELIVERED</v>
      </c>
      <c r="K173" s="4" t="str">
        <f>VLOOKUP(A173,Status[],3,FALSE)</f>
        <v>5/2/2012</v>
      </c>
      <c r="L173" s="4" t="str">
        <f>VLOOKUP(A173,Status[],4,FALSE)</f>
        <v>8/20/2012</v>
      </c>
    </row>
    <row r="174" spans="1:12" x14ac:dyDescent="0.35">
      <c r="A174" s="1">
        <v>786</v>
      </c>
      <c r="B174" s="1">
        <v>5209</v>
      </c>
      <c r="C174" s="1" t="s">
        <v>1189</v>
      </c>
      <c r="D174" s="1" t="s">
        <v>1194</v>
      </c>
      <c r="E174" s="1" t="s">
        <v>1195</v>
      </c>
      <c r="F174" s="1">
        <v>372</v>
      </c>
      <c r="G174" s="1">
        <v>679</v>
      </c>
      <c r="H174" s="1" t="s">
        <v>1477</v>
      </c>
      <c r="I174" s="1" t="s">
        <v>1478</v>
      </c>
      <c r="J174" s="1" t="str">
        <f>VLOOKUP(A174,Status[],2,FALSE)</f>
        <v>DELIVERED</v>
      </c>
      <c r="K174" s="4" t="str">
        <f>VLOOKUP(A174,Status[],3,FALSE)</f>
        <v>6/6/1976</v>
      </c>
      <c r="L174" s="4" t="str">
        <f>VLOOKUP(A174,Status[],4,FALSE)</f>
        <v>8/31/1976</v>
      </c>
    </row>
    <row r="175" spans="1:12" x14ac:dyDescent="0.35">
      <c r="A175" s="1">
        <v>68</v>
      </c>
      <c r="B175" s="1">
        <v>9271</v>
      </c>
      <c r="C175" s="1" t="s">
        <v>1241</v>
      </c>
      <c r="D175" s="1" t="s">
        <v>1190</v>
      </c>
      <c r="E175" s="1" t="s">
        <v>1195</v>
      </c>
      <c r="F175" s="1">
        <v>182</v>
      </c>
      <c r="G175" s="1">
        <v>726</v>
      </c>
      <c r="H175" s="1" t="s">
        <v>1235</v>
      </c>
      <c r="I175" s="1" t="s">
        <v>1479</v>
      </c>
      <c r="J175" s="1" t="str">
        <f>VLOOKUP(A175,Status[],2,FALSE)</f>
        <v>NOT DELIVERED</v>
      </c>
      <c r="K175" s="4" t="str">
        <f>VLOOKUP(A175,Status[],3,FALSE)</f>
        <v>7/30/2004</v>
      </c>
      <c r="L175" s="4" t="str">
        <f>VLOOKUP(A175,Status[],4,FALSE)</f>
        <v/>
      </c>
    </row>
    <row r="176" spans="1:12" x14ac:dyDescent="0.35">
      <c r="A176" s="1">
        <v>630</v>
      </c>
      <c r="B176" s="1">
        <v>6772</v>
      </c>
      <c r="C176" s="1" t="s">
        <v>1215</v>
      </c>
      <c r="D176" s="1" t="s">
        <v>1190</v>
      </c>
      <c r="E176" s="1" t="s">
        <v>1191</v>
      </c>
      <c r="F176" s="1">
        <v>868</v>
      </c>
      <c r="G176" s="1">
        <v>1320</v>
      </c>
      <c r="H176" s="1" t="s">
        <v>1480</v>
      </c>
      <c r="I176" s="1" t="s">
        <v>12</v>
      </c>
      <c r="J176" s="1" t="str">
        <f>VLOOKUP(A176,Status[],2,FALSE)</f>
        <v>DELIVERED</v>
      </c>
      <c r="K176" s="4" t="str">
        <f>VLOOKUP(A176,Status[],3,FALSE)</f>
        <v>2/23/2009</v>
      </c>
      <c r="L176" s="4" t="str">
        <f>VLOOKUP(A176,Status[],4,FALSE)</f>
        <v>9/29/2009</v>
      </c>
    </row>
    <row r="177" spans="1:12" x14ac:dyDescent="0.35">
      <c r="A177" s="1">
        <v>357</v>
      </c>
      <c r="B177" s="1">
        <v>4628</v>
      </c>
      <c r="C177" s="1" t="s">
        <v>1189</v>
      </c>
      <c r="D177" s="1" t="s">
        <v>1194</v>
      </c>
      <c r="E177" s="1" t="s">
        <v>1195</v>
      </c>
      <c r="F177" s="1">
        <v>777</v>
      </c>
      <c r="G177" s="1">
        <v>1113</v>
      </c>
      <c r="H177" s="1" t="s">
        <v>1481</v>
      </c>
      <c r="I177" s="1" t="s">
        <v>1482</v>
      </c>
      <c r="J177" s="1" t="str">
        <f>VLOOKUP(A177,Status[],2,FALSE)</f>
        <v>NOT DELIVERED</v>
      </c>
      <c r="K177" s="4" t="str">
        <f>VLOOKUP(A177,Status[],3,FALSE)</f>
        <v>10/11/1990</v>
      </c>
      <c r="L177" s="4" t="str">
        <f>VLOOKUP(A177,Status[],4,FALSE)</f>
        <v/>
      </c>
    </row>
    <row r="178" spans="1:12" x14ac:dyDescent="0.35">
      <c r="A178" s="1">
        <v>455</v>
      </c>
      <c r="B178" s="1">
        <v>3853</v>
      </c>
      <c r="C178" s="1" t="s">
        <v>1230</v>
      </c>
      <c r="D178" s="1" t="s">
        <v>1194</v>
      </c>
      <c r="E178" s="1" t="s">
        <v>1191</v>
      </c>
      <c r="F178" s="1">
        <v>172</v>
      </c>
      <c r="G178" s="1">
        <v>580</v>
      </c>
      <c r="H178" s="1" t="s">
        <v>1483</v>
      </c>
      <c r="I178" s="1" t="s">
        <v>305</v>
      </c>
      <c r="J178" s="1" t="str">
        <f>VLOOKUP(A178,Status[],2,FALSE)</f>
        <v>NOT DELIVERED</v>
      </c>
      <c r="K178" s="4" t="str">
        <f>VLOOKUP(A178,Status[],3,FALSE)</f>
        <v>10/8/2011</v>
      </c>
      <c r="L178" s="4" t="str">
        <f>VLOOKUP(A178,Status[],4,FALSE)</f>
        <v/>
      </c>
    </row>
    <row r="179" spans="1:12" x14ac:dyDescent="0.35">
      <c r="A179" s="1">
        <v>947</v>
      </c>
      <c r="B179" s="1">
        <v>515</v>
      </c>
      <c r="C179" s="1" t="s">
        <v>1210</v>
      </c>
      <c r="D179" s="1" t="s">
        <v>1194</v>
      </c>
      <c r="E179" s="1" t="s">
        <v>1195</v>
      </c>
      <c r="F179" s="1">
        <v>665</v>
      </c>
      <c r="G179" s="1">
        <v>1257</v>
      </c>
      <c r="H179" s="1" t="s">
        <v>1484</v>
      </c>
      <c r="I179" s="1" t="s">
        <v>1485</v>
      </c>
      <c r="J179" s="1" t="str">
        <f>VLOOKUP(A179,Status[],2,FALSE)</f>
        <v>DELIVERED</v>
      </c>
      <c r="K179" s="4" t="str">
        <f>VLOOKUP(A179,Status[],3,FALSE)</f>
        <v>1/15/1987</v>
      </c>
      <c r="L179" s="4" t="str">
        <f>VLOOKUP(A179,Status[],4,FALSE)</f>
        <v>4/30/1987</v>
      </c>
    </row>
    <row r="180" spans="1:12" x14ac:dyDescent="0.35">
      <c r="A180" s="1">
        <v>589</v>
      </c>
      <c r="B180" s="1">
        <v>7513</v>
      </c>
      <c r="C180" s="1" t="s">
        <v>1241</v>
      </c>
      <c r="D180" s="1" t="s">
        <v>1194</v>
      </c>
      <c r="E180" s="1" t="s">
        <v>1195</v>
      </c>
      <c r="F180" s="1">
        <v>516</v>
      </c>
      <c r="G180" s="1">
        <v>1084</v>
      </c>
      <c r="H180" s="1" t="s">
        <v>1486</v>
      </c>
      <c r="I180" s="1" t="s">
        <v>1487</v>
      </c>
      <c r="J180" s="1" t="str">
        <f>VLOOKUP(A180,Status[],2,FALSE)</f>
        <v>NOT DELIVERED</v>
      </c>
      <c r="K180" s="4" t="str">
        <f>VLOOKUP(A180,Status[],3,FALSE)</f>
        <v>2/6/1971</v>
      </c>
      <c r="L180" s="4" t="str">
        <f>VLOOKUP(A180,Status[],4,FALSE)</f>
        <v/>
      </c>
    </row>
    <row r="181" spans="1:12" x14ac:dyDescent="0.35">
      <c r="A181" s="1">
        <v>863</v>
      </c>
      <c r="B181" s="1">
        <v>9030</v>
      </c>
      <c r="C181" s="1" t="s">
        <v>1218</v>
      </c>
      <c r="D181" s="1" t="s">
        <v>1194</v>
      </c>
      <c r="E181" s="1" t="s">
        <v>1191</v>
      </c>
      <c r="F181" s="1">
        <v>412</v>
      </c>
      <c r="G181" s="1">
        <v>872</v>
      </c>
      <c r="H181" s="1" t="s">
        <v>1488</v>
      </c>
      <c r="I181" s="1" t="s">
        <v>1489</v>
      </c>
      <c r="J181" s="1" t="str">
        <f>VLOOKUP(A181,Status[],2,FALSE)</f>
        <v>NOT DELIVERED</v>
      </c>
      <c r="K181" s="4" t="str">
        <f>VLOOKUP(A181,Status[],3,FALSE)</f>
        <v>3/4/1975</v>
      </c>
      <c r="L181" s="4" t="str">
        <f>VLOOKUP(A181,Status[],4,FALSE)</f>
        <v/>
      </c>
    </row>
    <row r="182" spans="1:12" x14ac:dyDescent="0.35">
      <c r="A182" s="1">
        <v>668</v>
      </c>
      <c r="B182" s="1">
        <v>2378</v>
      </c>
      <c r="C182" s="1" t="s">
        <v>1198</v>
      </c>
      <c r="D182" s="1" t="s">
        <v>1190</v>
      </c>
      <c r="E182" s="1" t="s">
        <v>1195</v>
      </c>
      <c r="F182" s="1">
        <v>938</v>
      </c>
      <c r="G182" s="1">
        <v>1067</v>
      </c>
      <c r="H182" s="1" t="s">
        <v>1490</v>
      </c>
      <c r="I182" s="1" t="s">
        <v>1444</v>
      </c>
      <c r="J182" s="1" t="str">
        <f>VLOOKUP(A182,Status[],2,FALSE)</f>
        <v>DELIVERED</v>
      </c>
      <c r="K182" s="4" t="str">
        <f>VLOOKUP(A182,Status[],3,FALSE)</f>
        <v>6/10/1972</v>
      </c>
      <c r="L182" s="4" t="str">
        <f>VLOOKUP(A182,Status[],4,FALSE)</f>
        <v>6/16/1972</v>
      </c>
    </row>
    <row r="183" spans="1:12" x14ac:dyDescent="0.35">
      <c r="A183" s="1">
        <v>206</v>
      </c>
      <c r="B183" s="1">
        <v>5894</v>
      </c>
      <c r="C183" s="1" t="s">
        <v>1198</v>
      </c>
      <c r="D183" s="1" t="s">
        <v>1194</v>
      </c>
      <c r="E183" s="1" t="s">
        <v>1195</v>
      </c>
      <c r="F183" s="1">
        <v>854</v>
      </c>
      <c r="G183" s="1">
        <v>1251</v>
      </c>
      <c r="H183" s="1" t="s">
        <v>1491</v>
      </c>
      <c r="I183" s="1" t="s">
        <v>157</v>
      </c>
      <c r="J183" s="1" t="str">
        <f>VLOOKUP(A183,Status[],2,FALSE)</f>
        <v>NOT DELIVERED</v>
      </c>
      <c r="K183" s="4" t="str">
        <f>VLOOKUP(A183,Status[],3,FALSE)</f>
        <v>6/25/2012</v>
      </c>
      <c r="L183" s="4" t="str">
        <f>VLOOKUP(A183,Status[],4,FALSE)</f>
        <v/>
      </c>
    </row>
    <row r="184" spans="1:12" x14ac:dyDescent="0.35">
      <c r="A184" s="1">
        <v>835</v>
      </c>
      <c r="B184" s="1">
        <v>7587</v>
      </c>
      <c r="C184" s="1" t="s">
        <v>1198</v>
      </c>
      <c r="D184" s="1" t="s">
        <v>1194</v>
      </c>
      <c r="E184" s="1" t="s">
        <v>1191</v>
      </c>
      <c r="F184" s="1">
        <v>638</v>
      </c>
      <c r="G184" s="1">
        <v>1314</v>
      </c>
      <c r="H184" s="1" t="s">
        <v>1492</v>
      </c>
      <c r="I184" s="1" t="s">
        <v>1289</v>
      </c>
      <c r="J184" s="1" t="str">
        <f>VLOOKUP(A184,Status[],2,FALSE)</f>
        <v>NOT DELIVERED</v>
      </c>
      <c r="K184" s="4" t="str">
        <f>VLOOKUP(A184,Status[],3,FALSE)</f>
        <v>1/5/1977</v>
      </c>
      <c r="L184" s="4" t="str">
        <f>VLOOKUP(A184,Status[],4,FALSE)</f>
        <v/>
      </c>
    </row>
    <row r="185" spans="1:12" x14ac:dyDescent="0.35">
      <c r="A185" s="1">
        <v>315</v>
      </c>
      <c r="B185" s="1">
        <v>1424</v>
      </c>
      <c r="C185" s="1" t="s">
        <v>1207</v>
      </c>
      <c r="D185" s="1" t="s">
        <v>1190</v>
      </c>
      <c r="E185" s="1" t="s">
        <v>1195</v>
      </c>
      <c r="F185" s="1">
        <v>230</v>
      </c>
      <c r="G185" s="1">
        <v>638</v>
      </c>
      <c r="H185" s="1" t="s">
        <v>1493</v>
      </c>
      <c r="I185" s="1" t="s">
        <v>1494</v>
      </c>
      <c r="J185" s="1" t="str">
        <f>VLOOKUP(A185,Status[],2,FALSE)</f>
        <v>NOT DELIVERED</v>
      </c>
      <c r="K185" s="4" t="str">
        <f>VLOOKUP(A185,Status[],3,FALSE)</f>
        <v>11/26/1995</v>
      </c>
      <c r="L185" s="4" t="str">
        <f>VLOOKUP(A185,Status[],4,FALSE)</f>
        <v/>
      </c>
    </row>
    <row r="186" spans="1:12" x14ac:dyDescent="0.35">
      <c r="A186" s="1">
        <v>553</v>
      </c>
      <c r="B186" s="1">
        <v>5214</v>
      </c>
      <c r="C186" s="1" t="s">
        <v>1241</v>
      </c>
      <c r="D186" s="1" t="s">
        <v>1190</v>
      </c>
      <c r="E186" s="1" t="s">
        <v>1191</v>
      </c>
      <c r="F186" s="1">
        <v>245</v>
      </c>
      <c r="G186" s="1">
        <v>611</v>
      </c>
      <c r="H186" s="1" t="s">
        <v>1495</v>
      </c>
      <c r="I186" s="1" t="s">
        <v>1496</v>
      </c>
      <c r="J186" s="1" t="str">
        <f>VLOOKUP(A186,Status[],2,FALSE)</f>
        <v>NOT DELIVERED</v>
      </c>
      <c r="K186" s="4" t="str">
        <f>VLOOKUP(A186,Status[],3,FALSE)</f>
        <v>7/26/1995</v>
      </c>
      <c r="L186" s="4" t="str">
        <f>VLOOKUP(A186,Status[],4,FALSE)</f>
        <v/>
      </c>
    </row>
    <row r="187" spans="1:12" x14ac:dyDescent="0.35">
      <c r="A187" s="1">
        <v>861</v>
      </c>
      <c r="B187" s="1">
        <v>8249</v>
      </c>
      <c r="C187" s="1" t="s">
        <v>1198</v>
      </c>
      <c r="D187" s="1" t="s">
        <v>1194</v>
      </c>
      <c r="E187" s="1" t="s">
        <v>1191</v>
      </c>
      <c r="F187" s="1">
        <v>916</v>
      </c>
      <c r="G187" s="1">
        <v>1255</v>
      </c>
      <c r="H187" s="1" t="s">
        <v>272</v>
      </c>
      <c r="I187" s="1" t="s">
        <v>1497</v>
      </c>
      <c r="J187" s="1" t="str">
        <f>VLOOKUP(A187,Status[],2,FALSE)</f>
        <v>DELIVERED</v>
      </c>
      <c r="K187" s="4" t="str">
        <f>VLOOKUP(A187,Status[],3,FALSE)</f>
        <v>2/9/1996</v>
      </c>
      <c r="L187" s="4" t="str">
        <f>VLOOKUP(A187,Status[],4,FALSE)</f>
        <v>9/13/1996</v>
      </c>
    </row>
    <row r="188" spans="1:12" x14ac:dyDescent="0.35">
      <c r="A188" s="1">
        <v>279</v>
      </c>
      <c r="B188" s="1">
        <v>3172</v>
      </c>
      <c r="C188" s="1" t="s">
        <v>1230</v>
      </c>
      <c r="D188" s="1" t="s">
        <v>1194</v>
      </c>
      <c r="E188" s="1" t="s">
        <v>1191</v>
      </c>
      <c r="F188" s="1">
        <v>84</v>
      </c>
      <c r="G188" s="1">
        <v>464</v>
      </c>
      <c r="H188" s="1" t="s">
        <v>715</v>
      </c>
      <c r="I188" s="1" t="s">
        <v>953</v>
      </c>
      <c r="J188" s="1" t="str">
        <f>VLOOKUP(A188,Status[],2,FALSE)</f>
        <v>NOT DELIVERED</v>
      </c>
      <c r="K188" s="4" t="str">
        <f>VLOOKUP(A188,Status[],3,FALSE)</f>
        <v>3/18/2016</v>
      </c>
      <c r="L188" s="4" t="str">
        <f>VLOOKUP(A188,Status[],4,FALSE)</f>
        <v/>
      </c>
    </row>
    <row r="189" spans="1:12" x14ac:dyDescent="0.35">
      <c r="A189" s="1">
        <v>75</v>
      </c>
      <c r="B189" s="1">
        <v>5489</v>
      </c>
      <c r="C189" s="1" t="s">
        <v>1210</v>
      </c>
      <c r="D189" s="1" t="s">
        <v>1190</v>
      </c>
      <c r="E189" s="1" t="s">
        <v>1191</v>
      </c>
      <c r="F189" s="1">
        <v>869</v>
      </c>
      <c r="G189" s="1">
        <v>1317</v>
      </c>
      <c r="H189" s="1" t="s">
        <v>1418</v>
      </c>
      <c r="I189" s="1" t="s">
        <v>1498</v>
      </c>
      <c r="J189" s="1" t="str">
        <f>VLOOKUP(A189,Status[],2,FALSE)</f>
        <v>DELIVERED</v>
      </c>
      <c r="K189" s="4" t="str">
        <f>VLOOKUP(A189,Status[],3,FALSE)</f>
        <v>5/28/2002</v>
      </c>
      <c r="L189" s="4" t="str">
        <f>VLOOKUP(A189,Status[],4,FALSE)</f>
        <v>9/8/2002</v>
      </c>
    </row>
    <row r="190" spans="1:12" x14ac:dyDescent="0.35">
      <c r="A190" s="1">
        <v>895</v>
      </c>
      <c r="B190" s="1">
        <v>2037</v>
      </c>
      <c r="C190" s="1" t="s">
        <v>1241</v>
      </c>
      <c r="D190" s="1" t="s">
        <v>1194</v>
      </c>
      <c r="E190" s="1" t="s">
        <v>1195</v>
      </c>
      <c r="F190" s="1">
        <v>271</v>
      </c>
      <c r="G190" s="1">
        <v>704</v>
      </c>
      <c r="H190" s="1" t="s">
        <v>1499</v>
      </c>
      <c r="I190" s="1" t="s">
        <v>1500</v>
      </c>
      <c r="J190" s="1" t="str">
        <f>VLOOKUP(A190,Status[],2,FALSE)</f>
        <v>NOT DELIVERED</v>
      </c>
      <c r="K190" s="4" t="str">
        <f>VLOOKUP(A190,Status[],3,FALSE)</f>
        <v>3/15/2010</v>
      </c>
      <c r="L190" s="4" t="str">
        <f>VLOOKUP(A190,Status[],4,FALSE)</f>
        <v/>
      </c>
    </row>
    <row r="191" spans="1:12" x14ac:dyDescent="0.35">
      <c r="A191" s="1">
        <v>866</v>
      </c>
      <c r="B191" s="1">
        <v>2401</v>
      </c>
      <c r="C191" s="1" t="s">
        <v>1198</v>
      </c>
      <c r="D191" s="1" t="s">
        <v>1194</v>
      </c>
      <c r="E191" s="1" t="s">
        <v>1191</v>
      </c>
      <c r="F191" s="1">
        <v>691</v>
      </c>
      <c r="G191" s="1">
        <v>1260</v>
      </c>
      <c r="H191" s="1" t="s">
        <v>95</v>
      </c>
      <c r="I191" s="1" t="s">
        <v>1501</v>
      </c>
      <c r="J191" s="1" t="str">
        <f>VLOOKUP(A191,Status[],2,FALSE)</f>
        <v>DELIVERED</v>
      </c>
      <c r="K191" s="4" t="str">
        <f>VLOOKUP(A191,Status[],3,FALSE)</f>
        <v>1/22/1995</v>
      </c>
      <c r="L191" s="4" t="str">
        <f>VLOOKUP(A191,Status[],4,FALSE)</f>
        <v>1/1/1995</v>
      </c>
    </row>
    <row r="192" spans="1:12" x14ac:dyDescent="0.35">
      <c r="A192" s="1">
        <v>792</v>
      </c>
      <c r="B192" s="1">
        <v>1303</v>
      </c>
      <c r="C192" s="1" t="s">
        <v>1241</v>
      </c>
      <c r="D192" s="1" t="s">
        <v>1190</v>
      </c>
      <c r="E192" s="1" t="s">
        <v>1191</v>
      </c>
      <c r="F192" s="1">
        <v>808</v>
      </c>
      <c r="G192" s="1">
        <v>1257</v>
      </c>
      <c r="H192" s="1" t="s">
        <v>1502</v>
      </c>
      <c r="I192" s="1" t="s">
        <v>1503</v>
      </c>
      <c r="J192" s="1" t="str">
        <f>VLOOKUP(A192,Status[],2,FALSE)</f>
        <v>NOT DELIVERED</v>
      </c>
      <c r="K192" s="4" t="str">
        <f>VLOOKUP(A192,Status[],3,FALSE)</f>
        <v>9/24/2008</v>
      </c>
      <c r="L192" s="4" t="str">
        <f>VLOOKUP(A192,Status[],4,FALSE)</f>
        <v/>
      </c>
    </row>
    <row r="193" spans="1:12" x14ac:dyDescent="0.35">
      <c r="A193" s="1">
        <v>191</v>
      </c>
      <c r="B193" s="1">
        <v>6798</v>
      </c>
      <c r="C193" s="1" t="s">
        <v>1201</v>
      </c>
      <c r="D193" s="1" t="s">
        <v>1194</v>
      </c>
      <c r="E193" s="1" t="s">
        <v>1195</v>
      </c>
      <c r="F193" s="1">
        <v>997</v>
      </c>
      <c r="G193" s="1">
        <v>1382</v>
      </c>
      <c r="H193" s="1" t="s">
        <v>1504</v>
      </c>
      <c r="I193" s="1" t="s">
        <v>1505</v>
      </c>
      <c r="J193" s="1" t="str">
        <f>VLOOKUP(A193,Status[],2,FALSE)</f>
        <v>DELIVERED</v>
      </c>
      <c r="K193" s="4" t="str">
        <f>VLOOKUP(A193,Status[],3,FALSE)</f>
        <v>1/3/1989</v>
      </c>
      <c r="L193" s="4" t="str">
        <f>VLOOKUP(A193,Status[],4,FALSE)</f>
        <v>10/17/1989</v>
      </c>
    </row>
    <row r="194" spans="1:12" x14ac:dyDescent="0.35">
      <c r="A194" s="1">
        <v>59</v>
      </c>
      <c r="B194" s="1">
        <v>9917</v>
      </c>
      <c r="C194" s="1" t="s">
        <v>1230</v>
      </c>
      <c r="D194" s="1" t="s">
        <v>1194</v>
      </c>
      <c r="E194" s="1" t="s">
        <v>1191</v>
      </c>
      <c r="F194" s="1">
        <v>329</v>
      </c>
      <c r="G194" s="1">
        <v>977</v>
      </c>
      <c r="H194" s="1" t="s">
        <v>1506</v>
      </c>
      <c r="I194" s="1" t="s">
        <v>1507</v>
      </c>
      <c r="J194" s="1" t="str">
        <f>VLOOKUP(A194,Status[],2,FALSE)</f>
        <v>NOT DELIVERED</v>
      </c>
      <c r="K194" s="4" t="str">
        <f>VLOOKUP(A194,Status[],3,FALSE)</f>
        <v>4/2/1984</v>
      </c>
      <c r="L194" s="4" t="str">
        <f>VLOOKUP(A194,Status[],4,FALSE)</f>
        <v/>
      </c>
    </row>
    <row r="195" spans="1:12" x14ac:dyDescent="0.35">
      <c r="A195" s="1">
        <v>748</v>
      </c>
      <c r="B195" s="1">
        <v>2969</v>
      </c>
      <c r="C195" s="1" t="s">
        <v>1201</v>
      </c>
      <c r="D195" s="1" t="s">
        <v>1190</v>
      </c>
      <c r="E195" s="1" t="s">
        <v>1191</v>
      </c>
      <c r="F195" s="1">
        <v>600</v>
      </c>
      <c r="G195" s="1">
        <v>1048</v>
      </c>
      <c r="H195" s="1" t="s">
        <v>1508</v>
      </c>
      <c r="I195" s="1" t="s">
        <v>1509</v>
      </c>
      <c r="J195" s="1" t="str">
        <f>VLOOKUP(A195,Status[],2,FALSE)</f>
        <v>NOT DELIVERED</v>
      </c>
      <c r="K195" s="4" t="str">
        <f>VLOOKUP(A195,Status[],3,FALSE)</f>
        <v>5/7/1987</v>
      </c>
      <c r="L195" s="4" t="str">
        <f>VLOOKUP(A195,Status[],4,FALSE)</f>
        <v/>
      </c>
    </row>
    <row r="196" spans="1:12" x14ac:dyDescent="0.35">
      <c r="A196" s="1">
        <v>693</v>
      </c>
      <c r="B196" s="1">
        <v>8737</v>
      </c>
      <c r="C196" s="1" t="s">
        <v>1201</v>
      </c>
      <c r="D196" s="1" t="s">
        <v>1194</v>
      </c>
      <c r="E196" s="1" t="s">
        <v>1195</v>
      </c>
      <c r="F196" s="1">
        <v>715</v>
      </c>
      <c r="G196" s="1">
        <v>1271</v>
      </c>
      <c r="H196" s="1" t="s">
        <v>207</v>
      </c>
      <c r="I196" s="1" t="s">
        <v>1251</v>
      </c>
      <c r="J196" s="1" t="str">
        <f>VLOOKUP(A196,Status[],2,FALSE)</f>
        <v>NOT DELIVERED</v>
      </c>
      <c r="K196" s="4" t="str">
        <f>VLOOKUP(A196,Status[],3,FALSE)</f>
        <v>1/4/1984</v>
      </c>
      <c r="L196" s="4" t="str">
        <f>VLOOKUP(A196,Status[],4,FALSE)</f>
        <v/>
      </c>
    </row>
    <row r="197" spans="1:12" x14ac:dyDescent="0.35">
      <c r="A197" s="1">
        <v>955</v>
      </c>
      <c r="B197" s="1">
        <v>2104</v>
      </c>
      <c r="C197" s="1" t="s">
        <v>1201</v>
      </c>
      <c r="D197" s="1" t="s">
        <v>1194</v>
      </c>
      <c r="E197" s="1" t="s">
        <v>1195</v>
      </c>
      <c r="F197" s="1">
        <v>957</v>
      </c>
      <c r="G197" s="1">
        <v>1007</v>
      </c>
      <c r="H197" s="1" t="s">
        <v>1510</v>
      </c>
      <c r="I197" s="1" t="s">
        <v>1511</v>
      </c>
      <c r="J197" s="1" t="str">
        <f>VLOOKUP(A197,Status[],2,FALSE)</f>
        <v>DELIVERED</v>
      </c>
      <c r="K197" s="4" t="str">
        <f>VLOOKUP(A197,Status[],3,FALSE)</f>
        <v>5/10/1992</v>
      </c>
      <c r="L197" s="4" t="str">
        <f>VLOOKUP(A197,Status[],4,FALSE)</f>
        <v>12/27/1992</v>
      </c>
    </row>
    <row r="198" spans="1:12" x14ac:dyDescent="0.35">
      <c r="A198" s="1">
        <v>538</v>
      </c>
      <c r="B198" s="1">
        <v>1702</v>
      </c>
      <c r="C198" s="1" t="s">
        <v>1213</v>
      </c>
      <c r="D198" s="1" t="s">
        <v>1194</v>
      </c>
      <c r="E198" s="1" t="s">
        <v>1195</v>
      </c>
      <c r="F198" s="1">
        <v>484</v>
      </c>
      <c r="G198" s="1">
        <v>863</v>
      </c>
      <c r="H198" s="1" t="s">
        <v>282</v>
      </c>
      <c r="I198" s="1" t="s">
        <v>1512</v>
      </c>
      <c r="J198" s="1" t="str">
        <f>VLOOKUP(A198,Status[],2,FALSE)</f>
        <v>NOT DELIVERED</v>
      </c>
      <c r="K198" s="4" t="str">
        <f>VLOOKUP(A198,Status[],3,FALSE)</f>
        <v>8/7/2009</v>
      </c>
      <c r="L198" s="4" t="str">
        <f>VLOOKUP(A198,Status[],4,FALSE)</f>
        <v/>
      </c>
    </row>
    <row r="199" spans="1:12" x14ac:dyDescent="0.35">
      <c r="A199" s="1">
        <v>169</v>
      </c>
      <c r="B199" s="1">
        <v>8933</v>
      </c>
      <c r="C199" s="1" t="s">
        <v>1204</v>
      </c>
      <c r="D199" s="1" t="s">
        <v>1194</v>
      </c>
      <c r="E199" s="1" t="s">
        <v>1195</v>
      </c>
      <c r="F199" s="1">
        <v>576</v>
      </c>
      <c r="G199" s="1">
        <v>1077</v>
      </c>
      <c r="H199" s="1" t="s">
        <v>1513</v>
      </c>
      <c r="I199" s="1" t="s">
        <v>1514</v>
      </c>
      <c r="J199" s="1" t="str">
        <f>VLOOKUP(A199,Status[],2,FALSE)</f>
        <v>DELIVERED</v>
      </c>
      <c r="K199" s="4" t="str">
        <f>VLOOKUP(A199,Status[],3,FALSE)</f>
        <v>3/17/2017</v>
      </c>
      <c r="L199" s="4" t="str">
        <f>VLOOKUP(A199,Status[],4,FALSE)</f>
        <v>8/24/2017</v>
      </c>
    </row>
    <row r="200" spans="1:12" x14ac:dyDescent="0.35">
      <c r="A200" s="1">
        <v>924</v>
      </c>
      <c r="B200" s="1">
        <v>3624</v>
      </c>
      <c r="C200" s="1" t="s">
        <v>1230</v>
      </c>
      <c r="D200" s="1" t="s">
        <v>1194</v>
      </c>
      <c r="E200" s="1" t="s">
        <v>1191</v>
      </c>
      <c r="F200" s="1">
        <v>606</v>
      </c>
      <c r="G200" s="1">
        <v>1021</v>
      </c>
      <c r="H200" s="1" t="s">
        <v>1515</v>
      </c>
      <c r="I200" s="1" t="s">
        <v>1516</v>
      </c>
      <c r="J200" s="1" t="str">
        <f>VLOOKUP(A200,Status[],2,FALSE)</f>
        <v>DELIVERED</v>
      </c>
      <c r="K200" s="4" t="str">
        <f>VLOOKUP(A200,Status[],3,FALSE)</f>
        <v>1/28/2015</v>
      </c>
      <c r="L200" s="4" t="str">
        <f>VLOOKUP(A200,Status[],4,FALSE)</f>
        <v>3/20/2015</v>
      </c>
    </row>
    <row r="201" spans="1:12" x14ac:dyDescent="0.35">
      <c r="A201" s="1">
        <v>579</v>
      </c>
      <c r="B201" s="1">
        <v>4892</v>
      </c>
      <c r="C201" s="1" t="s">
        <v>1201</v>
      </c>
      <c r="D201" s="1" t="s">
        <v>1190</v>
      </c>
      <c r="E201" s="1" t="s">
        <v>1195</v>
      </c>
      <c r="F201" s="1">
        <v>913</v>
      </c>
      <c r="G201" s="1">
        <v>1385</v>
      </c>
      <c r="H201" s="1" t="s">
        <v>1517</v>
      </c>
      <c r="I201" s="1" t="s">
        <v>1518</v>
      </c>
      <c r="J201" s="1" t="str">
        <f>VLOOKUP(A201,Status[],2,FALSE)</f>
        <v>NOT DELIVERED</v>
      </c>
      <c r="K201" s="4" t="str">
        <f>VLOOKUP(A201,Status[],3,FALSE)</f>
        <v>12/21/2016</v>
      </c>
      <c r="L201" s="4" t="str">
        <f>VLOOKUP(A201,Status[],4,FALSE)</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01"/>
  <sheetViews>
    <sheetView workbookViewId="0">
      <selection activeCell="F203" sqref="F203"/>
    </sheetView>
  </sheetViews>
  <sheetFormatPr defaultRowHeight="14.5" x14ac:dyDescent="0.35"/>
  <cols>
    <col min="1" max="1" width="35.81640625" bestFit="1" customWidth="1"/>
    <col min="2" max="2" width="10.453125" customWidth="1"/>
    <col min="3" max="3" width="10.54296875" customWidth="1"/>
    <col min="5" max="5" width="17.453125" bestFit="1" customWidth="1"/>
    <col min="6" max="6" width="14.1796875" customWidth="1"/>
    <col min="7" max="7" width="14.81640625" customWidth="1"/>
    <col min="8" max="8" width="13.54296875" bestFit="1" customWidth="1"/>
  </cols>
  <sheetData>
    <row r="1" spans="1:8" x14ac:dyDescent="0.35">
      <c r="A1" s="2" t="s">
        <v>972</v>
      </c>
      <c r="B1" s="2" t="s">
        <v>0</v>
      </c>
      <c r="C1" s="2" t="s">
        <v>973</v>
      </c>
      <c r="D1" s="2" t="s">
        <v>974</v>
      </c>
      <c r="E1" s="6" t="s">
        <v>1811</v>
      </c>
      <c r="F1" s="2" t="s">
        <v>975</v>
      </c>
      <c r="G1" s="2" t="s">
        <v>976</v>
      </c>
      <c r="H1" s="3" t="s">
        <v>977</v>
      </c>
    </row>
    <row r="2" spans="1:8" x14ac:dyDescent="0.35">
      <c r="A2" s="1" t="s">
        <v>978</v>
      </c>
      <c r="B2" s="1">
        <v>230</v>
      </c>
      <c r="C2" s="1">
        <v>690</v>
      </c>
      <c r="D2" s="1">
        <v>49302</v>
      </c>
      <c r="E2" s="1" t="str">
        <f>IF(D2 &lt; 10000, "Low", IF(D2 &lt; 50000, "Medium", "High"))</f>
        <v>Medium</v>
      </c>
      <c r="F2" s="1" t="s">
        <v>979</v>
      </c>
      <c r="G2" s="1" t="s">
        <v>980</v>
      </c>
      <c r="H2" s="4">
        <v>41991</v>
      </c>
    </row>
    <row r="3" spans="1:8" x14ac:dyDescent="0.35">
      <c r="A3" s="1" t="s">
        <v>981</v>
      </c>
      <c r="B3" s="1">
        <v>3189</v>
      </c>
      <c r="C3" s="1">
        <v>933</v>
      </c>
      <c r="D3" s="1">
        <v>78698</v>
      </c>
      <c r="E3" s="1" t="str">
        <f t="shared" ref="E3:E66" si="0">IF(D3 &lt; 10000, "Low", IF(D3 &lt; 50000, "Medium", "High"))</f>
        <v>High</v>
      </c>
      <c r="F3" s="1" t="s">
        <v>979</v>
      </c>
      <c r="G3" s="1" t="s">
        <v>980</v>
      </c>
      <c r="H3" s="4">
        <v>35621</v>
      </c>
    </row>
    <row r="4" spans="1:8" x14ac:dyDescent="0.35">
      <c r="A4" s="1" t="s">
        <v>982</v>
      </c>
      <c r="B4" s="1">
        <v>2216</v>
      </c>
      <c r="C4" s="1">
        <v>261</v>
      </c>
      <c r="D4" s="1">
        <v>69417</v>
      </c>
      <c r="E4" s="1" t="str">
        <f t="shared" si="0"/>
        <v>High</v>
      </c>
      <c r="F4" s="1" t="s">
        <v>983</v>
      </c>
      <c r="G4" s="1" t="s">
        <v>980</v>
      </c>
      <c r="H4" s="4"/>
    </row>
    <row r="5" spans="1:8" x14ac:dyDescent="0.35">
      <c r="A5" s="1" t="s">
        <v>984</v>
      </c>
      <c r="B5" s="1">
        <v>1904</v>
      </c>
      <c r="C5" s="1">
        <v>445</v>
      </c>
      <c r="D5" s="1">
        <v>39655</v>
      </c>
      <c r="E5" s="1" t="str">
        <f t="shared" si="0"/>
        <v>Medium</v>
      </c>
      <c r="F5" s="1" t="s">
        <v>983</v>
      </c>
      <c r="G5" s="1" t="s">
        <v>985</v>
      </c>
      <c r="H5" s="4"/>
    </row>
    <row r="6" spans="1:8" x14ac:dyDescent="0.35">
      <c r="A6" s="1" t="s">
        <v>986</v>
      </c>
      <c r="B6" s="1">
        <v>7342</v>
      </c>
      <c r="C6" s="1">
        <v>722</v>
      </c>
      <c r="D6" s="1">
        <v>87400</v>
      </c>
      <c r="E6" s="1" t="str">
        <f t="shared" si="0"/>
        <v>High</v>
      </c>
      <c r="F6" s="1" t="s">
        <v>983</v>
      </c>
      <c r="G6" s="1" t="s">
        <v>985</v>
      </c>
      <c r="H6" s="4"/>
    </row>
    <row r="7" spans="1:8" x14ac:dyDescent="0.35">
      <c r="A7" s="1" t="s">
        <v>987</v>
      </c>
      <c r="B7" s="1">
        <v>7633</v>
      </c>
      <c r="C7" s="1">
        <v>129</v>
      </c>
      <c r="D7" s="1">
        <v>56881</v>
      </c>
      <c r="E7" s="1" t="str">
        <f t="shared" si="0"/>
        <v>High</v>
      </c>
      <c r="F7" s="1" t="s">
        <v>979</v>
      </c>
      <c r="G7" s="1" t="s">
        <v>980</v>
      </c>
      <c r="H7" s="4">
        <v>26238</v>
      </c>
    </row>
    <row r="8" spans="1:8" x14ac:dyDescent="0.35">
      <c r="A8" s="1" t="s">
        <v>988</v>
      </c>
      <c r="B8" s="1">
        <v>2154</v>
      </c>
      <c r="C8" s="1">
        <v>489</v>
      </c>
      <c r="D8" s="1">
        <v>99239</v>
      </c>
      <c r="E8" s="1" t="str">
        <f t="shared" si="0"/>
        <v>High</v>
      </c>
      <c r="F8" s="1" t="s">
        <v>983</v>
      </c>
      <c r="G8" s="1" t="s">
        <v>985</v>
      </c>
      <c r="H8" s="4"/>
    </row>
    <row r="9" spans="1:8" x14ac:dyDescent="0.35">
      <c r="A9" s="1" t="s">
        <v>989</v>
      </c>
      <c r="B9" s="1">
        <v>5543</v>
      </c>
      <c r="C9" s="1">
        <v>165</v>
      </c>
      <c r="D9" s="1">
        <v>23921</v>
      </c>
      <c r="E9" s="1" t="str">
        <f t="shared" si="0"/>
        <v>Medium</v>
      </c>
      <c r="F9" s="1" t="s">
        <v>983</v>
      </c>
      <c r="G9" s="1" t="s">
        <v>985</v>
      </c>
      <c r="H9" s="4"/>
    </row>
    <row r="10" spans="1:8" x14ac:dyDescent="0.35">
      <c r="A10" s="1" t="s">
        <v>990</v>
      </c>
      <c r="B10" s="1">
        <v>2332</v>
      </c>
      <c r="C10" s="1">
        <v>164</v>
      </c>
      <c r="D10" s="1">
        <v>67599</v>
      </c>
      <c r="E10" s="1" t="str">
        <f t="shared" si="0"/>
        <v>High</v>
      </c>
      <c r="F10" s="1" t="s">
        <v>983</v>
      </c>
      <c r="G10" s="1" t="s">
        <v>980</v>
      </c>
      <c r="H10" s="4"/>
    </row>
    <row r="11" spans="1:8" x14ac:dyDescent="0.35">
      <c r="A11" s="1" t="s">
        <v>991</v>
      </c>
      <c r="B11" s="1">
        <v>4094</v>
      </c>
      <c r="C11" s="1">
        <v>364</v>
      </c>
      <c r="D11" s="1">
        <v>3725</v>
      </c>
      <c r="E11" s="1" t="str">
        <f t="shared" si="0"/>
        <v>Low</v>
      </c>
      <c r="F11" s="1" t="s">
        <v>983</v>
      </c>
      <c r="G11" s="1" t="s">
        <v>985</v>
      </c>
      <c r="H11" s="4"/>
    </row>
    <row r="12" spans="1:8" x14ac:dyDescent="0.35">
      <c r="A12" s="1" t="s">
        <v>992</v>
      </c>
      <c r="B12" s="1">
        <v>3042</v>
      </c>
      <c r="C12" s="1">
        <v>469</v>
      </c>
      <c r="D12" s="1">
        <v>95516</v>
      </c>
      <c r="E12" s="1" t="str">
        <f t="shared" si="0"/>
        <v>High</v>
      </c>
      <c r="F12" s="1" t="s">
        <v>979</v>
      </c>
      <c r="G12" s="1" t="s">
        <v>985</v>
      </c>
      <c r="H12" s="4">
        <v>33373</v>
      </c>
    </row>
    <row r="13" spans="1:8" x14ac:dyDescent="0.35">
      <c r="A13" s="1" t="s">
        <v>993</v>
      </c>
      <c r="B13" s="1">
        <v>2220</v>
      </c>
      <c r="C13" s="1">
        <v>158</v>
      </c>
      <c r="D13" s="1">
        <v>62528</v>
      </c>
      <c r="E13" s="1" t="str">
        <f t="shared" si="0"/>
        <v>High</v>
      </c>
      <c r="F13" s="1" t="s">
        <v>979</v>
      </c>
      <c r="G13" s="1" t="s">
        <v>985</v>
      </c>
      <c r="H13" s="4">
        <v>27941</v>
      </c>
    </row>
    <row r="14" spans="1:8" x14ac:dyDescent="0.35">
      <c r="A14" s="1" t="s">
        <v>994</v>
      </c>
      <c r="B14" s="1">
        <v>4988</v>
      </c>
      <c r="C14" s="1">
        <v>337</v>
      </c>
      <c r="D14" s="1">
        <v>21021</v>
      </c>
      <c r="E14" s="1" t="str">
        <f t="shared" si="0"/>
        <v>Medium</v>
      </c>
      <c r="F14" s="1" t="s">
        <v>983</v>
      </c>
      <c r="G14" s="1" t="s">
        <v>980</v>
      </c>
      <c r="H14" s="4"/>
    </row>
    <row r="15" spans="1:8" x14ac:dyDescent="0.35">
      <c r="A15" s="1" t="s">
        <v>995</v>
      </c>
      <c r="B15" s="1">
        <v>175</v>
      </c>
      <c r="C15" s="1">
        <v>634</v>
      </c>
      <c r="D15" s="1">
        <v>99492</v>
      </c>
      <c r="E15" s="1" t="str">
        <f t="shared" si="0"/>
        <v>High</v>
      </c>
      <c r="F15" s="1" t="s">
        <v>983</v>
      </c>
      <c r="G15" s="1" t="s">
        <v>980</v>
      </c>
      <c r="H15" s="4"/>
    </row>
    <row r="16" spans="1:8" x14ac:dyDescent="0.35">
      <c r="A16" s="1" t="s">
        <v>996</v>
      </c>
      <c r="B16" s="1">
        <v>4233</v>
      </c>
      <c r="C16" s="1">
        <v>577</v>
      </c>
      <c r="D16" s="1">
        <v>60282</v>
      </c>
      <c r="E16" s="1" t="str">
        <f t="shared" si="0"/>
        <v>High</v>
      </c>
      <c r="F16" s="1" t="s">
        <v>979</v>
      </c>
      <c r="G16" s="1" t="s">
        <v>980</v>
      </c>
      <c r="H16" s="4">
        <v>31998</v>
      </c>
    </row>
    <row r="17" spans="1:8" x14ac:dyDescent="0.35">
      <c r="A17" s="1" t="s">
        <v>997</v>
      </c>
      <c r="B17" s="1">
        <v>4351</v>
      </c>
      <c r="C17" s="1">
        <v>907</v>
      </c>
      <c r="D17" s="1">
        <v>20357</v>
      </c>
      <c r="E17" s="1" t="str">
        <f t="shared" si="0"/>
        <v>Medium</v>
      </c>
      <c r="F17" s="1" t="s">
        <v>983</v>
      </c>
      <c r="G17" s="1" t="s">
        <v>980</v>
      </c>
      <c r="H17" s="4"/>
    </row>
    <row r="18" spans="1:8" x14ac:dyDescent="0.35">
      <c r="A18" s="1" t="s">
        <v>998</v>
      </c>
      <c r="B18" s="1">
        <v>5578</v>
      </c>
      <c r="C18" s="1">
        <v>870</v>
      </c>
      <c r="D18" s="1">
        <v>24053</v>
      </c>
      <c r="E18" s="1" t="str">
        <f t="shared" si="0"/>
        <v>Medium</v>
      </c>
      <c r="F18" s="1" t="s">
        <v>983</v>
      </c>
      <c r="G18" s="1" t="s">
        <v>980</v>
      </c>
      <c r="H18" s="4"/>
    </row>
    <row r="19" spans="1:8" x14ac:dyDescent="0.35">
      <c r="A19" s="1" t="s">
        <v>999</v>
      </c>
      <c r="B19" s="1">
        <v>4523</v>
      </c>
      <c r="C19" s="1">
        <v>982</v>
      </c>
      <c r="D19" s="1">
        <v>50958</v>
      </c>
      <c r="E19" s="1" t="str">
        <f t="shared" si="0"/>
        <v>High</v>
      </c>
      <c r="F19" s="1" t="s">
        <v>983</v>
      </c>
      <c r="G19" s="1" t="s">
        <v>980</v>
      </c>
      <c r="H19" s="4"/>
    </row>
    <row r="20" spans="1:8" x14ac:dyDescent="0.35">
      <c r="A20" s="1" t="s">
        <v>1000</v>
      </c>
      <c r="B20" s="1">
        <v>2972</v>
      </c>
      <c r="C20" s="1">
        <v>351</v>
      </c>
      <c r="D20" s="1">
        <v>68227</v>
      </c>
      <c r="E20" s="1" t="str">
        <f t="shared" si="0"/>
        <v>High</v>
      </c>
      <c r="F20" s="1" t="s">
        <v>979</v>
      </c>
      <c r="G20" s="1" t="s">
        <v>980</v>
      </c>
      <c r="H20" s="4">
        <v>28312</v>
      </c>
    </row>
    <row r="21" spans="1:8" x14ac:dyDescent="0.35">
      <c r="A21" s="1" t="s">
        <v>1001</v>
      </c>
      <c r="B21" s="1">
        <v>6153</v>
      </c>
      <c r="C21" s="1">
        <v>328</v>
      </c>
      <c r="D21" s="1">
        <v>77861</v>
      </c>
      <c r="E21" s="1" t="str">
        <f t="shared" si="0"/>
        <v>High</v>
      </c>
      <c r="F21" s="1" t="s">
        <v>979</v>
      </c>
      <c r="G21" s="1" t="s">
        <v>980</v>
      </c>
      <c r="H21" s="4">
        <v>35681</v>
      </c>
    </row>
    <row r="22" spans="1:8" x14ac:dyDescent="0.35">
      <c r="A22" s="1" t="s">
        <v>1002</v>
      </c>
      <c r="B22" s="1">
        <v>4852</v>
      </c>
      <c r="C22" s="1">
        <v>242</v>
      </c>
      <c r="D22" s="1">
        <v>48315</v>
      </c>
      <c r="E22" s="1" t="str">
        <f t="shared" si="0"/>
        <v>Medium</v>
      </c>
      <c r="F22" s="1" t="s">
        <v>983</v>
      </c>
      <c r="G22" s="1" t="s">
        <v>980</v>
      </c>
      <c r="H22" s="4"/>
    </row>
    <row r="23" spans="1:8" x14ac:dyDescent="0.35">
      <c r="A23" s="1" t="s">
        <v>1003</v>
      </c>
      <c r="B23" s="1">
        <v>8106</v>
      </c>
      <c r="C23" s="1">
        <v>421</v>
      </c>
      <c r="D23" s="1">
        <v>83002</v>
      </c>
      <c r="E23" s="1" t="str">
        <f t="shared" si="0"/>
        <v>High</v>
      </c>
      <c r="F23" s="1" t="s">
        <v>979</v>
      </c>
      <c r="G23" s="1" t="s">
        <v>980</v>
      </c>
      <c r="H23" s="4">
        <v>36224</v>
      </c>
    </row>
    <row r="24" spans="1:8" x14ac:dyDescent="0.35">
      <c r="A24" s="1" t="s">
        <v>1004</v>
      </c>
      <c r="B24" s="1">
        <v>3917</v>
      </c>
      <c r="C24" s="1">
        <v>6</v>
      </c>
      <c r="D24" s="1">
        <v>47650</v>
      </c>
      <c r="E24" s="1" t="str">
        <f t="shared" si="0"/>
        <v>Medium</v>
      </c>
      <c r="F24" s="1" t="s">
        <v>979</v>
      </c>
      <c r="G24" s="1" t="s">
        <v>985</v>
      </c>
      <c r="H24" s="4">
        <v>28437</v>
      </c>
    </row>
    <row r="25" spans="1:8" x14ac:dyDescent="0.35">
      <c r="A25" s="1" t="s">
        <v>1005</v>
      </c>
      <c r="B25" s="1">
        <v>9377</v>
      </c>
      <c r="C25" s="1">
        <v>384</v>
      </c>
      <c r="D25" s="1">
        <v>19386</v>
      </c>
      <c r="E25" s="1" t="str">
        <f t="shared" si="0"/>
        <v>Medium</v>
      </c>
      <c r="F25" s="1" t="s">
        <v>983</v>
      </c>
      <c r="G25" s="1" t="s">
        <v>985</v>
      </c>
      <c r="H25" s="4"/>
    </row>
    <row r="26" spans="1:8" x14ac:dyDescent="0.35">
      <c r="A26" s="1" t="s">
        <v>1006</v>
      </c>
      <c r="B26" s="1">
        <v>5387</v>
      </c>
      <c r="C26" s="1">
        <v>286</v>
      </c>
      <c r="D26" s="1">
        <v>39432</v>
      </c>
      <c r="E26" s="1" t="str">
        <f t="shared" si="0"/>
        <v>Medium</v>
      </c>
      <c r="F26" s="1" t="s">
        <v>979</v>
      </c>
      <c r="G26" s="1" t="s">
        <v>985</v>
      </c>
      <c r="H26" s="4">
        <v>38610</v>
      </c>
    </row>
    <row r="27" spans="1:8" x14ac:dyDescent="0.35">
      <c r="A27" s="1" t="s">
        <v>1007</v>
      </c>
      <c r="B27" s="1">
        <v>6513</v>
      </c>
      <c r="C27" s="1">
        <v>892</v>
      </c>
      <c r="D27" s="1">
        <v>1421</v>
      </c>
      <c r="E27" s="1" t="str">
        <f t="shared" si="0"/>
        <v>Low</v>
      </c>
      <c r="F27" s="1" t="s">
        <v>979</v>
      </c>
      <c r="G27" s="1" t="s">
        <v>985</v>
      </c>
      <c r="H27" s="4">
        <v>43811</v>
      </c>
    </row>
    <row r="28" spans="1:8" x14ac:dyDescent="0.35">
      <c r="A28" s="1" t="s">
        <v>1008</v>
      </c>
      <c r="B28" s="1">
        <v>3965</v>
      </c>
      <c r="C28" s="1">
        <v>558</v>
      </c>
      <c r="D28" s="1">
        <v>16113</v>
      </c>
      <c r="E28" s="1" t="str">
        <f t="shared" si="0"/>
        <v>Medium</v>
      </c>
      <c r="F28" s="1" t="s">
        <v>979</v>
      </c>
      <c r="G28" s="1" t="s">
        <v>985</v>
      </c>
      <c r="H28" s="4">
        <v>41593</v>
      </c>
    </row>
    <row r="29" spans="1:8" x14ac:dyDescent="0.35">
      <c r="A29" s="1" t="s">
        <v>1009</v>
      </c>
      <c r="B29" s="1">
        <v>8893</v>
      </c>
      <c r="C29" s="1">
        <v>481</v>
      </c>
      <c r="D29" s="1">
        <v>52318</v>
      </c>
      <c r="E29" s="1" t="str">
        <f t="shared" si="0"/>
        <v>High</v>
      </c>
      <c r="F29" s="1" t="s">
        <v>983</v>
      </c>
      <c r="G29" s="1" t="s">
        <v>980</v>
      </c>
      <c r="H29" s="4"/>
    </row>
    <row r="30" spans="1:8" x14ac:dyDescent="0.35">
      <c r="A30" s="1" t="s">
        <v>1010</v>
      </c>
      <c r="B30" s="1">
        <v>1897</v>
      </c>
      <c r="C30" s="1">
        <v>155</v>
      </c>
      <c r="D30" s="1">
        <v>7389</v>
      </c>
      <c r="E30" s="1" t="str">
        <f t="shared" si="0"/>
        <v>Low</v>
      </c>
      <c r="F30" s="1" t="s">
        <v>983</v>
      </c>
      <c r="G30" s="1" t="s">
        <v>980</v>
      </c>
      <c r="H30" s="4"/>
    </row>
    <row r="31" spans="1:8" x14ac:dyDescent="0.35">
      <c r="A31" s="1" t="s">
        <v>1011</v>
      </c>
      <c r="B31" s="1">
        <v>390</v>
      </c>
      <c r="C31" s="1">
        <v>771</v>
      </c>
      <c r="D31" s="1">
        <v>86040</v>
      </c>
      <c r="E31" s="1" t="str">
        <f t="shared" si="0"/>
        <v>High</v>
      </c>
      <c r="F31" s="1" t="s">
        <v>979</v>
      </c>
      <c r="G31" s="1" t="s">
        <v>985</v>
      </c>
      <c r="H31" s="4">
        <v>41593</v>
      </c>
    </row>
    <row r="32" spans="1:8" x14ac:dyDescent="0.35">
      <c r="A32" s="1" t="s">
        <v>1012</v>
      </c>
      <c r="B32" s="1">
        <v>3633</v>
      </c>
      <c r="C32" s="1">
        <v>945</v>
      </c>
      <c r="D32" s="1">
        <v>56148</v>
      </c>
      <c r="E32" s="1" t="str">
        <f t="shared" si="0"/>
        <v>High</v>
      </c>
      <c r="F32" s="1" t="s">
        <v>979</v>
      </c>
      <c r="G32" s="1" t="s">
        <v>985</v>
      </c>
      <c r="H32" s="4">
        <v>37113</v>
      </c>
    </row>
    <row r="33" spans="1:8" x14ac:dyDescent="0.35">
      <c r="A33" s="1" t="s">
        <v>1013</v>
      </c>
      <c r="B33" s="1">
        <v>7828</v>
      </c>
      <c r="C33" s="1">
        <v>719</v>
      </c>
      <c r="D33" s="1">
        <v>894</v>
      </c>
      <c r="E33" s="1" t="str">
        <f t="shared" si="0"/>
        <v>Low</v>
      </c>
      <c r="F33" s="1" t="s">
        <v>979</v>
      </c>
      <c r="G33" s="1" t="s">
        <v>980</v>
      </c>
      <c r="H33" s="4">
        <v>38915</v>
      </c>
    </row>
    <row r="34" spans="1:8" x14ac:dyDescent="0.35">
      <c r="A34" s="1" t="s">
        <v>1014</v>
      </c>
      <c r="B34" s="1">
        <v>2241</v>
      </c>
      <c r="C34" s="1">
        <v>493</v>
      </c>
      <c r="D34" s="1">
        <v>35634</v>
      </c>
      <c r="E34" s="1" t="str">
        <f t="shared" si="0"/>
        <v>Medium</v>
      </c>
      <c r="F34" s="1" t="s">
        <v>983</v>
      </c>
      <c r="G34" s="1" t="s">
        <v>985</v>
      </c>
      <c r="H34" s="4"/>
    </row>
    <row r="35" spans="1:8" x14ac:dyDescent="0.35">
      <c r="A35" s="1" t="s">
        <v>1015</v>
      </c>
      <c r="B35" s="1">
        <v>896</v>
      </c>
      <c r="C35" s="1">
        <v>998</v>
      </c>
      <c r="D35" s="1">
        <v>28701</v>
      </c>
      <c r="E35" s="1" t="str">
        <f t="shared" si="0"/>
        <v>Medium</v>
      </c>
      <c r="F35" s="1" t="s">
        <v>979</v>
      </c>
      <c r="G35" s="1" t="s">
        <v>980</v>
      </c>
      <c r="H35" s="4">
        <v>41593</v>
      </c>
    </row>
    <row r="36" spans="1:8" x14ac:dyDescent="0.35">
      <c r="A36" s="1" t="s">
        <v>1016</v>
      </c>
      <c r="B36" s="1">
        <v>6361</v>
      </c>
      <c r="C36" s="1">
        <v>968</v>
      </c>
      <c r="D36" s="1">
        <v>90380</v>
      </c>
      <c r="E36" s="1" t="str">
        <f t="shared" si="0"/>
        <v>High</v>
      </c>
      <c r="F36" s="1" t="s">
        <v>979</v>
      </c>
      <c r="G36" s="1" t="s">
        <v>980</v>
      </c>
      <c r="H36" s="4">
        <v>34183</v>
      </c>
    </row>
    <row r="37" spans="1:8" x14ac:dyDescent="0.35">
      <c r="A37" s="1" t="s">
        <v>1017</v>
      </c>
      <c r="B37" s="1">
        <v>6713</v>
      </c>
      <c r="C37" s="1">
        <v>738</v>
      </c>
      <c r="D37" s="1">
        <v>21813</v>
      </c>
      <c r="E37" s="1" t="str">
        <f t="shared" si="0"/>
        <v>Medium</v>
      </c>
      <c r="F37" s="1" t="s">
        <v>983</v>
      </c>
      <c r="G37" s="1" t="s">
        <v>985</v>
      </c>
      <c r="H37" s="4"/>
    </row>
    <row r="38" spans="1:8" x14ac:dyDescent="0.35">
      <c r="A38" s="1" t="s">
        <v>1018</v>
      </c>
      <c r="B38" s="1">
        <v>4283</v>
      </c>
      <c r="C38" s="1">
        <v>912</v>
      </c>
      <c r="D38" s="1">
        <v>36312</v>
      </c>
      <c r="E38" s="1" t="str">
        <f t="shared" si="0"/>
        <v>Medium</v>
      </c>
      <c r="F38" s="1" t="s">
        <v>983</v>
      </c>
      <c r="G38" s="1" t="s">
        <v>980</v>
      </c>
      <c r="H38" s="4"/>
    </row>
    <row r="39" spans="1:8" x14ac:dyDescent="0.35">
      <c r="A39" s="1" t="s">
        <v>1019</v>
      </c>
      <c r="B39" s="1">
        <v>9486</v>
      </c>
      <c r="C39" s="1">
        <v>782</v>
      </c>
      <c r="D39" s="1">
        <v>24856</v>
      </c>
      <c r="E39" s="1" t="str">
        <f t="shared" si="0"/>
        <v>Medium</v>
      </c>
      <c r="F39" s="1" t="s">
        <v>979</v>
      </c>
      <c r="G39" s="1" t="s">
        <v>980</v>
      </c>
      <c r="H39" s="4">
        <v>37549</v>
      </c>
    </row>
    <row r="40" spans="1:8" x14ac:dyDescent="0.35">
      <c r="A40" s="1" t="s">
        <v>1020</v>
      </c>
      <c r="B40" s="1">
        <v>308</v>
      </c>
      <c r="C40" s="1">
        <v>140</v>
      </c>
      <c r="D40" s="1">
        <v>39234</v>
      </c>
      <c r="E40" s="1" t="str">
        <f t="shared" si="0"/>
        <v>Medium</v>
      </c>
      <c r="F40" s="1" t="s">
        <v>979</v>
      </c>
      <c r="G40" s="1" t="s">
        <v>980</v>
      </c>
      <c r="H40" s="4">
        <v>38915</v>
      </c>
    </row>
    <row r="41" spans="1:8" x14ac:dyDescent="0.35">
      <c r="A41" s="1" t="s">
        <v>1021</v>
      </c>
      <c r="B41" s="1">
        <v>8927</v>
      </c>
      <c r="C41" s="1">
        <v>702</v>
      </c>
      <c r="D41" s="1">
        <v>74222</v>
      </c>
      <c r="E41" s="1" t="str">
        <f t="shared" si="0"/>
        <v>High</v>
      </c>
      <c r="F41" s="1" t="s">
        <v>979</v>
      </c>
      <c r="G41" s="1" t="s">
        <v>985</v>
      </c>
      <c r="H41" s="4">
        <v>38311</v>
      </c>
    </row>
    <row r="42" spans="1:8" x14ac:dyDescent="0.35">
      <c r="A42" s="1" t="s">
        <v>1022</v>
      </c>
      <c r="B42" s="1">
        <v>249</v>
      </c>
      <c r="C42" s="1">
        <v>284</v>
      </c>
      <c r="D42" s="1">
        <v>47260</v>
      </c>
      <c r="E42" s="1" t="str">
        <f t="shared" si="0"/>
        <v>Medium</v>
      </c>
      <c r="F42" s="1" t="s">
        <v>979</v>
      </c>
      <c r="G42" s="1" t="s">
        <v>980</v>
      </c>
      <c r="H42" s="4">
        <v>30018</v>
      </c>
    </row>
    <row r="43" spans="1:8" x14ac:dyDescent="0.35">
      <c r="A43" s="1" t="s">
        <v>1023</v>
      </c>
      <c r="B43" s="1">
        <v>2620</v>
      </c>
      <c r="C43" s="1">
        <v>199</v>
      </c>
      <c r="D43" s="1">
        <v>45432</v>
      </c>
      <c r="E43" s="1" t="str">
        <f t="shared" si="0"/>
        <v>Medium</v>
      </c>
      <c r="F43" s="1" t="s">
        <v>983</v>
      </c>
      <c r="G43" s="1" t="s">
        <v>985</v>
      </c>
      <c r="H43" s="4"/>
    </row>
    <row r="44" spans="1:8" x14ac:dyDescent="0.35">
      <c r="A44" s="1" t="s">
        <v>1024</v>
      </c>
      <c r="B44" s="1">
        <v>1164</v>
      </c>
      <c r="C44" s="1">
        <v>228</v>
      </c>
      <c r="D44" s="1">
        <v>30192</v>
      </c>
      <c r="E44" s="1" t="str">
        <f t="shared" si="0"/>
        <v>Medium</v>
      </c>
      <c r="F44" s="1" t="s">
        <v>979</v>
      </c>
      <c r="G44" s="1" t="s">
        <v>985</v>
      </c>
      <c r="H44" s="4">
        <v>34433</v>
      </c>
    </row>
    <row r="45" spans="1:8" x14ac:dyDescent="0.35">
      <c r="A45" s="1" t="s">
        <v>1025</v>
      </c>
      <c r="B45" s="1">
        <v>4711</v>
      </c>
      <c r="C45" s="1">
        <v>908</v>
      </c>
      <c r="D45" s="1">
        <v>53868</v>
      </c>
      <c r="E45" s="1" t="str">
        <f t="shared" si="0"/>
        <v>High</v>
      </c>
      <c r="F45" s="1" t="s">
        <v>983</v>
      </c>
      <c r="G45" s="1" t="s">
        <v>980</v>
      </c>
      <c r="H45" s="4"/>
    </row>
    <row r="46" spans="1:8" x14ac:dyDescent="0.35">
      <c r="A46" s="1" t="s">
        <v>1026</v>
      </c>
      <c r="B46" s="1">
        <v>4053</v>
      </c>
      <c r="C46" s="1">
        <v>594</v>
      </c>
      <c r="D46" s="1">
        <v>9691</v>
      </c>
      <c r="E46" s="1" t="str">
        <f t="shared" si="0"/>
        <v>Low</v>
      </c>
      <c r="F46" s="1" t="s">
        <v>983</v>
      </c>
      <c r="G46" s="1" t="s">
        <v>980</v>
      </c>
      <c r="H46" s="4"/>
    </row>
    <row r="47" spans="1:8" x14ac:dyDescent="0.35">
      <c r="A47" s="1" t="s">
        <v>1027</v>
      </c>
      <c r="B47" s="1">
        <v>4272</v>
      </c>
      <c r="C47" s="1">
        <v>542</v>
      </c>
      <c r="D47" s="1">
        <v>39001</v>
      </c>
      <c r="E47" s="1" t="str">
        <f t="shared" si="0"/>
        <v>Medium</v>
      </c>
      <c r="F47" s="1" t="s">
        <v>983</v>
      </c>
      <c r="G47" s="1" t="s">
        <v>985</v>
      </c>
      <c r="H47" s="4"/>
    </row>
    <row r="48" spans="1:8" x14ac:dyDescent="0.35">
      <c r="A48" s="1" t="s">
        <v>1028</v>
      </c>
      <c r="B48" s="1">
        <v>7005</v>
      </c>
      <c r="C48" s="1">
        <v>586</v>
      </c>
      <c r="D48" s="1">
        <v>70814</v>
      </c>
      <c r="E48" s="1" t="str">
        <f t="shared" si="0"/>
        <v>High</v>
      </c>
      <c r="F48" s="1" t="s">
        <v>983</v>
      </c>
      <c r="G48" s="1" t="s">
        <v>980</v>
      </c>
      <c r="H48" s="4"/>
    </row>
    <row r="49" spans="1:8" x14ac:dyDescent="0.35">
      <c r="A49" s="1" t="s">
        <v>1029</v>
      </c>
      <c r="B49" s="1">
        <v>2308</v>
      </c>
      <c r="C49" s="1">
        <v>636</v>
      </c>
      <c r="D49" s="1">
        <v>13740</v>
      </c>
      <c r="E49" s="1" t="str">
        <f t="shared" si="0"/>
        <v>Medium</v>
      </c>
      <c r="F49" s="1" t="s">
        <v>979</v>
      </c>
      <c r="G49" s="1" t="s">
        <v>985</v>
      </c>
      <c r="H49" s="4">
        <v>39669</v>
      </c>
    </row>
    <row r="50" spans="1:8" x14ac:dyDescent="0.35">
      <c r="A50" s="1" t="s">
        <v>1030</v>
      </c>
      <c r="B50" s="1">
        <v>5150</v>
      </c>
      <c r="C50" s="1">
        <v>581</v>
      </c>
      <c r="D50" s="1">
        <v>33435</v>
      </c>
      <c r="E50" s="1" t="str">
        <f t="shared" si="0"/>
        <v>Medium</v>
      </c>
      <c r="F50" s="1" t="s">
        <v>983</v>
      </c>
      <c r="G50" s="1" t="s">
        <v>980</v>
      </c>
      <c r="H50" s="4"/>
    </row>
    <row r="51" spans="1:8" x14ac:dyDescent="0.35">
      <c r="A51" s="1" t="s">
        <v>1031</v>
      </c>
      <c r="B51" s="1">
        <v>693</v>
      </c>
      <c r="C51" s="1">
        <v>336</v>
      </c>
      <c r="D51" s="1">
        <v>73589</v>
      </c>
      <c r="E51" s="1" t="str">
        <f t="shared" si="0"/>
        <v>High</v>
      </c>
      <c r="F51" s="1" t="s">
        <v>983</v>
      </c>
      <c r="G51" s="1" t="s">
        <v>980</v>
      </c>
      <c r="H51" s="4"/>
    </row>
    <row r="52" spans="1:8" x14ac:dyDescent="0.35">
      <c r="A52" s="1" t="s">
        <v>1032</v>
      </c>
      <c r="B52" s="1">
        <v>9598</v>
      </c>
      <c r="C52" s="1">
        <v>504</v>
      </c>
      <c r="D52" s="1">
        <v>18598</v>
      </c>
      <c r="E52" s="1" t="str">
        <f t="shared" si="0"/>
        <v>Medium</v>
      </c>
      <c r="F52" s="1" t="s">
        <v>979</v>
      </c>
      <c r="G52" s="1" t="s">
        <v>985</v>
      </c>
      <c r="H52" s="4">
        <v>30239</v>
      </c>
    </row>
    <row r="53" spans="1:8" x14ac:dyDescent="0.35">
      <c r="A53" s="1" t="s">
        <v>1033</v>
      </c>
      <c r="B53" s="1">
        <v>8103</v>
      </c>
      <c r="C53" s="1">
        <v>346</v>
      </c>
      <c r="D53" s="1">
        <v>23003</v>
      </c>
      <c r="E53" s="1" t="str">
        <f t="shared" si="0"/>
        <v>Medium</v>
      </c>
      <c r="F53" s="1" t="s">
        <v>979</v>
      </c>
      <c r="G53" s="1" t="s">
        <v>980</v>
      </c>
      <c r="H53" s="4">
        <v>39275</v>
      </c>
    </row>
    <row r="54" spans="1:8" x14ac:dyDescent="0.35">
      <c r="A54" s="1" t="s">
        <v>1034</v>
      </c>
      <c r="B54" s="1">
        <v>8894</v>
      </c>
      <c r="C54" s="1">
        <v>135</v>
      </c>
      <c r="D54" s="1">
        <v>80901</v>
      </c>
      <c r="E54" s="1" t="str">
        <f t="shared" si="0"/>
        <v>High</v>
      </c>
      <c r="F54" s="1" t="s">
        <v>983</v>
      </c>
      <c r="G54" s="1" t="s">
        <v>980</v>
      </c>
      <c r="H54" s="4"/>
    </row>
    <row r="55" spans="1:8" x14ac:dyDescent="0.35">
      <c r="A55" s="1" t="s">
        <v>1035</v>
      </c>
      <c r="B55" s="1">
        <v>114</v>
      </c>
      <c r="C55" s="1">
        <v>822</v>
      </c>
      <c r="D55" s="1">
        <v>69113</v>
      </c>
      <c r="E55" s="1" t="str">
        <f t="shared" si="0"/>
        <v>High</v>
      </c>
      <c r="F55" s="1" t="s">
        <v>979</v>
      </c>
      <c r="G55" s="1" t="s">
        <v>985</v>
      </c>
      <c r="H55" s="4">
        <v>33434</v>
      </c>
    </row>
    <row r="56" spans="1:8" x14ac:dyDescent="0.35">
      <c r="A56" s="1" t="s">
        <v>1036</v>
      </c>
      <c r="B56" s="1">
        <v>6546</v>
      </c>
      <c r="C56" s="1">
        <v>95</v>
      </c>
      <c r="D56" s="1">
        <v>26060</v>
      </c>
      <c r="E56" s="1" t="str">
        <f t="shared" si="0"/>
        <v>Medium</v>
      </c>
      <c r="F56" s="1" t="s">
        <v>983</v>
      </c>
      <c r="G56" s="1" t="s">
        <v>985</v>
      </c>
      <c r="H56" s="4"/>
    </row>
    <row r="57" spans="1:8" x14ac:dyDescent="0.35">
      <c r="A57" s="1" t="s">
        <v>1037</v>
      </c>
      <c r="B57" s="1">
        <v>3571</v>
      </c>
      <c r="C57" s="1">
        <v>597</v>
      </c>
      <c r="D57" s="1">
        <v>25677</v>
      </c>
      <c r="E57" s="1" t="str">
        <f t="shared" si="0"/>
        <v>Medium</v>
      </c>
      <c r="F57" s="1" t="s">
        <v>983</v>
      </c>
      <c r="G57" s="1" t="s">
        <v>980</v>
      </c>
      <c r="H57" s="4"/>
    </row>
    <row r="58" spans="1:8" x14ac:dyDescent="0.35">
      <c r="A58" s="1" t="s">
        <v>1038</v>
      </c>
      <c r="B58" s="1">
        <v>7316</v>
      </c>
      <c r="C58" s="1">
        <v>340</v>
      </c>
      <c r="D58" s="1">
        <v>62912</v>
      </c>
      <c r="E58" s="1" t="str">
        <f t="shared" si="0"/>
        <v>High</v>
      </c>
      <c r="F58" s="1" t="s">
        <v>983</v>
      </c>
      <c r="G58" s="1" t="s">
        <v>985</v>
      </c>
      <c r="H58" s="4"/>
    </row>
    <row r="59" spans="1:8" x14ac:dyDescent="0.35">
      <c r="A59" s="1" t="s">
        <v>1039</v>
      </c>
      <c r="B59" s="1">
        <v>2478</v>
      </c>
      <c r="C59" s="1">
        <v>905</v>
      </c>
      <c r="D59" s="1">
        <v>77649</v>
      </c>
      <c r="E59" s="1" t="str">
        <f t="shared" si="0"/>
        <v>High</v>
      </c>
      <c r="F59" s="1" t="s">
        <v>979</v>
      </c>
      <c r="G59" s="1" t="s">
        <v>980</v>
      </c>
      <c r="H59" s="4">
        <v>30589</v>
      </c>
    </row>
    <row r="60" spans="1:8" x14ac:dyDescent="0.35">
      <c r="A60" s="1" t="s">
        <v>1040</v>
      </c>
      <c r="B60" s="1">
        <v>1215</v>
      </c>
      <c r="C60" s="1">
        <v>250</v>
      </c>
      <c r="D60" s="1">
        <v>73561</v>
      </c>
      <c r="E60" s="1" t="str">
        <f t="shared" si="0"/>
        <v>High</v>
      </c>
      <c r="F60" s="1" t="s">
        <v>979</v>
      </c>
      <c r="G60" s="1" t="s">
        <v>985</v>
      </c>
      <c r="H60" s="4">
        <v>39012</v>
      </c>
    </row>
    <row r="61" spans="1:8" x14ac:dyDescent="0.35">
      <c r="A61" s="1" t="s">
        <v>1041</v>
      </c>
      <c r="B61" s="1">
        <v>5402</v>
      </c>
      <c r="C61" s="1">
        <v>400</v>
      </c>
      <c r="D61" s="1">
        <v>50357</v>
      </c>
      <c r="E61" s="1" t="str">
        <f t="shared" si="0"/>
        <v>High</v>
      </c>
      <c r="F61" s="1" t="s">
        <v>983</v>
      </c>
      <c r="G61" s="1" t="s">
        <v>985</v>
      </c>
      <c r="H61" s="4"/>
    </row>
    <row r="62" spans="1:8" x14ac:dyDescent="0.35">
      <c r="A62" s="1" t="s">
        <v>1042</v>
      </c>
      <c r="B62" s="1">
        <v>1647</v>
      </c>
      <c r="C62" s="1">
        <v>877</v>
      </c>
      <c r="D62" s="1">
        <v>61325</v>
      </c>
      <c r="E62" s="1" t="str">
        <f t="shared" si="0"/>
        <v>High</v>
      </c>
      <c r="F62" s="1" t="s">
        <v>979</v>
      </c>
      <c r="G62" s="1" t="s">
        <v>980</v>
      </c>
      <c r="H62" s="4">
        <v>36607</v>
      </c>
    </row>
    <row r="63" spans="1:8" x14ac:dyDescent="0.35">
      <c r="A63" s="1" t="s">
        <v>1043</v>
      </c>
      <c r="B63" s="1">
        <v>9423</v>
      </c>
      <c r="C63" s="1">
        <v>97</v>
      </c>
      <c r="D63" s="1">
        <v>76658</v>
      </c>
      <c r="E63" s="1" t="str">
        <f t="shared" si="0"/>
        <v>High</v>
      </c>
      <c r="F63" s="1" t="s">
        <v>983</v>
      </c>
      <c r="G63" s="1" t="s">
        <v>985</v>
      </c>
      <c r="H63" s="4"/>
    </row>
    <row r="64" spans="1:8" x14ac:dyDescent="0.35">
      <c r="A64" s="1" t="s">
        <v>1044</v>
      </c>
      <c r="B64" s="1">
        <v>6404</v>
      </c>
      <c r="C64" s="1">
        <v>12</v>
      </c>
      <c r="D64" s="1">
        <v>35525</v>
      </c>
      <c r="E64" s="1" t="str">
        <f t="shared" si="0"/>
        <v>Medium</v>
      </c>
      <c r="F64" s="1" t="s">
        <v>983</v>
      </c>
      <c r="G64" s="1" t="s">
        <v>985</v>
      </c>
      <c r="H64" s="4"/>
    </row>
    <row r="65" spans="1:8" x14ac:dyDescent="0.35">
      <c r="A65" s="1" t="s">
        <v>1045</v>
      </c>
      <c r="B65" s="1">
        <v>6767</v>
      </c>
      <c r="C65" s="1">
        <v>353</v>
      </c>
      <c r="D65" s="1">
        <v>12462</v>
      </c>
      <c r="E65" s="1" t="str">
        <f t="shared" si="0"/>
        <v>Medium</v>
      </c>
      <c r="F65" s="1" t="s">
        <v>979</v>
      </c>
      <c r="G65" s="1" t="s">
        <v>985</v>
      </c>
      <c r="H65" s="4">
        <v>41186</v>
      </c>
    </row>
    <row r="66" spans="1:8" x14ac:dyDescent="0.35">
      <c r="A66" s="1" t="s">
        <v>1046</v>
      </c>
      <c r="B66" s="1">
        <v>1278</v>
      </c>
      <c r="C66" s="1">
        <v>856</v>
      </c>
      <c r="D66" s="1">
        <v>27105</v>
      </c>
      <c r="E66" s="1" t="str">
        <f t="shared" si="0"/>
        <v>Medium</v>
      </c>
      <c r="F66" s="1" t="s">
        <v>979</v>
      </c>
      <c r="G66" s="1" t="s">
        <v>985</v>
      </c>
      <c r="H66" s="4">
        <v>28437</v>
      </c>
    </row>
    <row r="67" spans="1:8" x14ac:dyDescent="0.35">
      <c r="A67" s="1" t="s">
        <v>1047</v>
      </c>
      <c r="B67" s="1">
        <v>1334</v>
      </c>
      <c r="C67" s="1">
        <v>1</v>
      </c>
      <c r="D67" s="1">
        <v>99604</v>
      </c>
      <c r="E67" s="1" t="str">
        <f t="shared" ref="E67:E130" si="1">IF(D67 &lt; 10000, "Low", IF(D67 &lt; 50000, "Medium", "High"))</f>
        <v>High</v>
      </c>
      <c r="F67" s="1" t="s">
        <v>979</v>
      </c>
      <c r="G67" s="1" t="s">
        <v>985</v>
      </c>
      <c r="H67" s="4">
        <v>40512</v>
      </c>
    </row>
    <row r="68" spans="1:8" x14ac:dyDescent="0.35">
      <c r="A68" s="1" t="s">
        <v>1048</v>
      </c>
      <c r="B68" s="1">
        <v>8887</v>
      </c>
      <c r="C68" s="1">
        <v>390</v>
      </c>
      <c r="D68" s="1">
        <v>90449</v>
      </c>
      <c r="E68" s="1" t="str">
        <f t="shared" si="1"/>
        <v>High</v>
      </c>
      <c r="F68" s="1" t="s">
        <v>979</v>
      </c>
      <c r="G68" s="1" t="s">
        <v>980</v>
      </c>
      <c r="H68" s="4">
        <v>39881</v>
      </c>
    </row>
    <row r="69" spans="1:8" x14ac:dyDescent="0.35">
      <c r="A69" s="1" t="s">
        <v>1049</v>
      </c>
      <c r="B69" s="1">
        <v>9858</v>
      </c>
      <c r="C69" s="1">
        <v>446</v>
      </c>
      <c r="D69" s="1">
        <v>9520</v>
      </c>
      <c r="E69" s="1" t="str">
        <f t="shared" si="1"/>
        <v>Low</v>
      </c>
      <c r="F69" s="1" t="s">
        <v>983</v>
      </c>
      <c r="G69" s="1" t="s">
        <v>985</v>
      </c>
      <c r="H69" s="4"/>
    </row>
    <row r="70" spans="1:8" x14ac:dyDescent="0.35">
      <c r="A70" s="1" t="s">
        <v>1050</v>
      </c>
      <c r="B70" s="1">
        <v>9636</v>
      </c>
      <c r="C70" s="1">
        <v>32</v>
      </c>
      <c r="D70" s="1">
        <v>42210</v>
      </c>
      <c r="E70" s="1" t="str">
        <f t="shared" si="1"/>
        <v>Medium</v>
      </c>
      <c r="F70" s="1" t="s">
        <v>983</v>
      </c>
      <c r="G70" s="1" t="s">
        <v>980</v>
      </c>
      <c r="H70" s="4"/>
    </row>
    <row r="71" spans="1:8" x14ac:dyDescent="0.35">
      <c r="A71" s="1" t="s">
        <v>1051</v>
      </c>
      <c r="B71" s="1">
        <v>9943</v>
      </c>
      <c r="C71" s="1">
        <v>420</v>
      </c>
      <c r="D71" s="1">
        <v>21639</v>
      </c>
      <c r="E71" s="1" t="str">
        <f t="shared" si="1"/>
        <v>Medium</v>
      </c>
      <c r="F71" s="1" t="s">
        <v>983</v>
      </c>
      <c r="G71" s="1" t="s">
        <v>985</v>
      </c>
      <c r="H71" s="4"/>
    </row>
    <row r="72" spans="1:8" x14ac:dyDescent="0.35">
      <c r="A72" s="1" t="s">
        <v>1052</v>
      </c>
      <c r="B72" s="1">
        <v>1246</v>
      </c>
      <c r="C72" s="1">
        <v>708</v>
      </c>
      <c r="D72" s="1">
        <v>58736</v>
      </c>
      <c r="E72" s="1" t="str">
        <f t="shared" si="1"/>
        <v>High</v>
      </c>
      <c r="F72" s="1" t="s">
        <v>979</v>
      </c>
      <c r="G72" s="1" t="s">
        <v>985</v>
      </c>
      <c r="H72" s="4">
        <v>43677</v>
      </c>
    </row>
    <row r="73" spans="1:8" x14ac:dyDescent="0.35">
      <c r="A73" s="1" t="s">
        <v>1053</v>
      </c>
      <c r="B73" s="1">
        <v>4527</v>
      </c>
      <c r="C73" s="1">
        <v>227</v>
      </c>
      <c r="D73" s="1">
        <v>3951</v>
      </c>
      <c r="E73" s="1" t="str">
        <f t="shared" si="1"/>
        <v>Low</v>
      </c>
      <c r="F73" s="1" t="s">
        <v>979</v>
      </c>
      <c r="G73" s="1" t="s">
        <v>980</v>
      </c>
      <c r="H73" s="4">
        <v>37261</v>
      </c>
    </row>
    <row r="74" spans="1:8" x14ac:dyDescent="0.35">
      <c r="A74" s="1" t="s">
        <v>1054</v>
      </c>
      <c r="B74" s="1">
        <v>3782</v>
      </c>
      <c r="C74" s="1">
        <v>595</v>
      </c>
      <c r="D74" s="1">
        <v>69479</v>
      </c>
      <c r="E74" s="1" t="str">
        <f t="shared" si="1"/>
        <v>High</v>
      </c>
      <c r="F74" s="1" t="s">
        <v>983</v>
      </c>
      <c r="G74" s="1" t="s">
        <v>980</v>
      </c>
      <c r="H74" s="4"/>
    </row>
    <row r="75" spans="1:8" x14ac:dyDescent="0.35">
      <c r="A75" s="1" t="s">
        <v>1055</v>
      </c>
      <c r="B75" s="1">
        <v>6225</v>
      </c>
      <c r="C75" s="1">
        <v>211</v>
      </c>
      <c r="D75" s="1">
        <v>10366</v>
      </c>
      <c r="E75" s="1" t="str">
        <f t="shared" si="1"/>
        <v>Medium</v>
      </c>
      <c r="F75" s="1" t="s">
        <v>979</v>
      </c>
      <c r="G75" s="1" t="s">
        <v>985</v>
      </c>
      <c r="H75" s="4">
        <v>39074</v>
      </c>
    </row>
    <row r="76" spans="1:8" x14ac:dyDescent="0.35">
      <c r="A76" s="1" t="s">
        <v>1056</v>
      </c>
      <c r="B76" s="1">
        <v>2257</v>
      </c>
      <c r="C76" s="1">
        <v>650</v>
      </c>
      <c r="D76" s="1">
        <v>10001</v>
      </c>
      <c r="E76" s="1" t="str">
        <f t="shared" si="1"/>
        <v>Medium</v>
      </c>
      <c r="F76" s="1" t="s">
        <v>983</v>
      </c>
      <c r="G76" s="1" t="s">
        <v>980</v>
      </c>
      <c r="H76" s="4"/>
    </row>
    <row r="77" spans="1:8" x14ac:dyDescent="0.35">
      <c r="A77" s="1" t="s">
        <v>1057</v>
      </c>
      <c r="B77" s="1">
        <v>9177</v>
      </c>
      <c r="C77" s="1">
        <v>45</v>
      </c>
      <c r="D77" s="1">
        <v>15307</v>
      </c>
      <c r="E77" s="1" t="str">
        <f t="shared" si="1"/>
        <v>Medium</v>
      </c>
      <c r="F77" s="1" t="s">
        <v>979</v>
      </c>
      <c r="G77" s="1" t="s">
        <v>980</v>
      </c>
      <c r="H77" s="4">
        <v>35186</v>
      </c>
    </row>
    <row r="78" spans="1:8" x14ac:dyDescent="0.35">
      <c r="A78" s="1" t="s">
        <v>1058</v>
      </c>
      <c r="B78" s="1">
        <v>8703</v>
      </c>
      <c r="C78" s="1">
        <v>201</v>
      </c>
      <c r="D78" s="1">
        <v>68923</v>
      </c>
      <c r="E78" s="1" t="str">
        <f t="shared" si="1"/>
        <v>High</v>
      </c>
      <c r="F78" s="1" t="s">
        <v>983</v>
      </c>
      <c r="G78" s="1" t="s">
        <v>980</v>
      </c>
      <c r="H78" s="4"/>
    </row>
    <row r="79" spans="1:8" x14ac:dyDescent="0.35">
      <c r="A79" s="1" t="s">
        <v>1059</v>
      </c>
      <c r="B79" s="1">
        <v>3514</v>
      </c>
      <c r="C79" s="1">
        <v>564</v>
      </c>
      <c r="D79" s="1">
        <v>59651</v>
      </c>
      <c r="E79" s="1" t="str">
        <f t="shared" si="1"/>
        <v>High</v>
      </c>
      <c r="F79" s="1" t="s">
        <v>979</v>
      </c>
      <c r="G79" s="1" t="s">
        <v>985</v>
      </c>
      <c r="H79" s="4">
        <v>38255</v>
      </c>
    </row>
    <row r="80" spans="1:8" x14ac:dyDescent="0.35">
      <c r="A80" s="1" t="s">
        <v>1060</v>
      </c>
      <c r="B80" s="1">
        <v>3089</v>
      </c>
      <c r="C80" s="1">
        <v>138</v>
      </c>
      <c r="D80" s="1">
        <v>78953</v>
      </c>
      <c r="E80" s="1" t="str">
        <f t="shared" si="1"/>
        <v>High</v>
      </c>
      <c r="F80" s="1" t="s">
        <v>983</v>
      </c>
      <c r="G80" s="1" t="s">
        <v>980</v>
      </c>
      <c r="H80" s="4"/>
    </row>
    <row r="81" spans="1:8" x14ac:dyDescent="0.35">
      <c r="A81" s="1" t="s">
        <v>1061</v>
      </c>
      <c r="B81" s="1">
        <v>7253</v>
      </c>
      <c r="C81" s="1">
        <v>57</v>
      </c>
      <c r="D81" s="1">
        <v>89420</v>
      </c>
      <c r="E81" s="1" t="str">
        <f t="shared" si="1"/>
        <v>High</v>
      </c>
      <c r="F81" s="1" t="s">
        <v>979</v>
      </c>
      <c r="G81" s="1" t="s">
        <v>985</v>
      </c>
      <c r="H81" s="4">
        <v>38048</v>
      </c>
    </row>
    <row r="82" spans="1:8" x14ac:dyDescent="0.35">
      <c r="A82" s="1" t="s">
        <v>1062</v>
      </c>
      <c r="B82" s="1">
        <v>8786</v>
      </c>
      <c r="C82" s="1">
        <v>128</v>
      </c>
      <c r="D82" s="1">
        <v>50374</v>
      </c>
      <c r="E82" s="1" t="str">
        <f t="shared" si="1"/>
        <v>High</v>
      </c>
      <c r="F82" s="1" t="s">
        <v>983</v>
      </c>
      <c r="G82" s="1" t="s">
        <v>980</v>
      </c>
      <c r="H82" s="4"/>
    </row>
    <row r="83" spans="1:8" x14ac:dyDescent="0.35">
      <c r="A83" s="1" t="s">
        <v>1063</v>
      </c>
      <c r="B83" s="1">
        <v>1211</v>
      </c>
      <c r="C83" s="1">
        <v>33</v>
      </c>
      <c r="D83" s="1">
        <v>83102</v>
      </c>
      <c r="E83" s="1" t="str">
        <f t="shared" si="1"/>
        <v>High</v>
      </c>
      <c r="F83" s="1" t="s">
        <v>983</v>
      </c>
      <c r="G83" s="1" t="s">
        <v>985</v>
      </c>
      <c r="H83" s="4"/>
    </row>
    <row r="84" spans="1:8" x14ac:dyDescent="0.35">
      <c r="A84" s="1" t="s">
        <v>1064</v>
      </c>
      <c r="B84" s="1">
        <v>359</v>
      </c>
      <c r="C84" s="1">
        <v>936</v>
      </c>
      <c r="D84" s="1">
        <v>62151</v>
      </c>
      <c r="E84" s="1" t="str">
        <f t="shared" si="1"/>
        <v>High</v>
      </c>
      <c r="F84" s="1" t="s">
        <v>983</v>
      </c>
      <c r="G84" s="1" t="s">
        <v>985</v>
      </c>
      <c r="H84" s="4"/>
    </row>
    <row r="85" spans="1:8" x14ac:dyDescent="0.35">
      <c r="A85" s="1" t="s">
        <v>1065</v>
      </c>
      <c r="B85" s="1">
        <v>2066</v>
      </c>
      <c r="C85" s="1">
        <v>762</v>
      </c>
      <c r="D85" s="1">
        <v>84665</v>
      </c>
      <c r="E85" s="1" t="str">
        <f t="shared" si="1"/>
        <v>High</v>
      </c>
      <c r="F85" s="1" t="s">
        <v>983</v>
      </c>
      <c r="G85" s="1" t="s">
        <v>985</v>
      </c>
      <c r="H85" s="4"/>
    </row>
    <row r="86" spans="1:8" x14ac:dyDescent="0.35">
      <c r="A86" s="1" t="s">
        <v>1066</v>
      </c>
      <c r="B86" s="1">
        <v>4322</v>
      </c>
      <c r="C86" s="1">
        <v>838</v>
      </c>
      <c r="D86" s="1">
        <v>1760</v>
      </c>
      <c r="E86" s="1" t="str">
        <f t="shared" si="1"/>
        <v>Low</v>
      </c>
      <c r="F86" s="1" t="s">
        <v>979</v>
      </c>
      <c r="G86" s="1" t="s">
        <v>985</v>
      </c>
      <c r="H86" s="4">
        <v>34934</v>
      </c>
    </row>
    <row r="87" spans="1:8" x14ac:dyDescent="0.35">
      <c r="A87" s="1" t="s">
        <v>1067</v>
      </c>
      <c r="B87" s="1">
        <v>7773</v>
      </c>
      <c r="C87" s="1">
        <v>215</v>
      </c>
      <c r="D87" s="1">
        <v>30239</v>
      </c>
      <c r="E87" s="1" t="str">
        <f t="shared" si="1"/>
        <v>Medium</v>
      </c>
      <c r="F87" s="1" t="s">
        <v>979</v>
      </c>
      <c r="G87" s="1" t="s">
        <v>985</v>
      </c>
      <c r="H87" s="4">
        <v>31078</v>
      </c>
    </row>
    <row r="88" spans="1:8" x14ac:dyDescent="0.35">
      <c r="A88" s="1" t="s">
        <v>1068</v>
      </c>
      <c r="B88" s="1">
        <v>6746</v>
      </c>
      <c r="C88" s="1">
        <v>818</v>
      </c>
      <c r="D88" s="1">
        <v>20194</v>
      </c>
      <c r="E88" s="1" t="str">
        <f t="shared" si="1"/>
        <v>Medium</v>
      </c>
      <c r="F88" s="1" t="s">
        <v>979</v>
      </c>
      <c r="G88" s="1" t="s">
        <v>985</v>
      </c>
      <c r="H88" s="4">
        <v>39010</v>
      </c>
    </row>
    <row r="89" spans="1:8" x14ac:dyDescent="0.35">
      <c r="A89" s="1" t="s">
        <v>1069</v>
      </c>
      <c r="B89" s="1">
        <v>6732</v>
      </c>
      <c r="C89" s="1">
        <v>780</v>
      </c>
      <c r="D89" s="1">
        <v>58470</v>
      </c>
      <c r="E89" s="1" t="str">
        <f t="shared" si="1"/>
        <v>High</v>
      </c>
      <c r="F89" s="1" t="s">
        <v>979</v>
      </c>
      <c r="G89" s="1" t="s">
        <v>985</v>
      </c>
      <c r="H89" s="4">
        <v>32798</v>
      </c>
    </row>
    <row r="90" spans="1:8" x14ac:dyDescent="0.35">
      <c r="A90" s="1" t="s">
        <v>1070</v>
      </c>
      <c r="B90" s="1">
        <v>805</v>
      </c>
      <c r="C90" s="1">
        <v>40</v>
      </c>
      <c r="D90" s="1">
        <v>91926</v>
      </c>
      <c r="E90" s="1" t="str">
        <f t="shared" si="1"/>
        <v>High</v>
      </c>
      <c r="F90" s="1" t="s">
        <v>983</v>
      </c>
      <c r="G90" s="1" t="s">
        <v>985</v>
      </c>
      <c r="H90" s="4"/>
    </row>
    <row r="91" spans="1:8" x14ac:dyDescent="0.35">
      <c r="A91" s="1" t="s">
        <v>1071</v>
      </c>
      <c r="B91" s="1">
        <v>7540</v>
      </c>
      <c r="C91" s="1">
        <v>366</v>
      </c>
      <c r="D91" s="1">
        <v>34797</v>
      </c>
      <c r="E91" s="1" t="str">
        <f t="shared" si="1"/>
        <v>Medium</v>
      </c>
      <c r="F91" s="1" t="s">
        <v>979</v>
      </c>
      <c r="G91" s="1" t="s">
        <v>985</v>
      </c>
      <c r="H91" s="4">
        <v>29296</v>
      </c>
    </row>
    <row r="92" spans="1:8" x14ac:dyDescent="0.35">
      <c r="A92" s="1" t="s">
        <v>1072</v>
      </c>
      <c r="B92" s="1">
        <v>5269</v>
      </c>
      <c r="C92" s="1">
        <v>678</v>
      </c>
      <c r="D92" s="1">
        <v>19346</v>
      </c>
      <c r="E92" s="1" t="str">
        <f t="shared" si="1"/>
        <v>Medium</v>
      </c>
      <c r="F92" s="1" t="s">
        <v>983</v>
      </c>
      <c r="G92" s="1" t="s">
        <v>985</v>
      </c>
      <c r="H92" s="4"/>
    </row>
    <row r="93" spans="1:8" x14ac:dyDescent="0.35">
      <c r="A93" s="1" t="s">
        <v>1073</v>
      </c>
      <c r="B93" s="1">
        <v>8404</v>
      </c>
      <c r="C93" s="1">
        <v>703</v>
      </c>
      <c r="D93" s="1">
        <v>35185</v>
      </c>
      <c r="E93" s="1" t="str">
        <f t="shared" si="1"/>
        <v>Medium</v>
      </c>
      <c r="F93" s="1" t="s">
        <v>983</v>
      </c>
      <c r="G93" s="1" t="s">
        <v>985</v>
      </c>
      <c r="H93" s="4"/>
    </row>
    <row r="94" spans="1:8" x14ac:dyDescent="0.35">
      <c r="A94" s="1" t="s">
        <v>1074</v>
      </c>
      <c r="B94" s="1">
        <v>519</v>
      </c>
      <c r="C94" s="1">
        <v>180</v>
      </c>
      <c r="D94" s="1">
        <v>7068</v>
      </c>
      <c r="E94" s="1" t="str">
        <f t="shared" si="1"/>
        <v>Low</v>
      </c>
      <c r="F94" s="1" t="s">
        <v>983</v>
      </c>
      <c r="G94" s="1" t="s">
        <v>980</v>
      </c>
      <c r="H94" s="4"/>
    </row>
    <row r="95" spans="1:8" x14ac:dyDescent="0.35">
      <c r="A95" s="1" t="s">
        <v>1075</v>
      </c>
      <c r="B95" s="1">
        <v>4060</v>
      </c>
      <c r="C95" s="1">
        <v>214</v>
      </c>
      <c r="D95" s="1">
        <v>96496</v>
      </c>
      <c r="E95" s="1" t="str">
        <f t="shared" si="1"/>
        <v>High</v>
      </c>
      <c r="F95" s="1" t="s">
        <v>979</v>
      </c>
      <c r="G95" s="1" t="s">
        <v>980</v>
      </c>
      <c r="H95" s="4">
        <v>31998</v>
      </c>
    </row>
    <row r="96" spans="1:8" x14ac:dyDescent="0.35">
      <c r="A96" s="1" t="s">
        <v>1076</v>
      </c>
      <c r="B96" s="1">
        <v>8860</v>
      </c>
      <c r="C96" s="1">
        <v>408</v>
      </c>
      <c r="D96" s="1">
        <v>2988</v>
      </c>
      <c r="E96" s="1" t="str">
        <f t="shared" si="1"/>
        <v>Low</v>
      </c>
      <c r="F96" s="1" t="s">
        <v>979</v>
      </c>
      <c r="G96" s="1" t="s">
        <v>980</v>
      </c>
      <c r="H96" s="4">
        <v>33127</v>
      </c>
    </row>
    <row r="97" spans="1:8" x14ac:dyDescent="0.35">
      <c r="A97" s="1" t="s">
        <v>1077</v>
      </c>
      <c r="B97" s="1">
        <v>7164</v>
      </c>
      <c r="C97" s="1">
        <v>902</v>
      </c>
      <c r="D97" s="1">
        <v>83253</v>
      </c>
      <c r="E97" s="1" t="str">
        <f t="shared" si="1"/>
        <v>High</v>
      </c>
      <c r="F97" s="1" t="s">
        <v>979</v>
      </c>
      <c r="G97" s="1" t="s">
        <v>985</v>
      </c>
      <c r="H97" s="4">
        <v>32768</v>
      </c>
    </row>
    <row r="98" spans="1:8" x14ac:dyDescent="0.35">
      <c r="A98" s="1" t="s">
        <v>1078</v>
      </c>
      <c r="B98" s="1">
        <v>9792</v>
      </c>
      <c r="C98" s="1">
        <v>763</v>
      </c>
      <c r="D98" s="1">
        <v>87828</v>
      </c>
      <c r="E98" s="1" t="str">
        <f t="shared" si="1"/>
        <v>High</v>
      </c>
      <c r="F98" s="1" t="s">
        <v>979</v>
      </c>
      <c r="G98" s="1" t="s">
        <v>985</v>
      </c>
      <c r="H98" s="4">
        <v>41891</v>
      </c>
    </row>
    <row r="99" spans="1:8" x14ac:dyDescent="0.35">
      <c r="A99" s="5" t="s">
        <v>1079</v>
      </c>
      <c r="B99" s="1">
        <v>9934</v>
      </c>
      <c r="C99" s="1">
        <v>168</v>
      </c>
      <c r="D99" s="1">
        <v>17035</v>
      </c>
      <c r="E99" s="1" t="str">
        <f t="shared" si="1"/>
        <v>Medium</v>
      </c>
      <c r="F99" s="1" t="s">
        <v>979</v>
      </c>
      <c r="G99" s="1" t="s">
        <v>985</v>
      </c>
      <c r="H99" s="4">
        <v>35593</v>
      </c>
    </row>
    <row r="100" spans="1:8" x14ac:dyDescent="0.35">
      <c r="A100" s="1" t="s">
        <v>1080</v>
      </c>
      <c r="B100" s="1">
        <v>1980</v>
      </c>
      <c r="C100" s="1">
        <v>723</v>
      </c>
      <c r="D100" s="1">
        <v>426</v>
      </c>
      <c r="E100" s="1" t="str">
        <f t="shared" si="1"/>
        <v>Low</v>
      </c>
      <c r="F100" s="1" t="s">
        <v>983</v>
      </c>
      <c r="G100" s="1" t="s">
        <v>985</v>
      </c>
      <c r="H100" s="4"/>
    </row>
    <row r="101" spans="1:8" x14ac:dyDescent="0.35">
      <c r="A101" s="1" t="s">
        <v>1081</v>
      </c>
      <c r="B101" s="1">
        <v>9251</v>
      </c>
      <c r="C101" s="1">
        <v>438</v>
      </c>
      <c r="D101" s="1">
        <v>20238</v>
      </c>
      <c r="E101" s="1" t="str">
        <f t="shared" si="1"/>
        <v>Medium</v>
      </c>
      <c r="F101" s="1" t="s">
        <v>979</v>
      </c>
      <c r="G101" s="1" t="s">
        <v>985</v>
      </c>
      <c r="H101" s="4">
        <v>28214</v>
      </c>
    </row>
    <row r="102" spans="1:8" x14ac:dyDescent="0.35">
      <c r="A102" s="1" t="s">
        <v>1082</v>
      </c>
      <c r="B102" s="1">
        <v>6717</v>
      </c>
      <c r="C102" s="1">
        <v>162</v>
      </c>
      <c r="D102" s="1">
        <v>68331</v>
      </c>
      <c r="E102" s="1" t="str">
        <f t="shared" si="1"/>
        <v>High</v>
      </c>
      <c r="F102" s="1" t="s">
        <v>979</v>
      </c>
      <c r="G102" s="1" t="s">
        <v>980</v>
      </c>
      <c r="H102" s="4">
        <v>30253</v>
      </c>
    </row>
    <row r="103" spans="1:8" x14ac:dyDescent="0.35">
      <c r="A103" s="1" t="s">
        <v>1083</v>
      </c>
      <c r="B103" s="1">
        <v>3622</v>
      </c>
      <c r="C103" s="1">
        <v>246</v>
      </c>
      <c r="D103" s="1">
        <v>86132</v>
      </c>
      <c r="E103" s="1" t="str">
        <f t="shared" si="1"/>
        <v>High</v>
      </c>
      <c r="F103" s="1" t="s">
        <v>979</v>
      </c>
      <c r="G103" s="1" t="s">
        <v>980</v>
      </c>
      <c r="H103" s="4">
        <v>43525</v>
      </c>
    </row>
    <row r="104" spans="1:8" x14ac:dyDescent="0.35">
      <c r="A104" s="1" t="s">
        <v>1084</v>
      </c>
      <c r="B104" s="1">
        <v>8808</v>
      </c>
      <c r="C104" s="1">
        <v>105</v>
      </c>
      <c r="D104" s="1">
        <v>766</v>
      </c>
      <c r="E104" s="1" t="str">
        <f t="shared" si="1"/>
        <v>Low</v>
      </c>
      <c r="F104" s="1" t="s">
        <v>983</v>
      </c>
      <c r="G104" s="1" t="s">
        <v>980</v>
      </c>
      <c r="H104" s="4"/>
    </row>
    <row r="105" spans="1:8" x14ac:dyDescent="0.35">
      <c r="A105" s="1" t="s">
        <v>1085</v>
      </c>
      <c r="B105" s="1">
        <v>4920</v>
      </c>
      <c r="C105" s="1">
        <v>308</v>
      </c>
      <c r="D105" s="1">
        <v>13169</v>
      </c>
      <c r="E105" s="1" t="str">
        <f t="shared" si="1"/>
        <v>Medium</v>
      </c>
      <c r="F105" s="1" t="s">
        <v>983</v>
      </c>
      <c r="G105" s="1" t="s">
        <v>985</v>
      </c>
      <c r="H105" s="4"/>
    </row>
    <row r="106" spans="1:8" x14ac:dyDescent="0.35">
      <c r="A106" s="1" t="s">
        <v>1086</v>
      </c>
      <c r="B106" s="1">
        <v>3140</v>
      </c>
      <c r="C106" s="1">
        <v>172</v>
      </c>
      <c r="D106" s="1">
        <v>48657</v>
      </c>
      <c r="E106" s="1" t="str">
        <f t="shared" si="1"/>
        <v>Medium</v>
      </c>
      <c r="F106" s="1" t="s">
        <v>979</v>
      </c>
      <c r="G106" s="1" t="s">
        <v>985</v>
      </c>
      <c r="H106" s="4">
        <v>38286</v>
      </c>
    </row>
    <row r="107" spans="1:8" x14ac:dyDescent="0.35">
      <c r="A107" s="1" t="s">
        <v>1087</v>
      </c>
      <c r="B107" s="1">
        <v>8104</v>
      </c>
      <c r="C107" s="1">
        <v>775</v>
      </c>
      <c r="D107" s="1">
        <v>88037</v>
      </c>
      <c r="E107" s="1" t="str">
        <f t="shared" si="1"/>
        <v>High</v>
      </c>
      <c r="F107" s="1" t="s">
        <v>983</v>
      </c>
      <c r="G107" s="1" t="s">
        <v>980</v>
      </c>
      <c r="H107" s="4"/>
    </row>
    <row r="108" spans="1:8" x14ac:dyDescent="0.35">
      <c r="A108" s="1" t="s">
        <v>1088</v>
      </c>
      <c r="B108" s="1">
        <v>2208</v>
      </c>
      <c r="C108" s="1">
        <v>333</v>
      </c>
      <c r="D108" s="1">
        <v>21972</v>
      </c>
      <c r="E108" s="1" t="str">
        <f t="shared" si="1"/>
        <v>Medium</v>
      </c>
      <c r="F108" s="1" t="s">
        <v>979</v>
      </c>
      <c r="G108" s="1" t="s">
        <v>980</v>
      </c>
      <c r="H108" s="4">
        <v>41497</v>
      </c>
    </row>
    <row r="109" spans="1:8" x14ac:dyDescent="0.35">
      <c r="A109" s="1" t="s">
        <v>1089</v>
      </c>
      <c r="B109" s="1">
        <v>7043</v>
      </c>
      <c r="C109" s="1">
        <v>548</v>
      </c>
      <c r="D109" s="1">
        <v>87886</v>
      </c>
      <c r="E109" s="1" t="str">
        <f t="shared" si="1"/>
        <v>High</v>
      </c>
      <c r="F109" s="1" t="s">
        <v>983</v>
      </c>
      <c r="G109" s="1" t="s">
        <v>985</v>
      </c>
      <c r="H109" s="4"/>
    </row>
    <row r="110" spans="1:8" x14ac:dyDescent="0.35">
      <c r="A110" s="1" t="s">
        <v>1090</v>
      </c>
      <c r="B110" s="1">
        <v>7485</v>
      </c>
      <c r="C110" s="1">
        <v>665</v>
      </c>
      <c r="D110" s="1">
        <v>3244</v>
      </c>
      <c r="E110" s="1" t="str">
        <f t="shared" si="1"/>
        <v>Low</v>
      </c>
      <c r="F110" s="1" t="s">
        <v>979</v>
      </c>
      <c r="G110" s="1" t="s">
        <v>980</v>
      </c>
      <c r="H110" s="4">
        <v>40295</v>
      </c>
    </row>
    <row r="111" spans="1:8" x14ac:dyDescent="0.35">
      <c r="A111" s="1" t="s">
        <v>1091</v>
      </c>
      <c r="B111" s="1">
        <v>1748</v>
      </c>
      <c r="C111" s="1">
        <v>305</v>
      </c>
      <c r="D111" s="1">
        <v>32031</v>
      </c>
      <c r="E111" s="1" t="str">
        <f t="shared" si="1"/>
        <v>Medium</v>
      </c>
      <c r="F111" s="1" t="s">
        <v>979</v>
      </c>
      <c r="G111" s="1" t="s">
        <v>985</v>
      </c>
      <c r="H111" s="4">
        <v>33909</v>
      </c>
    </row>
    <row r="112" spans="1:8" x14ac:dyDescent="0.35">
      <c r="A112" s="1" t="s">
        <v>1092</v>
      </c>
      <c r="B112" s="1">
        <v>9968</v>
      </c>
      <c r="C112" s="1">
        <v>938</v>
      </c>
      <c r="D112" s="1">
        <v>51284</v>
      </c>
      <c r="E112" s="1" t="str">
        <f t="shared" si="1"/>
        <v>High</v>
      </c>
      <c r="F112" s="1" t="s">
        <v>983</v>
      </c>
      <c r="G112" s="1" t="s">
        <v>980</v>
      </c>
      <c r="H112" s="4"/>
    </row>
    <row r="113" spans="1:8" x14ac:dyDescent="0.35">
      <c r="A113" s="1" t="s">
        <v>1093</v>
      </c>
      <c r="B113" s="1">
        <v>5330</v>
      </c>
      <c r="C113" s="1">
        <v>714</v>
      </c>
      <c r="D113" s="1">
        <v>23055</v>
      </c>
      <c r="E113" s="1" t="str">
        <f t="shared" si="1"/>
        <v>Medium</v>
      </c>
      <c r="F113" s="1" t="s">
        <v>979</v>
      </c>
      <c r="G113" s="1" t="s">
        <v>980</v>
      </c>
      <c r="H113" s="4">
        <v>40702</v>
      </c>
    </row>
    <row r="114" spans="1:8" x14ac:dyDescent="0.35">
      <c r="A114" s="5" t="s">
        <v>1094</v>
      </c>
      <c r="B114" s="1">
        <v>2183</v>
      </c>
      <c r="C114" s="1">
        <v>251</v>
      </c>
      <c r="D114" s="1">
        <v>94926</v>
      </c>
      <c r="E114" s="1" t="str">
        <f t="shared" si="1"/>
        <v>High</v>
      </c>
      <c r="F114" s="1" t="s">
        <v>979</v>
      </c>
      <c r="G114" s="1" t="s">
        <v>980</v>
      </c>
      <c r="H114" s="4">
        <v>37957</v>
      </c>
    </row>
    <row r="115" spans="1:8" x14ac:dyDescent="0.35">
      <c r="A115" s="1" t="s">
        <v>1095</v>
      </c>
      <c r="B115" s="1">
        <v>2182</v>
      </c>
      <c r="C115" s="1">
        <v>330</v>
      </c>
      <c r="D115" s="1">
        <v>312</v>
      </c>
      <c r="E115" s="1" t="str">
        <f t="shared" si="1"/>
        <v>Low</v>
      </c>
      <c r="F115" s="1" t="s">
        <v>983</v>
      </c>
      <c r="G115" s="1" t="s">
        <v>985</v>
      </c>
      <c r="H115" s="4"/>
    </row>
    <row r="116" spans="1:8" x14ac:dyDescent="0.35">
      <c r="A116" s="1" t="s">
        <v>1096</v>
      </c>
      <c r="B116" s="1">
        <v>1087</v>
      </c>
      <c r="C116" s="1">
        <v>69</v>
      </c>
      <c r="D116" s="1">
        <v>45852</v>
      </c>
      <c r="E116" s="1" t="str">
        <f t="shared" si="1"/>
        <v>Medium</v>
      </c>
      <c r="F116" s="1" t="s">
        <v>979</v>
      </c>
      <c r="G116" s="1" t="s">
        <v>985</v>
      </c>
      <c r="H116" s="4">
        <v>43342</v>
      </c>
    </row>
    <row r="117" spans="1:8" x14ac:dyDescent="0.35">
      <c r="A117" s="1" t="s">
        <v>1097</v>
      </c>
      <c r="B117" s="1">
        <v>4296</v>
      </c>
      <c r="C117" s="1">
        <v>969</v>
      </c>
      <c r="D117" s="1">
        <v>77063</v>
      </c>
      <c r="E117" s="1" t="str">
        <f t="shared" si="1"/>
        <v>High</v>
      </c>
      <c r="F117" s="1" t="s">
        <v>979</v>
      </c>
      <c r="G117" s="1" t="s">
        <v>980</v>
      </c>
      <c r="H117" s="4">
        <v>41342</v>
      </c>
    </row>
    <row r="118" spans="1:8" x14ac:dyDescent="0.35">
      <c r="A118" s="1" t="s">
        <v>1098</v>
      </c>
      <c r="B118" s="1">
        <v>9784</v>
      </c>
      <c r="C118" s="1">
        <v>974</v>
      </c>
      <c r="D118" s="1">
        <v>44299</v>
      </c>
      <c r="E118" s="1" t="str">
        <f t="shared" si="1"/>
        <v>Medium</v>
      </c>
      <c r="F118" s="1" t="s">
        <v>979</v>
      </c>
      <c r="G118" s="1" t="s">
        <v>985</v>
      </c>
      <c r="H118" s="4">
        <v>41446</v>
      </c>
    </row>
    <row r="119" spans="1:8" x14ac:dyDescent="0.35">
      <c r="A119" s="1" t="s">
        <v>1099</v>
      </c>
      <c r="B119" s="1">
        <v>6210</v>
      </c>
      <c r="C119" s="1">
        <v>526</v>
      </c>
      <c r="D119" s="1">
        <v>67123</v>
      </c>
      <c r="E119" s="1" t="str">
        <f t="shared" si="1"/>
        <v>High</v>
      </c>
      <c r="F119" s="1" t="s">
        <v>979</v>
      </c>
      <c r="G119" s="1" t="s">
        <v>985</v>
      </c>
      <c r="H119" s="4">
        <v>33422</v>
      </c>
    </row>
    <row r="120" spans="1:8" x14ac:dyDescent="0.35">
      <c r="A120" s="1" t="s">
        <v>1100</v>
      </c>
      <c r="B120" s="1">
        <v>5781</v>
      </c>
      <c r="C120" s="1">
        <v>510</v>
      </c>
      <c r="D120" s="1">
        <v>51104</v>
      </c>
      <c r="E120" s="1" t="str">
        <f t="shared" si="1"/>
        <v>High</v>
      </c>
      <c r="F120" s="1" t="s">
        <v>983</v>
      </c>
      <c r="G120" s="1" t="s">
        <v>985</v>
      </c>
      <c r="H120" s="4"/>
    </row>
    <row r="121" spans="1:8" x14ac:dyDescent="0.35">
      <c r="A121" s="1" t="s">
        <v>1101</v>
      </c>
      <c r="B121" s="1">
        <v>8306</v>
      </c>
      <c r="C121" s="1">
        <v>444</v>
      </c>
      <c r="D121" s="1">
        <v>35369</v>
      </c>
      <c r="E121" s="1" t="str">
        <f t="shared" si="1"/>
        <v>Medium</v>
      </c>
      <c r="F121" s="1" t="s">
        <v>983</v>
      </c>
      <c r="G121" s="1" t="s">
        <v>980</v>
      </c>
      <c r="H121" s="4"/>
    </row>
    <row r="122" spans="1:8" x14ac:dyDescent="0.35">
      <c r="A122" s="1" t="s">
        <v>1102</v>
      </c>
      <c r="B122" s="1">
        <v>3270</v>
      </c>
      <c r="C122" s="1">
        <v>503</v>
      </c>
      <c r="D122" s="1">
        <v>559</v>
      </c>
      <c r="E122" s="1" t="str">
        <f t="shared" si="1"/>
        <v>Low</v>
      </c>
      <c r="F122" s="1" t="s">
        <v>979</v>
      </c>
      <c r="G122" s="1" t="s">
        <v>980</v>
      </c>
      <c r="H122" s="4">
        <v>27174</v>
      </c>
    </row>
    <row r="123" spans="1:8" x14ac:dyDescent="0.35">
      <c r="A123" s="1" t="s">
        <v>1103</v>
      </c>
      <c r="B123" s="1">
        <v>6787</v>
      </c>
      <c r="C123" s="1">
        <v>109</v>
      </c>
      <c r="D123" s="1">
        <v>13394</v>
      </c>
      <c r="E123" s="1" t="str">
        <f t="shared" si="1"/>
        <v>Medium</v>
      </c>
      <c r="F123" s="1" t="s">
        <v>983</v>
      </c>
      <c r="G123" s="1" t="s">
        <v>980</v>
      </c>
      <c r="H123" s="4"/>
    </row>
    <row r="124" spans="1:8" x14ac:dyDescent="0.35">
      <c r="A124" s="1" t="s">
        <v>1104</v>
      </c>
      <c r="B124" s="1">
        <v>3733</v>
      </c>
      <c r="C124" s="1">
        <v>823</v>
      </c>
      <c r="D124" s="1">
        <v>51472</v>
      </c>
      <c r="E124" s="1" t="str">
        <f t="shared" si="1"/>
        <v>High</v>
      </c>
      <c r="F124" s="1" t="s">
        <v>979</v>
      </c>
      <c r="G124" s="1" t="s">
        <v>980</v>
      </c>
      <c r="H124" s="4">
        <v>27534</v>
      </c>
    </row>
    <row r="125" spans="1:8" x14ac:dyDescent="0.35">
      <c r="A125" s="1" t="s">
        <v>1105</v>
      </c>
      <c r="B125" s="1">
        <v>207</v>
      </c>
      <c r="C125" s="1">
        <v>147</v>
      </c>
      <c r="D125" s="1">
        <v>99367</v>
      </c>
      <c r="E125" s="1" t="str">
        <f t="shared" si="1"/>
        <v>High</v>
      </c>
      <c r="F125" s="1" t="s">
        <v>979</v>
      </c>
      <c r="G125" s="1" t="s">
        <v>985</v>
      </c>
      <c r="H125" s="4">
        <v>38610</v>
      </c>
    </row>
    <row r="126" spans="1:8" x14ac:dyDescent="0.35">
      <c r="A126" s="1" t="s">
        <v>1106</v>
      </c>
      <c r="B126" s="1">
        <v>3</v>
      </c>
      <c r="C126" s="1">
        <v>625</v>
      </c>
      <c r="D126" s="1">
        <v>98982</v>
      </c>
      <c r="E126" s="1" t="str">
        <f t="shared" si="1"/>
        <v>High</v>
      </c>
      <c r="F126" s="1" t="s">
        <v>983</v>
      </c>
      <c r="G126" s="1" t="s">
        <v>980</v>
      </c>
      <c r="H126" s="4"/>
    </row>
    <row r="127" spans="1:8" x14ac:dyDescent="0.35">
      <c r="A127" s="1" t="s">
        <v>1107</v>
      </c>
      <c r="B127" s="1">
        <v>1896</v>
      </c>
      <c r="C127" s="1">
        <v>695</v>
      </c>
      <c r="D127" s="1">
        <v>47111</v>
      </c>
      <c r="E127" s="1" t="str">
        <f t="shared" si="1"/>
        <v>Medium</v>
      </c>
      <c r="F127" s="1" t="s">
        <v>983</v>
      </c>
      <c r="G127" s="1" t="s">
        <v>985</v>
      </c>
      <c r="H127" s="4"/>
    </row>
    <row r="128" spans="1:8" x14ac:dyDescent="0.35">
      <c r="A128" s="1" t="s">
        <v>1108</v>
      </c>
      <c r="B128" s="1">
        <v>9631</v>
      </c>
      <c r="C128" s="1">
        <v>983</v>
      </c>
      <c r="D128" s="1">
        <v>87420</v>
      </c>
      <c r="E128" s="1" t="str">
        <f t="shared" si="1"/>
        <v>High</v>
      </c>
      <c r="F128" s="1" t="s">
        <v>983</v>
      </c>
      <c r="G128" s="1" t="s">
        <v>985</v>
      </c>
      <c r="H128" s="4"/>
    </row>
    <row r="129" spans="1:8" x14ac:dyDescent="0.35">
      <c r="A129" s="1" t="s">
        <v>1109</v>
      </c>
      <c r="B129" s="1">
        <v>3132</v>
      </c>
      <c r="C129" s="1">
        <v>82</v>
      </c>
      <c r="D129" s="1">
        <v>59376</v>
      </c>
      <c r="E129" s="1" t="str">
        <f t="shared" si="1"/>
        <v>High</v>
      </c>
      <c r="F129" s="1" t="s">
        <v>983</v>
      </c>
      <c r="G129" s="1" t="s">
        <v>985</v>
      </c>
      <c r="H129" s="4"/>
    </row>
    <row r="130" spans="1:8" x14ac:dyDescent="0.35">
      <c r="A130" s="1" t="s">
        <v>1110</v>
      </c>
      <c r="B130" s="1">
        <v>1202</v>
      </c>
      <c r="C130" s="1">
        <v>397</v>
      </c>
      <c r="D130" s="1">
        <v>41003</v>
      </c>
      <c r="E130" s="1" t="str">
        <f t="shared" si="1"/>
        <v>Medium</v>
      </c>
      <c r="F130" s="1" t="s">
        <v>983</v>
      </c>
      <c r="G130" s="1" t="s">
        <v>980</v>
      </c>
      <c r="H130" s="4"/>
    </row>
    <row r="131" spans="1:8" x14ac:dyDescent="0.35">
      <c r="A131" s="1" t="s">
        <v>1111</v>
      </c>
      <c r="B131" s="1">
        <v>8834</v>
      </c>
      <c r="C131" s="1">
        <v>599</v>
      </c>
      <c r="D131" s="1">
        <v>58511</v>
      </c>
      <c r="E131" s="1" t="str">
        <f t="shared" ref="E131:E194" si="2">IF(D131 &lt; 10000, "Low", IF(D131 &lt; 50000, "Medium", "High"))</f>
        <v>High</v>
      </c>
      <c r="F131" s="1" t="s">
        <v>983</v>
      </c>
      <c r="G131" s="1" t="s">
        <v>980</v>
      </c>
      <c r="H131" s="4"/>
    </row>
    <row r="132" spans="1:8" x14ac:dyDescent="0.35">
      <c r="A132" s="1" t="s">
        <v>1112</v>
      </c>
      <c r="B132" s="1">
        <v>1201</v>
      </c>
      <c r="C132" s="1">
        <v>306</v>
      </c>
      <c r="D132" s="1">
        <v>52868</v>
      </c>
      <c r="E132" s="1" t="str">
        <f t="shared" si="2"/>
        <v>High</v>
      </c>
      <c r="F132" s="1" t="s">
        <v>979</v>
      </c>
      <c r="G132" s="1" t="s">
        <v>985</v>
      </c>
      <c r="H132" s="4">
        <v>30519</v>
      </c>
    </row>
    <row r="133" spans="1:8" x14ac:dyDescent="0.35">
      <c r="A133" s="1" t="s">
        <v>1113</v>
      </c>
      <c r="B133" s="1">
        <v>2573</v>
      </c>
      <c r="C133" s="1">
        <v>536</v>
      </c>
      <c r="D133" s="1">
        <v>8206</v>
      </c>
      <c r="E133" s="1" t="str">
        <f t="shared" si="2"/>
        <v>Low</v>
      </c>
      <c r="F133" s="1" t="s">
        <v>979</v>
      </c>
      <c r="G133" s="1" t="s">
        <v>980</v>
      </c>
      <c r="H133" s="4">
        <v>42634</v>
      </c>
    </row>
    <row r="134" spans="1:8" x14ac:dyDescent="0.35">
      <c r="A134" s="1" t="s">
        <v>1114</v>
      </c>
      <c r="B134" s="1">
        <v>6759</v>
      </c>
      <c r="C134" s="1">
        <v>20</v>
      </c>
      <c r="D134" s="1">
        <v>48873</v>
      </c>
      <c r="E134" s="1" t="str">
        <f t="shared" si="2"/>
        <v>Medium</v>
      </c>
      <c r="F134" s="1" t="s">
        <v>983</v>
      </c>
      <c r="G134" s="1" t="s">
        <v>980</v>
      </c>
      <c r="H134" s="4"/>
    </row>
    <row r="135" spans="1:8" x14ac:dyDescent="0.35">
      <c r="A135" s="1" t="s">
        <v>1115</v>
      </c>
      <c r="B135" s="1">
        <v>2601</v>
      </c>
      <c r="C135" s="1">
        <v>515</v>
      </c>
      <c r="D135" s="1">
        <v>22214</v>
      </c>
      <c r="E135" s="1" t="str">
        <f t="shared" si="2"/>
        <v>Medium</v>
      </c>
      <c r="F135" s="1" t="s">
        <v>983</v>
      </c>
      <c r="G135" s="1" t="s">
        <v>980</v>
      </c>
      <c r="H135" s="4"/>
    </row>
    <row r="136" spans="1:8" x14ac:dyDescent="0.35">
      <c r="A136" s="1" t="s">
        <v>1116</v>
      </c>
      <c r="B136" s="1">
        <v>2656</v>
      </c>
      <c r="C136" s="1">
        <v>332</v>
      </c>
      <c r="D136" s="1">
        <v>806</v>
      </c>
      <c r="E136" s="1" t="str">
        <f t="shared" si="2"/>
        <v>Low</v>
      </c>
      <c r="F136" s="1" t="s">
        <v>983</v>
      </c>
      <c r="G136" s="1" t="s">
        <v>985</v>
      </c>
      <c r="H136" s="4"/>
    </row>
    <row r="137" spans="1:8" x14ac:dyDescent="0.35">
      <c r="A137" s="1" t="s">
        <v>1117</v>
      </c>
      <c r="B137" s="1">
        <v>9645</v>
      </c>
      <c r="C137" s="1">
        <v>127</v>
      </c>
      <c r="D137" s="1">
        <v>27590</v>
      </c>
      <c r="E137" s="1" t="str">
        <f t="shared" si="2"/>
        <v>Medium</v>
      </c>
      <c r="F137" s="1" t="s">
        <v>979</v>
      </c>
      <c r="G137" s="1" t="s">
        <v>980</v>
      </c>
      <c r="H137" s="4">
        <v>38726</v>
      </c>
    </row>
    <row r="138" spans="1:8" x14ac:dyDescent="0.35">
      <c r="A138" s="1" t="s">
        <v>1118</v>
      </c>
      <c r="B138" s="1">
        <v>584</v>
      </c>
      <c r="C138" s="1">
        <v>958</v>
      </c>
      <c r="D138" s="1">
        <v>5769</v>
      </c>
      <c r="E138" s="1" t="str">
        <f t="shared" si="2"/>
        <v>Low</v>
      </c>
      <c r="F138" s="1" t="s">
        <v>983</v>
      </c>
      <c r="G138" s="1" t="s">
        <v>980</v>
      </c>
      <c r="H138" s="4"/>
    </row>
    <row r="139" spans="1:8" x14ac:dyDescent="0.35">
      <c r="A139" s="1" t="s">
        <v>1119</v>
      </c>
      <c r="B139" s="1">
        <v>2121</v>
      </c>
      <c r="C139" s="1">
        <v>42</v>
      </c>
      <c r="D139" s="1">
        <v>38290</v>
      </c>
      <c r="E139" s="1" t="str">
        <f t="shared" si="2"/>
        <v>Medium</v>
      </c>
      <c r="F139" s="1" t="s">
        <v>979</v>
      </c>
      <c r="G139" s="1" t="s">
        <v>985</v>
      </c>
      <c r="H139" s="4">
        <v>29110</v>
      </c>
    </row>
    <row r="140" spans="1:8" x14ac:dyDescent="0.35">
      <c r="A140" s="1" t="s">
        <v>1120</v>
      </c>
      <c r="B140" s="1">
        <v>2142</v>
      </c>
      <c r="C140" s="1">
        <v>977</v>
      </c>
      <c r="D140" s="1">
        <v>44807</v>
      </c>
      <c r="E140" s="1" t="str">
        <f t="shared" si="2"/>
        <v>Medium</v>
      </c>
      <c r="F140" s="1" t="s">
        <v>979</v>
      </c>
      <c r="G140" s="1" t="s">
        <v>980</v>
      </c>
      <c r="H140" s="4">
        <v>37549</v>
      </c>
    </row>
    <row r="141" spans="1:8" x14ac:dyDescent="0.35">
      <c r="A141" s="1" t="s">
        <v>1121</v>
      </c>
      <c r="B141" s="1">
        <v>2396</v>
      </c>
      <c r="C141" s="1">
        <v>460</v>
      </c>
      <c r="D141" s="1">
        <v>11223</v>
      </c>
      <c r="E141" s="1" t="str">
        <f t="shared" si="2"/>
        <v>Medium</v>
      </c>
      <c r="F141" s="1" t="s">
        <v>979</v>
      </c>
      <c r="G141" s="1" t="s">
        <v>985</v>
      </c>
      <c r="H141" s="4">
        <v>38610</v>
      </c>
    </row>
    <row r="142" spans="1:8" x14ac:dyDescent="0.35">
      <c r="A142" s="1" t="s">
        <v>1122</v>
      </c>
      <c r="B142" s="1">
        <v>8747</v>
      </c>
      <c r="C142" s="1">
        <v>659</v>
      </c>
      <c r="D142" s="1">
        <v>85889</v>
      </c>
      <c r="E142" s="1" t="str">
        <f t="shared" si="2"/>
        <v>High</v>
      </c>
      <c r="F142" s="1" t="s">
        <v>979</v>
      </c>
      <c r="G142" s="1" t="s">
        <v>985</v>
      </c>
      <c r="H142" s="4">
        <v>36049</v>
      </c>
    </row>
    <row r="143" spans="1:8" x14ac:dyDescent="0.35">
      <c r="A143" s="1" t="s">
        <v>1123</v>
      </c>
      <c r="B143" s="1">
        <v>4142</v>
      </c>
      <c r="C143" s="1">
        <v>197</v>
      </c>
      <c r="D143" s="1">
        <v>57138</v>
      </c>
      <c r="E143" s="1" t="str">
        <f t="shared" si="2"/>
        <v>High</v>
      </c>
      <c r="F143" s="1" t="s">
        <v>979</v>
      </c>
      <c r="G143" s="1" t="s">
        <v>985</v>
      </c>
      <c r="H143" s="4">
        <v>32743</v>
      </c>
    </row>
    <row r="144" spans="1:8" x14ac:dyDescent="0.35">
      <c r="A144" s="1" t="s">
        <v>1124</v>
      </c>
      <c r="B144" s="1">
        <v>9770</v>
      </c>
      <c r="C144" s="1">
        <v>540</v>
      </c>
      <c r="D144" s="1">
        <v>987</v>
      </c>
      <c r="E144" s="1" t="str">
        <f t="shared" si="2"/>
        <v>Low</v>
      </c>
      <c r="F144" s="1" t="s">
        <v>979</v>
      </c>
      <c r="G144" s="1" t="s">
        <v>985</v>
      </c>
      <c r="H144" s="4">
        <v>28437</v>
      </c>
    </row>
    <row r="145" spans="1:8" x14ac:dyDescent="0.35">
      <c r="A145" s="1" t="s">
        <v>1125</v>
      </c>
      <c r="B145" s="1">
        <v>2593</v>
      </c>
      <c r="C145" s="1">
        <v>178</v>
      </c>
      <c r="D145" s="1">
        <v>80179</v>
      </c>
      <c r="E145" s="1" t="str">
        <f t="shared" si="2"/>
        <v>High</v>
      </c>
      <c r="F145" s="1" t="s">
        <v>979</v>
      </c>
      <c r="G145" s="1" t="s">
        <v>985</v>
      </c>
      <c r="H145" s="4">
        <v>39839</v>
      </c>
    </row>
    <row r="146" spans="1:8" x14ac:dyDescent="0.35">
      <c r="A146" s="1" t="s">
        <v>1126</v>
      </c>
      <c r="B146" s="1">
        <v>9807</v>
      </c>
      <c r="C146" s="1">
        <v>202</v>
      </c>
      <c r="D146" s="1">
        <v>63810</v>
      </c>
      <c r="E146" s="1" t="str">
        <f t="shared" si="2"/>
        <v>High</v>
      </c>
      <c r="F146" s="1" t="s">
        <v>979</v>
      </c>
      <c r="G146" s="1" t="s">
        <v>980</v>
      </c>
      <c r="H146" s="4">
        <v>37106</v>
      </c>
    </row>
    <row r="147" spans="1:8" x14ac:dyDescent="0.35">
      <c r="A147" s="1" t="s">
        <v>1127</v>
      </c>
      <c r="B147" s="1">
        <v>2525</v>
      </c>
      <c r="C147" s="1">
        <v>632</v>
      </c>
      <c r="D147" s="1">
        <v>22261</v>
      </c>
      <c r="E147" s="1" t="str">
        <f t="shared" si="2"/>
        <v>Medium</v>
      </c>
      <c r="F147" s="1" t="s">
        <v>979</v>
      </c>
      <c r="G147" s="1" t="s">
        <v>980</v>
      </c>
      <c r="H147" s="4">
        <v>33963</v>
      </c>
    </row>
    <row r="148" spans="1:8" x14ac:dyDescent="0.35">
      <c r="A148" s="1" t="s">
        <v>1128</v>
      </c>
      <c r="B148" s="1">
        <v>1724</v>
      </c>
      <c r="C148" s="1">
        <v>25</v>
      </c>
      <c r="D148" s="1">
        <v>37286</v>
      </c>
      <c r="E148" s="1" t="str">
        <f t="shared" si="2"/>
        <v>Medium</v>
      </c>
      <c r="F148" s="1" t="s">
        <v>979</v>
      </c>
      <c r="G148" s="1" t="s">
        <v>980</v>
      </c>
      <c r="H148" s="4">
        <v>38124</v>
      </c>
    </row>
    <row r="149" spans="1:8" x14ac:dyDescent="0.35">
      <c r="A149" s="1" t="s">
        <v>1129</v>
      </c>
      <c r="B149" s="1">
        <v>7146</v>
      </c>
      <c r="C149" s="1">
        <v>990</v>
      </c>
      <c r="D149" s="1">
        <v>73874</v>
      </c>
      <c r="E149" s="1" t="str">
        <f t="shared" si="2"/>
        <v>High</v>
      </c>
      <c r="F149" s="1" t="s">
        <v>979</v>
      </c>
      <c r="G149" s="1" t="s">
        <v>980</v>
      </c>
      <c r="H149" s="4">
        <v>37953</v>
      </c>
    </row>
    <row r="150" spans="1:8" x14ac:dyDescent="0.35">
      <c r="A150" s="1" t="s">
        <v>1130</v>
      </c>
      <c r="B150" s="1">
        <v>563</v>
      </c>
      <c r="C150" s="1">
        <v>913</v>
      </c>
      <c r="D150" s="1">
        <v>20187</v>
      </c>
      <c r="E150" s="1" t="str">
        <f t="shared" si="2"/>
        <v>Medium</v>
      </c>
      <c r="F150" s="1" t="s">
        <v>983</v>
      </c>
      <c r="G150" s="1" t="s">
        <v>985</v>
      </c>
      <c r="H150" s="4"/>
    </row>
    <row r="151" spans="1:8" x14ac:dyDescent="0.35">
      <c r="A151" s="1" t="s">
        <v>1131</v>
      </c>
      <c r="B151" s="1">
        <v>7771</v>
      </c>
      <c r="C151" s="1">
        <v>371</v>
      </c>
      <c r="D151" s="1">
        <v>51038</v>
      </c>
      <c r="E151" s="1" t="str">
        <f t="shared" si="2"/>
        <v>High</v>
      </c>
      <c r="F151" s="1" t="s">
        <v>983</v>
      </c>
      <c r="G151" s="1" t="s">
        <v>985</v>
      </c>
      <c r="H151" s="4"/>
    </row>
    <row r="152" spans="1:8" x14ac:dyDescent="0.35">
      <c r="A152" s="1" t="s">
        <v>1132</v>
      </c>
      <c r="B152" s="1">
        <v>4789</v>
      </c>
      <c r="C152" s="1">
        <v>514</v>
      </c>
      <c r="D152" s="1">
        <v>89846</v>
      </c>
      <c r="E152" s="1" t="str">
        <f t="shared" si="2"/>
        <v>High</v>
      </c>
      <c r="F152" s="1" t="s">
        <v>983</v>
      </c>
      <c r="G152" s="1" t="s">
        <v>985</v>
      </c>
      <c r="H152" s="4"/>
    </row>
    <row r="153" spans="1:8" x14ac:dyDescent="0.35">
      <c r="A153" s="1" t="s">
        <v>1133</v>
      </c>
      <c r="B153" s="1">
        <v>3221</v>
      </c>
      <c r="C153" s="1">
        <v>707</v>
      </c>
      <c r="D153" s="1">
        <v>59967</v>
      </c>
      <c r="E153" s="1" t="str">
        <f t="shared" si="2"/>
        <v>High</v>
      </c>
      <c r="F153" s="1" t="s">
        <v>983</v>
      </c>
      <c r="G153" s="1" t="s">
        <v>980</v>
      </c>
      <c r="H153" s="4"/>
    </row>
    <row r="154" spans="1:8" x14ac:dyDescent="0.35">
      <c r="A154" s="1" t="s">
        <v>1134</v>
      </c>
      <c r="B154" s="1">
        <v>5197</v>
      </c>
      <c r="C154" s="1">
        <v>473</v>
      </c>
      <c r="D154" s="1">
        <v>59474</v>
      </c>
      <c r="E154" s="1" t="str">
        <f t="shared" si="2"/>
        <v>High</v>
      </c>
      <c r="F154" s="1" t="s">
        <v>979</v>
      </c>
      <c r="G154" s="1" t="s">
        <v>985</v>
      </c>
      <c r="H154" s="4">
        <v>40925</v>
      </c>
    </row>
    <row r="155" spans="1:8" x14ac:dyDescent="0.35">
      <c r="A155" s="1" t="s">
        <v>1135</v>
      </c>
      <c r="B155" s="1">
        <v>8183</v>
      </c>
      <c r="C155" s="1">
        <v>847</v>
      </c>
      <c r="D155" s="1">
        <v>77342</v>
      </c>
      <c r="E155" s="1" t="str">
        <f t="shared" si="2"/>
        <v>High</v>
      </c>
      <c r="F155" s="1" t="s">
        <v>983</v>
      </c>
      <c r="G155" s="1" t="s">
        <v>985</v>
      </c>
      <c r="H155" s="4"/>
    </row>
    <row r="156" spans="1:8" x14ac:dyDescent="0.35">
      <c r="A156" s="1" t="s">
        <v>1136</v>
      </c>
      <c r="B156" s="1">
        <v>1126</v>
      </c>
      <c r="C156" s="1">
        <v>815</v>
      </c>
      <c r="D156" s="1">
        <v>57460</v>
      </c>
      <c r="E156" s="1" t="str">
        <f t="shared" si="2"/>
        <v>High</v>
      </c>
      <c r="F156" s="1" t="s">
        <v>979</v>
      </c>
      <c r="G156" s="1" t="s">
        <v>985</v>
      </c>
      <c r="H156" s="4">
        <v>40239</v>
      </c>
    </row>
    <row r="157" spans="1:8" x14ac:dyDescent="0.35">
      <c r="A157" s="1" t="s">
        <v>1137</v>
      </c>
      <c r="B157" s="1">
        <v>4899</v>
      </c>
      <c r="C157" s="1">
        <v>928</v>
      </c>
      <c r="D157" s="1">
        <v>74930</v>
      </c>
      <c r="E157" s="1" t="str">
        <f t="shared" si="2"/>
        <v>High</v>
      </c>
      <c r="F157" s="1" t="s">
        <v>983</v>
      </c>
      <c r="G157" s="1" t="s">
        <v>985</v>
      </c>
      <c r="H157" s="4"/>
    </row>
    <row r="158" spans="1:8" x14ac:dyDescent="0.35">
      <c r="A158" s="1" t="s">
        <v>1138</v>
      </c>
      <c r="B158" s="1">
        <v>4732</v>
      </c>
      <c r="C158" s="1">
        <v>210</v>
      </c>
      <c r="D158" s="1">
        <v>89389</v>
      </c>
      <c r="E158" s="1" t="str">
        <f t="shared" si="2"/>
        <v>High</v>
      </c>
      <c r="F158" s="1" t="s">
        <v>983</v>
      </c>
      <c r="G158" s="1" t="s">
        <v>985</v>
      </c>
      <c r="H158" s="4"/>
    </row>
    <row r="159" spans="1:8" x14ac:dyDescent="0.35">
      <c r="A159" s="1" t="s">
        <v>1139</v>
      </c>
      <c r="B159" s="1">
        <v>4103</v>
      </c>
      <c r="C159" s="1">
        <v>793</v>
      </c>
      <c r="D159" s="1">
        <v>86767</v>
      </c>
      <c r="E159" s="1" t="str">
        <f t="shared" si="2"/>
        <v>High</v>
      </c>
      <c r="F159" s="1" t="s">
        <v>983</v>
      </c>
      <c r="G159" s="1" t="s">
        <v>985</v>
      </c>
      <c r="H159" s="4"/>
    </row>
    <row r="160" spans="1:8" x14ac:dyDescent="0.35">
      <c r="A160" s="1" t="s">
        <v>1140</v>
      </c>
      <c r="B160" s="1">
        <v>7861</v>
      </c>
      <c r="C160" s="1">
        <v>872</v>
      </c>
      <c r="D160" s="1">
        <v>42257</v>
      </c>
      <c r="E160" s="1" t="str">
        <f t="shared" si="2"/>
        <v>Medium</v>
      </c>
      <c r="F160" s="1" t="s">
        <v>979</v>
      </c>
      <c r="G160" s="1" t="s">
        <v>985</v>
      </c>
      <c r="H160" s="4">
        <v>39585</v>
      </c>
    </row>
    <row r="161" spans="1:8" x14ac:dyDescent="0.35">
      <c r="A161" s="1" t="s">
        <v>1141</v>
      </c>
      <c r="B161" s="1">
        <v>7764</v>
      </c>
      <c r="C161" s="1">
        <v>298</v>
      </c>
      <c r="D161" s="1">
        <v>28987</v>
      </c>
      <c r="E161" s="1" t="str">
        <f t="shared" si="2"/>
        <v>Medium</v>
      </c>
      <c r="F161" s="1" t="s">
        <v>983</v>
      </c>
      <c r="G161" s="1" t="s">
        <v>985</v>
      </c>
      <c r="H161" s="4"/>
    </row>
    <row r="162" spans="1:8" x14ac:dyDescent="0.35">
      <c r="A162" s="1" t="s">
        <v>1142</v>
      </c>
      <c r="B162" s="1">
        <v>5345</v>
      </c>
      <c r="C162" s="1">
        <v>941</v>
      </c>
      <c r="D162" s="1">
        <v>38952</v>
      </c>
      <c r="E162" s="1" t="str">
        <f t="shared" si="2"/>
        <v>Medium</v>
      </c>
      <c r="F162" s="1" t="s">
        <v>979</v>
      </c>
      <c r="G162" s="1" t="s">
        <v>985</v>
      </c>
      <c r="H162" s="4">
        <v>40418</v>
      </c>
    </row>
    <row r="163" spans="1:8" x14ac:dyDescent="0.35">
      <c r="A163" s="1" t="s">
        <v>1143</v>
      </c>
      <c r="B163" s="1">
        <v>6191</v>
      </c>
      <c r="C163" s="1">
        <v>731</v>
      </c>
      <c r="D163" s="1">
        <v>50635</v>
      </c>
      <c r="E163" s="1" t="str">
        <f t="shared" si="2"/>
        <v>High</v>
      </c>
      <c r="F163" s="1" t="s">
        <v>983</v>
      </c>
      <c r="G163" s="1" t="s">
        <v>985</v>
      </c>
      <c r="H163" s="4"/>
    </row>
    <row r="164" spans="1:8" x14ac:dyDescent="0.35">
      <c r="A164" s="1" t="s">
        <v>1144</v>
      </c>
      <c r="B164" s="1">
        <v>310</v>
      </c>
      <c r="C164" s="1">
        <v>500</v>
      </c>
      <c r="D164" s="1">
        <v>32800</v>
      </c>
      <c r="E164" s="1" t="str">
        <f t="shared" si="2"/>
        <v>Medium</v>
      </c>
      <c r="F164" s="1" t="s">
        <v>983</v>
      </c>
      <c r="G164" s="1" t="s">
        <v>985</v>
      </c>
      <c r="H164" s="4"/>
    </row>
    <row r="165" spans="1:8" x14ac:dyDescent="0.35">
      <c r="A165" s="1" t="s">
        <v>1145</v>
      </c>
      <c r="B165" s="1">
        <v>3095</v>
      </c>
      <c r="C165" s="1">
        <v>142</v>
      </c>
      <c r="D165" s="1">
        <v>67478</v>
      </c>
      <c r="E165" s="1" t="str">
        <f t="shared" si="2"/>
        <v>High</v>
      </c>
      <c r="F165" s="1" t="s">
        <v>983</v>
      </c>
      <c r="G165" s="1" t="s">
        <v>980</v>
      </c>
      <c r="H165" s="4"/>
    </row>
    <row r="166" spans="1:8" x14ac:dyDescent="0.35">
      <c r="A166" s="1" t="s">
        <v>1146</v>
      </c>
      <c r="B166" s="1">
        <v>2159</v>
      </c>
      <c r="C166" s="1">
        <v>787</v>
      </c>
      <c r="D166" s="1">
        <v>24449</v>
      </c>
      <c r="E166" s="1" t="str">
        <f t="shared" si="2"/>
        <v>Medium</v>
      </c>
      <c r="F166" s="1" t="s">
        <v>979</v>
      </c>
      <c r="G166" s="1" t="s">
        <v>985</v>
      </c>
      <c r="H166" s="4">
        <v>40719</v>
      </c>
    </row>
    <row r="167" spans="1:8" x14ac:dyDescent="0.35">
      <c r="A167" s="1" t="s">
        <v>1147</v>
      </c>
      <c r="B167" s="1">
        <v>3569</v>
      </c>
      <c r="C167" s="1">
        <v>749</v>
      </c>
      <c r="D167" s="1">
        <v>3119</v>
      </c>
      <c r="E167" s="1" t="str">
        <f t="shared" si="2"/>
        <v>Low</v>
      </c>
      <c r="F167" s="1" t="s">
        <v>979</v>
      </c>
      <c r="G167" s="1" t="s">
        <v>980</v>
      </c>
      <c r="H167" s="4">
        <v>41822</v>
      </c>
    </row>
    <row r="168" spans="1:8" x14ac:dyDescent="0.35">
      <c r="A168" s="1" t="s">
        <v>1148</v>
      </c>
      <c r="B168" s="1">
        <v>5958</v>
      </c>
      <c r="C168" s="1">
        <v>304</v>
      </c>
      <c r="D168" s="1">
        <v>13693</v>
      </c>
      <c r="E168" s="1" t="str">
        <f t="shared" si="2"/>
        <v>Medium</v>
      </c>
      <c r="F168" s="1" t="s">
        <v>979</v>
      </c>
      <c r="G168" s="1" t="s">
        <v>985</v>
      </c>
      <c r="H168" s="4">
        <v>38255</v>
      </c>
    </row>
    <row r="169" spans="1:8" x14ac:dyDescent="0.35">
      <c r="A169" s="1" t="s">
        <v>1149</v>
      </c>
      <c r="B169" s="1">
        <v>1275</v>
      </c>
      <c r="C169" s="1">
        <v>30</v>
      </c>
      <c r="D169" s="1">
        <v>80796</v>
      </c>
      <c r="E169" s="1" t="str">
        <f t="shared" si="2"/>
        <v>High</v>
      </c>
      <c r="F169" s="1" t="s">
        <v>979</v>
      </c>
      <c r="G169" s="1" t="s">
        <v>985</v>
      </c>
      <c r="H169" s="4">
        <v>40246</v>
      </c>
    </row>
    <row r="170" spans="1:8" x14ac:dyDescent="0.35">
      <c r="A170" s="1" t="s">
        <v>1150</v>
      </c>
      <c r="B170" s="1">
        <v>6357</v>
      </c>
      <c r="C170" s="1">
        <v>477</v>
      </c>
      <c r="D170" s="1">
        <v>19804</v>
      </c>
      <c r="E170" s="1" t="str">
        <f t="shared" si="2"/>
        <v>Medium</v>
      </c>
      <c r="F170" s="1" t="s">
        <v>983</v>
      </c>
      <c r="G170" s="1" t="s">
        <v>985</v>
      </c>
      <c r="H170" s="4"/>
    </row>
    <row r="171" spans="1:8" x14ac:dyDescent="0.35">
      <c r="A171" s="1" t="s">
        <v>1151</v>
      </c>
      <c r="B171" s="1">
        <v>4551</v>
      </c>
      <c r="C171" s="1">
        <v>52</v>
      </c>
      <c r="D171" s="1">
        <v>75766</v>
      </c>
      <c r="E171" s="1" t="str">
        <f t="shared" si="2"/>
        <v>High</v>
      </c>
      <c r="F171" s="1" t="s">
        <v>983</v>
      </c>
      <c r="G171" s="1" t="s">
        <v>980</v>
      </c>
      <c r="H171" s="4"/>
    </row>
    <row r="172" spans="1:8" x14ac:dyDescent="0.35">
      <c r="A172" s="1" t="s">
        <v>1152</v>
      </c>
      <c r="B172" s="1">
        <v>4252</v>
      </c>
      <c r="C172" s="1">
        <v>73</v>
      </c>
      <c r="D172" s="1">
        <v>74338</v>
      </c>
      <c r="E172" s="1" t="str">
        <f t="shared" si="2"/>
        <v>High</v>
      </c>
      <c r="F172" s="1" t="s">
        <v>983</v>
      </c>
      <c r="G172" s="1" t="s">
        <v>985</v>
      </c>
      <c r="H172" s="4"/>
    </row>
    <row r="173" spans="1:8" x14ac:dyDescent="0.35">
      <c r="A173" s="1" t="s">
        <v>1153</v>
      </c>
      <c r="B173" s="1">
        <v>2096</v>
      </c>
      <c r="C173" s="1">
        <v>691</v>
      </c>
      <c r="D173" s="1">
        <v>73423</v>
      </c>
      <c r="E173" s="1" t="str">
        <f t="shared" si="2"/>
        <v>High</v>
      </c>
      <c r="F173" s="1" t="s">
        <v>979</v>
      </c>
      <c r="G173" s="1" t="s">
        <v>980</v>
      </c>
      <c r="H173" s="4">
        <v>41141</v>
      </c>
    </row>
    <row r="174" spans="1:8" x14ac:dyDescent="0.35">
      <c r="A174" s="1" t="s">
        <v>1154</v>
      </c>
      <c r="B174" s="1">
        <v>5209</v>
      </c>
      <c r="C174" s="1">
        <v>786</v>
      </c>
      <c r="D174" s="1">
        <v>91842</v>
      </c>
      <c r="E174" s="1" t="str">
        <f t="shared" si="2"/>
        <v>High</v>
      </c>
      <c r="F174" s="1" t="s">
        <v>979</v>
      </c>
      <c r="G174" s="1" t="s">
        <v>985</v>
      </c>
      <c r="H174" s="4">
        <v>28003</v>
      </c>
    </row>
    <row r="175" spans="1:8" x14ac:dyDescent="0.35">
      <c r="A175" s="1" t="s">
        <v>1155</v>
      </c>
      <c r="B175" s="1">
        <v>9271</v>
      </c>
      <c r="C175" s="1">
        <v>68</v>
      </c>
      <c r="D175" s="1">
        <v>81148</v>
      </c>
      <c r="E175" s="1" t="str">
        <f t="shared" si="2"/>
        <v>High</v>
      </c>
      <c r="F175" s="1" t="s">
        <v>983</v>
      </c>
      <c r="G175" s="1" t="s">
        <v>985</v>
      </c>
      <c r="H175" s="4"/>
    </row>
    <row r="176" spans="1:8" x14ac:dyDescent="0.35">
      <c r="A176" s="1" t="s">
        <v>1156</v>
      </c>
      <c r="B176" s="1">
        <v>6772</v>
      </c>
      <c r="C176" s="1">
        <v>630</v>
      </c>
      <c r="D176" s="1">
        <v>96963</v>
      </c>
      <c r="E176" s="1" t="str">
        <f t="shared" si="2"/>
        <v>High</v>
      </c>
      <c r="F176" s="1" t="s">
        <v>979</v>
      </c>
      <c r="G176" s="1" t="s">
        <v>985</v>
      </c>
      <c r="H176" s="4">
        <v>40085</v>
      </c>
    </row>
    <row r="177" spans="1:8" x14ac:dyDescent="0.35">
      <c r="A177" s="1" t="s">
        <v>1157</v>
      </c>
      <c r="B177" s="1">
        <v>4628</v>
      </c>
      <c r="C177" s="1">
        <v>357</v>
      </c>
      <c r="D177" s="1">
        <v>88092</v>
      </c>
      <c r="E177" s="1" t="str">
        <f t="shared" si="2"/>
        <v>High</v>
      </c>
      <c r="F177" s="1" t="s">
        <v>983</v>
      </c>
      <c r="G177" s="1" t="s">
        <v>985</v>
      </c>
      <c r="H177" s="4"/>
    </row>
    <row r="178" spans="1:8" x14ac:dyDescent="0.35">
      <c r="A178" s="1" t="s">
        <v>1158</v>
      </c>
      <c r="B178" s="1">
        <v>3853</v>
      </c>
      <c r="C178" s="1">
        <v>455</v>
      </c>
      <c r="D178" s="1">
        <v>66397</v>
      </c>
      <c r="E178" s="1" t="str">
        <f t="shared" si="2"/>
        <v>High</v>
      </c>
      <c r="F178" s="1" t="s">
        <v>983</v>
      </c>
      <c r="G178" s="1" t="s">
        <v>980</v>
      </c>
      <c r="H178" s="4"/>
    </row>
    <row r="179" spans="1:8" x14ac:dyDescent="0.35">
      <c r="A179" s="1" t="s">
        <v>1159</v>
      </c>
      <c r="B179" s="1">
        <v>515</v>
      </c>
      <c r="C179" s="1">
        <v>947</v>
      </c>
      <c r="D179" s="1">
        <v>1714</v>
      </c>
      <c r="E179" s="1" t="str">
        <f t="shared" si="2"/>
        <v>Low</v>
      </c>
      <c r="F179" s="1" t="s">
        <v>979</v>
      </c>
      <c r="G179" s="1" t="s">
        <v>980</v>
      </c>
      <c r="H179" s="4">
        <v>31897</v>
      </c>
    </row>
    <row r="180" spans="1:8" x14ac:dyDescent="0.35">
      <c r="A180" s="1" t="s">
        <v>1160</v>
      </c>
      <c r="B180" s="1">
        <v>7513</v>
      </c>
      <c r="C180" s="1">
        <v>589</v>
      </c>
      <c r="D180" s="1">
        <v>5059</v>
      </c>
      <c r="E180" s="1" t="str">
        <f t="shared" si="2"/>
        <v>Low</v>
      </c>
      <c r="F180" s="1" t="s">
        <v>983</v>
      </c>
      <c r="G180" s="1" t="s">
        <v>980</v>
      </c>
      <c r="H180" s="4"/>
    </row>
    <row r="181" spans="1:8" x14ac:dyDescent="0.35">
      <c r="A181" s="1" t="s">
        <v>1161</v>
      </c>
      <c r="B181" s="1">
        <v>9030</v>
      </c>
      <c r="C181" s="1">
        <v>863</v>
      </c>
      <c r="D181" s="1">
        <v>66582</v>
      </c>
      <c r="E181" s="1" t="str">
        <f t="shared" si="2"/>
        <v>High</v>
      </c>
      <c r="F181" s="1" t="s">
        <v>983</v>
      </c>
      <c r="G181" s="1" t="s">
        <v>980</v>
      </c>
      <c r="H181" s="4"/>
    </row>
    <row r="182" spans="1:8" x14ac:dyDescent="0.35">
      <c r="A182" s="1" t="s">
        <v>1162</v>
      </c>
      <c r="B182" s="1">
        <v>2378</v>
      </c>
      <c r="C182" s="1">
        <v>668</v>
      </c>
      <c r="D182" s="1">
        <v>42143</v>
      </c>
      <c r="E182" s="1" t="str">
        <f t="shared" si="2"/>
        <v>Medium</v>
      </c>
      <c r="F182" s="1" t="s">
        <v>979</v>
      </c>
      <c r="G182" s="1" t="s">
        <v>980</v>
      </c>
      <c r="H182" s="4">
        <v>26466</v>
      </c>
    </row>
    <row r="183" spans="1:8" x14ac:dyDescent="0.35">
      <c r="A183" s="1" t="s">
        <v>1163</v>
      </c>
      <c r="B183" s="1">
        <v>5894</v>
      </c>
      <c r="C183" s="1">
        <v>206</v>
      </c>
      <c r="D183" s="1">
        <v>27741</v>
      </c>
      <c r="E183" s="1" t="str">
        <f t="shared" si="2"/>
        <v>Medium</v>
      </c>
      <c r="F183" s="1" t="s">
        <v>983</v>
      </c>
      <c r="G183" s="1" t="s">
        <v>985</v>
      </c>
      <c r="H183" s="4"/>
    </row>
    <row r="184" spans="1:8" x14ac:dyDescent="0.35">
      <c r="A184" s="1" t="s">
        <v>1164</v>
      </c>
      <c r="B184" s="1">
        <v>7587</v>
      </c>
      <c r="C184" s="1">
        <v>835</v>
      </c>
      <c r="D184" s="1">
        <v>696</v>
      </c>
      <c r="E184" s="1" t="str">
        <f t="shared" si="2"/>
        <v>Low</v>
      </c>
      <c r="F184" s="1" t="s">
        <v>983</v>
      </c>
      <c r="G184" s="1" t="s">
        <v>980</v>
      </c>
      <c r="H184" s="4"/>
    </row>
    <row r="185" spans="1:8" x14ac:dyDescent="0.35">
      <c r="A185" s="1" t="s">
        <v>1165</v>
      </c>
      <c r="B185" s="1">
        <v>1424</v>
      </c>
      <c r="C185" s="1">
        <v>315</v>
      </c>
      <c r="D185" s="1">
        <v>37660</v>
      </c>
      <c r="E185" s="1" t="str">
        <f t="shared" si="2"/>
        <v>Medium</v>
      </c>
      <c r="F185" s="1" t="s">
        <v>983</v>
      </c>
      <c r="G185" s="1" t="s">
        <v>980</v>
      </c>
      <c r="H185" s="4"/>
    </row>
    <row r="186" spans="1:8" x14ac:dyDescent="0.35">
      <c r="A186" s="1" t="s">
        <v>1166</v>
      </c>
      <c r="B186" s="1">
        <v>5214</v>
      </c>
      <c r="C186" s="1">
        <v>553</v>
      </c>
      <c r="D186" s="1">
        <v>16299</v>
      </c>
      <c r="E186" s="1" t="str">
        <f t="shared" si="2"/>
        <v>Medium</v>
      </c>
      <c r="F186" s="1" t="s">
        <v>983</v>
      </c>
      <c r="G186" s="1" t="s">
        <v>980</v>
      </c>
      <c r="H186" s="4"/>
    </row>
    <row r="187" spans="1:8" x14ac:dyDescent="0.35">
      <c r="A187" s="1" t="s">
        <v>1167</v>
      </c>
      <c r="B187" s="1">
        <v>8249</v>
      </c>
      <c r="C187" s="1">
        <v>861</v>
      </c>
      <c r="D187" s="1">
        <v>16690</v>
      </c>
      <c r="E187" s="1" t="str">
        <f t="shared" si="2"/>
        <v>Medium</v>
      </c>
      <c r="F187" s="1" t="s">
        <v>979</v>
      </c>
      <c r="G187" s="1" t="s">
        <v>980</v>
      </c>
      <c r="H187" s="4">
        <v>35321</v>
      </c>
    </row>
    <row r="188" spans="1:8" x14ac:dyDescent="0.35">
      <c r="A188" s="1" t="s">
        <v>1168</v>
      </c>
      <c r="B188" s="1">
        <v>3172</v>
      </c>
      <c r="C188" s="1">
        <v>279</v>
      </c>
      <c r="D188" s="1">
        <v>21003</v>
      </c>
      <c r="E188" s="1" t="str">
        <f t="shared" si="2"/>
        <v>Medium</v>
      </c>
      <c r="F188" s="1" t="s">
        <v>983</v>
      </c>
      <c r="G188" s="1" t="s">
        <v>980</v>
      </c>
      <c r="H188" s="4"/>
    </row>
    <row r="189" spans="1:8" x14ac:dyDescent="0.35">
      <c r="A189" s="5" t="s">
        <v>1169</v>
      </c>
      <c r="B189" s="1">
        <v>5489</v>
      </c>
      <c r="C189" s="1">
        <v>75</v>
      </c>
      <c r="D189" s="1">
        <v>93642</v>
      </c>
      <c r="E189" s="1" t="str">
        <f t="shared" si="2"/>
        <v>High</v>
      </c>
      <c r="F189" s="1" t="s">
        <v>979</v>
      </c>
      <c r="G189" s="1" t="s">
        <v>985</v>
      </c>
      <c r="H189" s="4">
        <v>37507</v>
      </c>
    </row>
    <row r="190" spans="1:8" x14ac:dyDescent="0.35">
      <c r="A190" s="1" t="s">
        <v>1170</v>
      </c>
      <c r="B190" s="1">
        <v>2037</v>
      </c>
      <c r="C190" s="1">
        <v>895</v>
      </c>
      <c r="D190" s="1">
        <v>34832</v>
      </c>
      <c r="E190" s="1" t="str">
        <f t="shared" si="2"/>
        <v>Medium</v>
      </c>
      <c r="F190" s="1" t="s">
        <v>983</v>
      </c>
      <c r="G190" s="1" t="s">
        <v>985</v>
      </c>
      <c r="H190" s="4"/>
    </row>
    <row r="191" spans="1:8" x14ac:dyDescent="0.35">
      <c r="A191" s="5" t="s">
        <v>1171</v>
      </c>
      <c r="B191" s="1">
        <v>2401</v>
      </c>
      <c r="C191" s="1">
        <v>866</v>
      </c>
      <c r="D191" s="1">
        <v>59176</v>
      </c>
      <c r="E191" s="1" t="str">
        <f t="shared" si="2"/>
        <v>High</v>
      </c>
      <c r="F191" s="1" t="s">
        <v>979</v>
      </c>
      <c r="G191" s="1" t="s">
        <v>985</v>
      </c>
      <c r="H191" s="4">
        <v>34700</v>
      </c>
    </row>
    <row r="192" spans="1:8" x14ac:dyDescent="0.35">
      <c r="A192" s="1" t="s">
        <v>1172</v>
      </c>
      <c r="B192" s="1">
        <v>1303</v>
      </c>
      <c r="C192" s="1">
        <v>792</v>
      </c>
      <c r="D192" s="1">
        <v>3846</v>
      </c>
      <c r="E192" s="1" t="str">
        <f t="shared" si="2"/>
        <v>Low</v>
      </c>
      <c r="F192" s="1" t="s">
        <v>983</v>
      </c>
      <c r="G192" s="1" t="s">
        <v>985</v>
      </c>
      <c r="H192" s="4"/>
    </row>
    <row r="193" spans="1:8" x14ac:dyDescent="0.35">
      <c r="A193" s="5" t="s">
        <v>1173</v>
      </c>
      <c r="B193" s="1">
        <v>6798</v>
      </c>
      <c r="C193" s="1">
        <v>191</v>
      </c>
      <c r="D193" s="1">
        <v>17651</v>
      </c>
      <c r="E193" s="1" t="str">
        <f t="shared" si="2"/>
        <v>Medium</v>
      </c>
      <c r="F193" s="1" t="s">
        <v>979</v>
      </c>
      <c r="G193" s="1" t="s">
        <v>980</v>
      </c>
      <c r="H193" s="4">
        <v>32798</v>
      </c>
    </row>
    <row r="194" spans="1:8" x14ac:dyDescent="0.35">
      <c r="A194" s="1" t="s">
        <v>1174</v>
      </c>
      <c r="B194" s="1">
        <v>9917</v>
      </c>
      <c r="C194" s="1">
        <v>59</v>
      </c>
      <c r="D194" s="1">
        <v>2282</v>
      </c>
      <c r="E194" s="1" t="str">
        <f t="shared" si="2"/>
        <v>Low</v>
      </c>
      <c r="F194" s="1" t="s">
        <v>983</v>
      </c>
      <c r="G194" s="1" t="s">
        <v>980</v>
      </c>
      <c r="H194" s="4"/>
    </row>
    <row r="195" spans="1:8" x14ac:dyDescent="0.35">
      <c r="A195" s="1" t="s">
        <v>1175</v>
      </c>
      <c r="B195" s="1">
        <v>2969</v>
      </c>
      <c r="C195" s="1">
        <v>748</v>
      </c>
      <c r="D195" s="1">
        <v>49908</v>
      </c>
      <c r="E195" s="1" t="str">
        <f t="shared" ref="E195:E201" si="3">IF(D195 &lt; 10000, "Low", IF(D195 &lt; 50000, "Medium", "High"))</f>
        <v>Medium</v>
      </c>
      <c r="F195" s="1" t="s">
        <v>983</v>
      </c>
      <c r="G195" s="1" t="s">
        <v>980</v>
      </c>
      <c r="H195" s="4"/>
    </row>
    <row r="196" spans="1:8" x14ac:dyDescent="0.35">
      <c r="A196" s="1" t="s">
        <v>1176</v>
      </c>
      <c r="B196" s="1">
        <v>8737</v>
      </c>
      <c r="C196" s="1">
        <v>693</v>
      </c>
      <c r="D196" s="1">
        <v>68886</v>
      </c>
      <c r="E196" s="1" t="str">
        <f t="shared" si="3"/>
        <v>High</v>
      </c>
      <c r="F196" s="1" t="s">
        <v>983</v>
      </c>
      <c r="G196" s="1" t="s">
        <v>985</v>
      </c>
      <c r="H196" s="4"/>
    </row>
    <row r="197" spans="1:8" x14ac:dyDescent="0.35">
      <c r="A197" s="1" t="s">
        <v>1177</v>
      </c>
      <c r="B197" s="1">
        <v>2104</v>
      </c>
      <c r="C197" s="1">
        <v>955</v>
      </c>
      <c r="D197" s="1">
        <v>41456</v>
      </c>
      <c r="E197" s="1" t="str">
        <f t="shared" si="3"/>
        <v>Medium</v>
      </c>
      <c r="F197" s="1" t="s">
        <v>979</v>
      </c>
      <c r="G197" s="1" t="s">
        <v>980</v>
      </c>
      <c r="H197" s="4">
        <v>33965</v>
      </c>
    </row>
    <row r="198" spans="1:8" x14ac:dyDescent="0.35">
      <c r="A198" s="1" t="s">
        <v>1178</v>
      </c>
      <c r="B198" s="1">
        <v>1702</v>
      </c>
      <c r="C198" s="1">
        <v>538</v>
      </c>
      <c r="D198" s="1">
        <v>39488</v>
      </c>
      <c r="E198" s="1" t="str">
        <f t="shared" si="3"/>
        <v>Medium</v>
      </c>
      <c r="F198" s="1" t="s">
        <v>983</v>
      </c>
      <c r="G198" s="1" t="s">
        <v>985</v>
      </c>
      <c r="H198" s="4"/>
    </row>
    <row r="199" spans="1:8" x14ac:dyDescent="0.35">
      <c r="A199" s="1" t="s">
        <v>1179</v>
      </c>
      <c r="B199" s="1">
        <v>8933</v>
      </c>
      <c r="C199" s="1">
        <v>169</v>
      </c>
      <c r="D199" s="1">
        <v>75362</v>
      </c>
      <c r="E199" s="1" t="str">
        <f t="shared" si="3"/>
        <v>High</v>
      </c>
      <c r="F199" s="1" t="s">
        <v>979</v>
      </c>
      <c r="G199" s="1" t="s">
        <v>985</v>
      </c>
      <c r="H199" s="4">
        <v>42971</v>
      </c>
    </row>
    <row r="200" spans="1:8" x14ac:dyDescent="0.35">
      <c r="A200" s="1" t="s">
        <v>1180</v>
      </c>
      <c r="B200" s="1">
        <v>3624</v>
      </c>
      <c r="C200" s="1">
        <v>924</v>
      </c>
      <c r="D200" s="1">
        <v>73137</v>
      </c>
      <c r="E200" s="1" t="str">
        <f t="shared" si="3"/>
        <v>High</v>
      </c>
      <c r="F200" s="1" t="s">
        <v>979</v>
      </c>
      <c r="G200" s="1" t="s">
        <v>980</v>
      </c>
      <c r="H200" s="4">
        <v>42083</v>
      </c>
    </row>
    <row r="201" spans="1:8" x14ac:dyDescent="0.35">
      <c r="A201" s="1" t="s">
        <v>1181</v>
      </c>
      <c r="B201" s="1">
        <v>4892</v>
      </c>
      <c r="C201" s="1">
        <v>579</v>
      </c>
      <c r="D201" s="1">
        <v>77570</v>
      </c>
      <c r="E201" s="1" t="str">
        <f t="shared" si="3"/>
        <v>High</v>
      </c>
      <c r="F201" s="1" t="s">
        <v>983</v>
      </c>
      <c r="G201" s="1" t="s">
        <v>980</v>
      </c>
      <c r="H20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K11:L14"/>
  <sheetViews>
    <sheetView workbookViewId="0">
      <selection activeCell="M22" sqref="M22"/>
    </sheetView>
  </sheetViews>
  <sheetFormatPr defaultRowHeight="14.5" x14ac:dyDescent="0.35"/>
  <cols>
    <col min="1" max="1" width="13.81640625" bestFit="1" customWidth="1"/>
    <col min="2" max="2" width="23.1796875" bestFit="1" customWidth="1"/>
    <col min="11" max="11" width="13.81640625" bestFit="1" customWidth="1"/>
    <col min="12" max="12" width="23.1796875" bestFit="1" customWidth="1"/>
  </cols>
  <sheetData>
    <row r="11" spans="11:12" x14ac:dyDescent="0.35">
      <c r="K11" s="7" t="s">
        <v>1814</v>
      </c>
      <c r="L11" t="s">
        <v>1815</v>
      </c>
    </row>
    <row r="12" spans="11:12" x14ac:dyDescent="0.35">
      <c r="K12" s="8" t="s">
        <v>1195</v>
      </c>
      <c r="L12">
        <v>569.45098039215691</v>
      </c>
    </row>
    <row r="13" spans="11:12" x14ac:dyDescent="0.35">
      <c r="K13" s="8" t="s">
        <v>1191</v>
      </c>
      <c r="L13">
        <v>472.64285714285717</v>
      </c>
    </row>
    <row r="14" spans="11:12" x14ac:dyDescent="0.35">
      <c r="K14" s="8" t="s">
        <v>1813</v>
      </c>
      <c r="L14">
        <v>522.01499999999999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2"/>
  <sheetViews>
    <sheetView workbookViewId="0">
      <selection activeCell="I30" sqref="I30"/>
    </sheetView>
  </sheetViews>
  <sheetFormatPr defaultRowHeight="14.5" x14ac:dyDescent="0.35"/>
  <cols>
    <col min="2" max="2" width="11.81640625" customWidth="1"/>
    <col min="3" max="3" width="12.453125" customWidth="1"/>
    <col min="4" max="4" width="24.54296875" bestFit="1" customWidth="1"/>
    <col min="5" max="5" width="18.81640625" customWidth="1"/>
  </cols>
  <sheetData>
    <row r="1" spans="1:4" x14ac:dyDescent="0.35">
      <c r="A1" s="2" t="s">
        <v>1</v>
      </c>
      <c r="B1" s="3" t="s">
        <v>575</v>
      </c>
      <c r="C1" s="3" t="s">
        <v>576</v>
      </c>
      <c r="D1" s="6" t="s">
        <v>1816</v>
      </c>
    </row>
    <row r="2" spans="1:4" x14ac:dyDescent="0.35">
      <c r="A2" s="1">
        <v>31</v>
      </c>
      <c r="B2" s="4">
        <v>29164</v>
      </c>
      <c r="C2" s="4">
        <v>30452</v>
      </c>
      <c r="D2" t="str">
        <f>IF(C2&lt;&gt;"", CONCATENATE(DATEDIF(B2, C2, "y"), " years, ", DATEDIF(B2, C2, "ym"), " months, ", DATEDIF(B2, C2, "md"), " days"), "")</f>
        <v>3 years, 6 months, 11 days</v>
      </c>
    </row>
    <row r="3" spans="1:4" x14ac:dyDescent="0.35">
      <c r="A3" s="1">
        <v>495</v>
      </c>
      <c r="B3" s="4">
        <v>41908</v>
      </c>
      <c r="C3" s="4">
        <v>49045</v>
      </c>
      <c r="D3" t="str">
        <f t="shared" ref="D3:D66" si="0">IF(C3&lt;&gt;"", CONCATENATE(DATEDIF(B3, C3, "y"), " years, ", DATEDIF(B3, C3, "ym"), " months, ", DATEDIF(B3, C3, "md"), " days"), "")</f>
        <v>19 years, 6 months, 16 days</v>
      </c>
    </row>
    <row r="4" spans="1:4" x14ac:dyDescent="0.35">
      <c r="A4" s="1">
        <v>795</v>
      </c>
      <c r="B4" s="4">
        <v>30612</v>
      </c>
      <c r="C4" s="4">
        <v>37450</v>
      </c>
      <c r="D4" t="str">
        <f t="shared" si="0"/>
        <v>18 years, 8 months, 20 days</v>
      </c>
    </row>
    <row r="5" spans="1:4" x14ac:dyDescent="0.35">
      <c r="A5" s="1">
        <v>33</v>
      </c>
      <c r="B5" s="4">
        <v>34491</v>
      </c>
      <c r="C5" s="4">
        <v>41061</v>
      </c>
      <c r="D5" t="str">
        <f t="shared" si="0"/>
        <v>17 years, 11 months, 26 days</v>
      </c>
    </row>
    <row r="6" spans="1:4" x14ac:dyDescent="0.35">
      <c r="A6" s="1">
        <v>882</v>
      </c>
      <c r="B6" s="4">
        <v>37044</v>
      </c>
      <c r="C6" s="4">
        <v>41846</v>
      </c>
      <c r="D6" t="str">
        <f t="shared" si="0"/>
        <v>13 years, 1 months, 24 days</v>
      </c>
    </row>
    <row r="7" spans="1:4" x14ac:dyDescent="0.35">
      <c r="A7" s="1">
        <v>657</v>
      </c>
      <c r="B7" s="4">
        <v>31583</v>
      </c>
      <c r="C7" s="4">
        <v>38920</v>
      </c>
      <c r="D7" t="str">
        <f t="shared" si="0"/>
        <v>20 years, 1 months, 2 days</v>
      </c>
    </row>
    <row r="8" spans="1:4" x14ac:dyDescent="0.35">
      <c r="A8" s="1">
        <v>761</v>
      </c>
      <c r="B8" s="4">
        <v>27099</v>
      </c>
      <c r="C8" s="4">
        <v>29521</v>
      </c>
      <c r="D8" t="str">
        <f t="shared" si="0"/>
        <v>6 years, 7 months, 16 days</v>
      </c>
    </row>
    <row r="9" spans="1:4" x14ac:dyDescent="0.35">
      <c r="A9" s="1">
        <v>20</v>
      </c>
      <c r="B9" s="4">
        <v>26261</v>
      </c>
      <c r="C9" s="4">
        <v>31010</v>
      </c>
      <c r="D9" t="str">
        <f t="shared" si="0"/>
        <v>13 years, 0 months, 0 days</v>
      </c>
    </row>
    <row r="10" spans="1:4" x14ac:dyDescent="0.35">
      <c r="A10" s="1">
        <v>356</v>
      </c>
      <c r="B10" s="4">
        <v>39964</v>
      </c>
      <c r="C10" s="4">
        <v>41914</v>
      </c>
      <c r="D10" t="str">
        <f t="shared" si="0"/>
        <v>5 years, 4 months, 1 days</v>
      </c>
    </row>
    <row r="11" spans="1:4" x14ac:dyDescent="0.35">
      <c r="A11" s="1">
        <v>301</v>
      </c>
      <c r="B11" s="4">
        <v>43183</v>
      </c>
      <c r="C11" s="4">
        <v>49672</v>
      </c>
      <c r="D11" t="str">
        <f t="shared" si="0"/>
        <v>17 years, 9 months, 5 days</v>
      </c>
    </row>
    <row r="12" spans="1:4" x14ac:dyDescent="0.35">
      <c r="A12" s="1">
        <v>450</v>
      </c>
      <c r="B12" s="4">
        <v>26914</v>
      </c>
      <c r="C12" s="4">
        <v>30324</v>
      </c>
      <c r="D12" t="str">
        <f t="shared" si="0"/>
        <v>9 years, 4 months, 1 days</v>
      </c>
    </row>
    <row r="13" spans="1:4" x14ac:dyDescent="0.35">
      <c r="A13" s="1">
        <v>782</v>
      </c>
      <c r="B13" s="4">
        <v>37161</v>
      </c>
      <c r="C13" s="4">
        <v>41937</v>
      </c>
      <c r="D13" t="str">
        <f t="shared" si="0"/>
        <v>13 years, 0 months, 28 days</v>
      </c>
    </row>
    <row r="14" spans="1:4" x14ac:dyDescent="0.35">
      <c r="A14" s="1">
        <v>820</v>
      </c>
      <c r="B14" s="4">
        <v>41028</v>
      </c>
      <c r="C14" s="4">
        <v>45546</v>
      </c>
      <c r="D14" t="str">
        <f t="shared" si="0"/>
        <v>12 years, 4 months, 13 days</v>
      </c>
    </row>
    <row r="15" spans="1:4" x14ac:dyDescent="0.35">
      <c r="A15" s="1">
        <v>316</v>
      </c>
      <c r="B15" s="4">
        <v>30104</v>
      </c>
      <c r="C15" s="4">
        <v>32121</v>
      </c>
      <c r="D15" t="str">
        <f t="shared" si="0"/>
        <v>5 years, 6 months, 8 days</v>
      </c>
    </row>
    <row r="16" spans="1:4" x14ac:dyDescent="0.35">
      <c r="A16" s="1">
        <v>945</v>
      </c>
      <c r="B16" s="4">
        <v>27616</v>
      </c>
      <c r="C16" s="4">
        <v>33380</v>
      </c>
      <c r="D16" t="str">
        <f t="shared" si="0"/>
        <v>15 years, 9 months, 12 days</v>
      </c>
    </row>
    <row r="17" spans="1:4" x14ac:dyDescent="0.35">
      <c r="A17" s="1">
        <v>174</v>
      </c>
      <c r="B17" s="4">
        <v>41896</v>
      </c>
      <c r="C17" s="4">
        <v>43760</v>
      </c>
      <c r="D17" t="str">
        <f t="shared" si="0"/>
        <v>5 years, 1 months, 8 days</v>
      </c>
    </row>
    <row r="18" spans="1:4" x14ac:dyDescent="0.35">
      <c r="A18" s="1">
        <v>634</v>
      </c>
      <c r="B18" s="4">
        <v>38125</v>
      </c>
      <c r="C18" s="4">
        <v>42624</v>
      </c>
      <c r="D18" t="str">
        <f t="shared" si="0"/>
        <v>12 years, 3 months, 24 days</v>
      </c>
    </row>
    <row r="19" spans="1:4" x14ac:dyDescent="0.35">
      <c r="A19" s="1">
        <v>456</v>
      </c>
      <c r="B19" s="4">
        <v>42368</v>
      </c>
      <c r="C19" s="4">
        <v>48934</v>
      </c>
      <c r="D19" t="str">
        <f t="shared" si="0"/>
        <v>17 years, 11 months, 21 days</v>
      </c>
    </row>
    <row r="20" spans="1:4" x14ac:dyDescent="0.35">
      <c r="A20" s="1" t="s">
        <v>371</v>
      </c>
      <c r="B20" s="4">
        <v>42368</v>
      </c>
      <c r="C20" s="4">
        <v>44088</v>
      </c>
      <c r="D20" t="str">
        <f t="shared" si="0"/>
        <v>4 years, 8 months, 15 days</v>
      </c>
    </row>
    <row r="21" spans="1:4" x14ac:dyDescent="0.35">
      <c r="A21" s="1">
        <v>186</v>
      </c>
      <c r="B21" s="4">
        <v>30612</v>
      </c>
      <c r="C21" s="4">
        <v>34471</v>
      </c>
      <c r="D21" t="str">
        <f t="shared" si="0"/>
        <v>10 years, 6 months, 24 days</v>
      </c>
    </row>
    <row r="22" spans="1:4" x14ac:dyDescent="0.35">
      <c r="A22" s="1">
        <v>596</v>
      </c>
      <c r="B22" s="4">
        <v>42003</v>
      </c>
      <c r="C22" s="4">
        <v>48009</v>
      </c>
      <c r="D22" t="str">
        <f t="shared" si="0"/>
        <v>16 years, 5 months, 11 days</v>
      </c>
    </row>
    <row r="23" spans="1:4" x14ac:dyDescent="0.35">
      <c r="A23" s="1">
        <v>245</v>
      </c>
      <c r="B23" s="4">
        <v>34702</v>
      </c>
      <c r="C23" s="4">
        <v>36783</v>
      </c>
      <c r="D23" t="str">
        <f t="shared" si="0"/>
        <v>5 years, 8 months, 11 days</v>
      </c>
    </row>
    <row r="24" spans="1:4" x14ac:dyDescent="0.35">
      <c r="A24" s="1">
        <v>17</v>
      </c>
      <c r="B24" s="4">
        <v>29072</v>
      </c>
      <c r="C24" s="4">
        <v>35280</v>
      </c>
      <c r="D24" t="str">
        <f t="shared" si="0"/>
        <v>16 years, 11 months, 29 days</v>
      </c>
    </row>
    <row r="25" spans="1:4" x14ac:dyDescent="0.35">
      <c r="A25" s="1">
        <v>48</v>
      </c>
      <c r="B25" s="4">
        <v>37783</v>
      </c>
      <c r="C25" s="4">
        <v>40253</v>
      </c>
      <c r="D25" t="str">
        <f t="shared" si="0"/>
        <v>6 years, 9 months, 5 days</v>
      </c>
    </row>
    <row r="26" spans="1:4" x14ac:dyDescent="0.35">
      <c r="A26" s="1">
        <v>457</v>
      </c>
      <c r="B26" s="4">
        <v>27186</v>
      </c>
      <c r="C26" s="4">
        <v>28042</v>
      </c>
      <c r="D26" t="str">
        <f t="shared" si="0"/>
        <v>2 years, 4 months, 3 days</v>
      </c>
    </row>
    <row r="27" spans="1:4" x14ac:dyDescent="0.35">
      <c r="A27" s="1">
        <v>944</v>
      </c>
      <c r="B27" s="4">
        <v>34590</v>
      </c>
      <c r="C27" s="4">
        <v>39192</v>
      </c>
      <c r="D27" t="str">
        <f t="shared" si="0"/>
        <v>12 years, 7 months, 7 days</v>
      </c>
    </row>
    <row r="28" spans="1:4" x14ac:dyDescent="0.35">
      <c r="A28" s="1">
        <v>516</v>
      </c>
      <c r="B28" s="4">
        <v>37813</v>
      </c>
      <c r="C28" s="4">
        <v>40269</v>
      </c>
      <c r="D28" t="str">
        <f t="shared" si="0"/>
        <v>6 years, 8 months, 21 days</v>
      </c>
    </row>
    <row r="29" spans="1:4" x14ac:dyDescent="0.35">
      <c r="A29" s="1">
        <v>847</v>
      </c>
      <c r="B29" s="4">
        <v>33752</v>
      </c>
      <c r="C29" s="4">
        <v>36913</v>
      </c>
      <c r="D29" t="str">
        <f t="shared" si="0"/>
        <v>8 years, 7 months, 25 days</v>
      </c>
    </row>
    <row r="30" spans="1:4" x14ac:dyDescent="0.35">
      <c r="A30" s="1">
        <v>504</v>
      </c>
      <c r="B30" s="4">
        <v>29175</v>
      </c>
      <c r="C30" s="4">
        <v>32461</v>
      </c>
      <c r="D30" t="str">
        <f t="shared" si="0"/>
        <v>8 years, 11 months, 29 days</v>
      </c>
    </row>
    <row r="31" spans="1:4" x14ac:dyDescent="0.35">
      <c r="A31" s="1">
        <v>115</v>
      </c>
      <c r="B31" s="4">
        <v>40345</v>
      </c>
      <c r="C31" s="4">
        <v>41183</v>
      </c>
      <c r="D31" t="str">
        <f t="shared" si="0"/>
        <v>2 years, 3 months, 15 days</v>
      </c>
    </row>
    <row r="32" spans="1:4" x14ac:dyDescent="0.35">
      <c r="A32" s="1">
        <v>740</v>
      </c>
      <c r="B32" s="4">
        <v>26189</v>
      </c>
      <c r="C32" s="4">
        <v>26840</v>
      </c>
      <c r="D32" t="str">
        <f t="shared" si="0"/>
        <v>1 years, 9 months, 12 days</v>
      </c>
    </row>
    <row r="33" spans="1:4" x14ac:dyDescent="0.35">
      <c r="A33" s="1">
        <v>884</v>
      </c>
      <c r="B33" s="4">
        <v>34882</v>
      </c>
      <c r="C33" s="4">
        <v>41522</v>
      </c>
      <c r="D33" t="str">
        <f t="shared" si="0"/>
        <v>18 years, 2 months, 3 days</v>
      </c>
    </row>
    <row r="34" spans="1:4" x14ac:dyDescent="0.35">
      <c r="A34" s="1">
        <v>446</v>
      </c>
      <c r="B34" s="4">
        <v>35806</v>
      </c>
      <c r="C34" s="4">
        <v>42557</v>
      </c>
      <c r="D34" t="str">
        <f t="shared" si="0"/>
        <v>18 years, 5 months, 25 days</v>
      </c>
    </row>
    <row r="35" spans="1:4" x14ac:dyDescent="0.35">
      <c r="A35" s="1">
        <v>74</v>
      </c>
      <c r="B35" s="4">
        <v>30200</v>
      </c>
      <c r="C35" s="4">
        <v>37114</v>
      </c>
      <c r="D35" t="str">
        <f t="shared" si="0"/>
        <v>18 years, 11 months, 5 days</v>
      </c>
    </row>
    <row r="36" spans="1:4" x14ac:dyDescent="0.35">
      <c r="A36" s="1">
        <v>636</v>
      </c>
      <c r="B36" s="4">
        <v>36289</v>
      </c>
      <c r="C36" s="4">
        <v>38504</v>
      </c>
      <c r="D36" t="str">
        <f t="shared" si="0"/>
        <v>6 years, 0 months, 23 days</v>
      </c>
    </row>
    <row r="37" spans="1:4" x14ac:dyDescent="0.35">
      <c r="A37" s="1">
        <v>37</v>
      </c>
      <c r="B37" s="4">
        <v>38247</v>
      </c>
      <c r="C37" s="4">
        <v>45446</v>
      </c>
      <c r="D37" t="str">
        <f t="shared" si="0"/>
        <v>19 years, 8 months, 17 days</v>
      </c>
    </row>
    <row r="38" spans="1:4" x14ac:dyDescent="0.35">
      <c r="A38" s="1">
        <v>804</v>
      </c>
      <c r="B38" s="4">
        <v>35666</v>
      </c>
      <c r="C38" s="4">
        <v>40366</v>
      </c>
      <c r="D38" t="str">
        <f t="shared" si="0"/>
        <v>12 years, 10 months, 13 days</v>
      </c>
    </row>
    <row r="39" spans="1:4" x14ac:dyDescent="0.35">
      <c r="A39" s="1">
        <v>694</v>
      </c>
      <c r="B39" s="4">
        <v>37775</v>
      </c>
      <c r="C39" s="4">
        <v>41767</v>
      </c>
      <c r="D39" t="str">
        <f t="shared" si="0"/>
        <v>10 years, 11 months, 5 days</v>
      </c>
    </row>
    <row r="40" spans="1:4" x14ac:dyDescent="0.35">
      <c r="A40" s="1">
        <v>198</v>
      </c>
      <c r="B40" s="4">
        <v>35922</v>
      </c>
      <c r="C40" s="4">
        <v>42733</v>
      </c>
      <c r="D40" t="str">
        <f t="shared" si="0"/>
        <v>18 years, 7 months, 22 days</v>
      </c>
    </row>
    <row r="41" spans="1:4" x14ac:dyDescent="0.35">
      <c r="A41" s="1">
        <v>576</v>
      </c>
      <c r="B41" s="4">
        <v>27763</v>
      </c>
      <c r="C41" s="4">
        <v>31305</v>
      </c>
      <c r="D41" t="str">
        <f t="shared" si="0"/>
        <v>9 years, 8 months, 11 days</v>
      </c>
    </row>
    <row r="42" spans="1:4" x14ac:dyDescent="0.35">
      <c r="A42" s="1">
        <v>754</v>
      </c>
      <c r="B42" s="4">
        <v>40312</v>
      </c>
      <c r="C42" s="4">
        <v>46709</v>
      </c>
      <c r="D42" t="str">
        <f t="shared" si="0"/>
        <v>17 years, 6 months, 4 days</v>
      </c>
    </row>
    <row r="43" spans="1:4" x14ac:dyDescent="0.35">
      <c r="A43" s="1">
        <v>547</v>
      </c>
      <c r="B43" s="4">
        <v>38948</v>
      </c>
      <c r="C43" s="4">
        <v>44564</v>
      </c>
      <c r="D43" t="str">
        <f t="shared" si="0"/>
        <v>15 years, 4 months, 15 days</v>
      </c>
    </row>
    <row r="44" spans="1:4" x14ac:dyDescent="0.35">
      <c r="A44" s="1">
        <v>656</v>
      </c>
      <c r="B44" s="4">
        <v>30479</v>
      </c>
      <c r="C44" s="4">
        <v>37219</v>
      </c>
      <c r="D44" t="str">
        <f t="shared" si="0"/>
        <v>18 years, 5 months, 12 days</v>
      </c>
    </row>
    <row r="45" spans="1:4" x14ac:dyDescent="0.35">
      <c r="A45" s="1">
        <v>654</v>
      </c>
      <c r="B45" s="4">
        <v>35927</v>
      </c>
      <c r="C45" s="4">
        <v>39342</v>
      </c>
      <c r="D45" t="str">
        <f t="shared" si="0"/>
        <v>9 years, 4 months, 5 days</v>
      </c>
    </row>
    <row r="46" spans="1:4" x14ac:dyDescent="0.35">
      <c r="A46" s="1">
        <v>646</v>
      </c>
      <c r="B46" s="4">
        <v>41348</v>
      </c>
      <c r="C46" s="4">
        <v>45448</v>
      </c>
      <c r="D46" t="str">
        <f t="shared" si="0"/>
        <v>11 years, 2 months, 21 days</v>
      </c>
    </row>
    <row r="47" spans="1:4" x14ac:dyDescent="0.35">
      <c r="A47" s="1">
        <v>250</v>
      </c>
      <c r="B47" s="4">
        <v>41746</v>
      </c>
      <c r="C47" s="4">
        <v>44742</v>
      </c>
      <c r="D47" t="str">
        <f t="shared" si="0"/>
        <v>8 years, 2 months, 13 days</v>
      </c>
    </row>
    <row r="48" spans="1:4" x14ac:dyDescent="0.35">
      <c r="A48" s="1">
        <v>81</v>
      </c>
      <c r="B48" s="4">
        <v>26021</v>
      </c>
      <c r="C48" s="4">
        <v>30403</v>
      </c>
      <c r="D48" t="str">
        <f t="shared" si="0"/>
        <v>11 years, 11 months, 27 days</v>
      </c>
    </row>
    <row r="49" spans="1:4" x14ac:dyDescent="0.35">
      <c r="A49" s="1">
        <v>898</v>
      </c>
      <c r="B49" s="4">
        <v>29175</v>
      </c>
      <c r="C49" s="4">
        <v>30472</v>
      </c>
      <c r="D49" t="str">
        <f t="shared" si="0"/>
        <v>3 years, 6 months, 20 days</v>
      </c>
    </row>
    <row r="50" spans="1:4" x14ac:dyDescent="0.35">
      <c r="A50" s="1">
        <v>461</v>
      </c>
      <c r="B50" s="4">
        <v>42926</v>
      </c>
      <c r="C50" s="4">
        <v>48907</v>
      </c>
      <c r="D50" t="str">
        <f t="shared" si="0"/>
        <v>16 years, 4 months, 14 days</v>
      </c>
    </row>
    <row r="51" spans="1:4" x14ac:dyDescent="0.35">
      <c r="A51" s="1">
        <v>390</v>
      </c>
      <c r="B51" s="4">
        <v>39331</v>
      </c>
      <c r="C51" s="4">
        <v>44555</v>
      </c>
      <c r="D51" t="str">
        <f t="shared" si="0"/>
        <v>14 years, 3 months, 19 days</v>
      </c>
    </row>
    <row r="52" spans="1:4" x14ac:dyDescent="0.35">
      <c r="A52" s="1">
        <v>988</v>
      </c>
      <c r="B52" s="4">
        <v>30950</v>
      </c>
      <c r="C52" s="4">
        <v>31610</v>
      </c>
      <c r="D52" t="str">
        <f t="shared" si="0"/>
        <v>1 years, 9 months, 22 days</v>
      </c>
    </row>
    <row r="53" spans="1:4" x14ac:dyDescent="0.35">
      <c r="A53" s="1">
        <v>597</v>
      </c>
      <c r="B53" s="4">
        <v>29072</v>
      </c>
      <c r="C53" s="4">
        <v>33197</v>
      </c>
      <c r="D53" t="str">
        <f t="shared" si="0"/>
        <v>11 years, 3 months, 15 days</v>
      </c>
    </row>
    <row r="54" spans="1:4" x14ac:dyDescent="0.35">
      <c r="A54" s="1">
        <v>916</v>
      </c>
      <c r="B54" s="4">
        <v>39964</v>
      </c>
      <c r="C54" s="4">
        <v>44504</v>
      </c>
      <c r="D54" t="str">
        <f t="shared" si="0"/>
        <v>12 years, 5 months, 4 days</v>
      </c>
    </row>
    <row r="55" spans="1:4" x14ac:dyDescent="0.35">
      <c r="A55" s="1">
        <v>135</v>
      </c>
      <c r="B55" s="4">
        <v>30298</v>
      </c>
      <c r="C55" s="4">
        <v>35154</v>
      </c>
      <c r="D55" t="str">
        <f t="shared" si="0"/>
        <v>13 years, 3 months, 17 days</v>
      </c>
    </row>
    <row r="56" spans="1:4" x14ac:dyDescent="0.35">
      <c r="A56" s="1">
        <v>262</v>
      </c>
      <c r="B56" s="4">
        <v>40299</v>
      </c>
      <c r="C56" s="4">
        <v>44142</v>
      </c>
      <c r="D56" t="str">
        <f t="shared" si="0"/>
        <v>10 years, 6 months, 6 days</v>
      </c>
    </row>
    <row r="57" spans="1:4" x14ac:dyDescent="0.35">
      <c r="A57" s="1">
        <v>844</v>
      </c>
      <c r="B57" s="4">
        <v>31375</v>
      </c>
      <c r="C57" s="4">
        <v>32024</v>
      </c>
      <c r="D57" t="str">
        <f t="shared" si="0"/>
        <v>1 years, 9 months, 11 days</v>
      </c>
    </row>
    <row r="58" spans="1:4" x14ac:dyDescent="0.35">
      <c r="A58" s="1">
        <v>169</v>
      </c>
      <c r="B58" s="4">
        <v>27971</v>
      </c>
      <c r="C58" s="4">
        <v>34846</v>
      </c>
      <c r="D58" t="str">
        <f t="shared" si="0"/>
        <v>18 years, 9 months, 27 days</v>
      </c>
    </row>
    <row r="59" spans="1:4" x14ac:dyDescent="0.35">
      <c r="A59" s="1">
        <v>671</v>
      </c>
      <c r="B59" s="4">
        <v>37775</v>
      </c>
      <c r="C59" s="4">
        <v>40119</v>
      </c>
      <c r="D59" t="str">
        <f t="shared" si="0"/>
        <v>6 years, 4 months, 30 days</v>
      </c>
    </row>
    <row r="60" spans="1:4" x14ac:dyDescent="0.35">
      <c r="A60" s="1">
        <v>353</v>
      </c>
      <c r="B60" s="4">
        <v>32419</v>
      </c>
      <c r="C60" s="4">
        <v>39518</v>
      </c>
      <c r="D60" t="str">
        <f t="shared" si="0"/>
        <v>19 years, 5 months, 8 days</v>
      </c>
    </row>
    <row r="61" spans="1:4" x14ac:dyDescent="0.35">
      <c r="A61" s="1">
        <v>776</v>
      </c>
      <c r="B61" s="4">
        <v>42858</v>
      </c>
      <c r="C61" s="4">
        <v>44214</v>
      </c>
      <c r="D61" t="str">
        <f t="shared" si="0"/>
        <v>3 years, 8 months, 15 days</v>
      </c>
    </row>
    <row r="62" spans="1:4" x14ac:dyDescent="0.35">
      <c r="A62" s="1">
        <v>205</v>
      </c>
      <c r="B62" s="4">
        <v>33918</v>
      </c>
      <c r="C62" s="4">
        <v>37102</v>
      </c>
      <c r="D62" t="str">
        <f t="shared" si="0"/>
        <v>8 years, 8 months, 20 days</v>
      </c>
    </row>
    <row r="63" spans="1:4" x14ac:dyDescent="0.35">
      <c r="A63" s="1">
        <v>705</v>
      </c>
      <c r="B63" s="4">
        <v>38692</v>
      </c>
      <c r="C63" s="4">
        <v>44323</v>
      </c>
      <c r="D63" t="str">
        <f t="shared" si="0"/>
        <v>15 years, 5 months, 1 days</v>
      </c>
    </row>
    <row r="64" spans="1:4" x14ac:dyDescent="0.35">
      <c r="A64" s="1">
        <v>10</v>
      </c>
      <c r="B64" s="4">
        <v>34702</v>
      </c>
      <c r="C64" s="4">
        <v>36802</v>
      </c>
      <c r="D64" t="str">
        <f t="shared" si="0"/>
        <v>5 years, 9 months, 0 days</v>
      </c>
    </row>
    <row r="65" spans="1:4" x14ac:dyDescent="0.35">
      <c r="A65" s="1">
        <v>195</v>
      </c>
      <c r="B65" s="4">
        <v>40882</v>
      </c>
      <c r="C65" s="4">
        <v>41117</v>
      </c>
      <c r="D65" t="str">
        <f t="shared" si="0"/>
        <v>0 years, 7 months, 22 days</v>
      </c>
    </row>
    <row r="66" spans="1:4" x14ac:dyDescent="0.35">
      <c r="A66" s="1">
        <v>136</v>
      </c>
      <c r="B66" s="4">
        <v>28365</v>
      </c>
      <c r="C66" s="4">
        <v>35317</v>
      </c>
      <c r="D66" t="str">
        <f t="shared" si="0"/>
        <v>19 years, 0 months, 12 days</v>
      </c>
    </row>
    <row r="67" spans="1:4" x14ac:dyDescent="0.35">
      <c r="A67" s="1">
        <v>500</v>
      </c>
      <c r="B67" s="4">
        <v>40312</v>
      </c>
      <c r="C67" s="4">
        <v>41125</v>
      </c>
      <c r="D67" t="str">
        <f t="shared" ref="D67:D130" si="1">IF(C67&lt;&gt;"", CONCATENATE(DATEDIF(B67, C67, "y"), " years, ", DATEDIF(B67, C67, "ym"), " months, ", DATEDIF(B67, C67, "md"), " days"), "")</f>
        <v>2 years, 2 months, 21 days</v>
      </c>
    </row>
    <row r="68" spans="1:4" x14ac:dyDescent="0.35">
      <c r="A68" s="1">
        <v>969</v>
      </c>
      <c r="B68" s="4">
        <v>29901</v>
      </c>
      <c r="C68" s="4">
        <v>36594</v>
      </c>
      <c r="D68" t="str">
        <f t="shared" si="1"/>
        <v>18 years, 3 months, 27 days</v>
      </c>
    </row>
    <row r="69" spans="1:4" x14ac:dyDescent="0.35">
      <c r="A69" s="1">
        <v>817</v>
      </c>
      <c r="B69" s="4">
        <v>37522</v>
      </c>
      <c r="C69" s="4">
        <v>38801</v>
      </c>
      <c r="D69" t="str">
        <f t="shared" si="1"/>
        <v>3 years, 6 months, 2 days</v>
      </c>
    </row>
    <row r="70" spans="1:4" x14ac:dyDescent="0.35">
      <c r="A70" s="1">
        <v>833</v>
      </c>
      <c r="B70" s="4">
        <v>34590</v>
      </c>
      <c r="C70" s="4">
        <v>40297</v>
      </c>
      <c r="D70" t="str">
        <f t="shared" si="1"/>
        <v>15 years, 7 months, 16 days</v>
      </c>
    </row>
    <row r="71" spans="1:4" x14ac:dyDescent="0.35">
      <c r="A71" s="1">
        <v>221</v>
      </c>
      <c r="B71" s="4">
        <v>30316</v>
      </c>
      <c r="C71" s="4">
        <v>31268</v>
      </c>
      <c r="D71" t="str">
        <f t="shared" si="1"/>
        <v>2 years, 7 months, 9 days</v>
      </c>
    </row>
    <row r="72" spans="1:4" x14ac:dyDescent="0.35">
      <c r="A72" s="1">
        <v>77</v>
      </c>
      <c r="B72" s="4">
        <v>35387</v>
      </c>
      <c r="C72" s="4">
        <v>42482</v>
      </c>
      <c r="D72" t="str">
        <f t="shared" si="1"/>
        <v>19 years, 5 months, 4 days</v>
      </c>
    </row>
    <row r="73" spans="1:4" x14ac:dyDescent="0.35">
      <c r="A73" s="1">
        <v>800</v>
      </c>
      <c r="B73" s="4">
        <v>32842</v>
      </c>
      <c r="C73" s="4">
        <v>39978</v>
      </c>
      <c r="D73" t="str">
        <f t="shared" si="1"/>
        <v>19 years, 6 months, 15 days</v>
      </c>
    </row>
    <row r="74" spans="1:4" x14ac:dyDescent="0.35">
      <c r="A74" s="1">
        <v>146</v>
      </c>
      <c r="B74" s="4">
        <v>36613</v>
      </c>
      <c r="C74" s="4">
        <v>39002</v>
      </c>
      <c r="D74" t="str">
        <f t="shared" si="1"/>
        <v>6 years, 6 months, 14 days</v>
      </c>
    </row>
    <row r="75" spans="1:4" x14ac:dyDescent="0.35">
      <c r="A75" s="1">
        <v>531</v>
      </c>
      <c r="B75" s="4">
        <v>40143</v>
      </c>
      <c r="C75" s="4">
        <v>46708</v>
      </c>
      <c r="D75" t="str">
        <f t="shared" si="1"/>
        <v>17 years, 11 months, 22 days</v>
      </c>
    </row>
    <row r="76" spans="1:4" x14ac:dyDescent="0.35">
      <c r="A76" s="1">
        <v>503</v>
      </c>
      <c r="B76" s="4">
        <v>36013</v>
      </c>
      <c r="C76" s="4">
        <v>41934</v>
      </c>
      <c r="D76" t="str">
        <f t="shared" si="1"/>
        <v>16 years, 2 months, 16 days</v>
      </c>
    </row>
    <row r="77" spans="1:4" x14ac:dyDescent="0.35">
      <c r="A77" s="1">
        <v>19</v>
      </c>
      <c r="B77" s="4">
        <v>40529</v>
      </c>
      <c r="C77" s="4">
        <v>44199</v>
      </c>
      <c r="D77" t="str">
        <f t="shared" si="1"/>
        <v>10 years, 0 months, 17 days</v>
      </c>
    </row>
    <row r="78" spans="1:4" x14ac:dyDescent="0.35">
      <c r="A78" s="1">
        <v>897</v>
      </c>
      <c r="B78" s="4">
        <v>35922</v>
      </c>
      <c r="C78" s="4">
        <v>36252</v>
      </c>
      <c r="D78" t="str">
        <f t="shared" si="1"/>
        <v>0 years, 10 months, 26 days</v>
      </c>
    </row>
    <row r="79" spans="1:4" x14ac:dyDescent="0.35">
      <c r="A79" s="1">
        <v>703</v>
      </c>
      <c r="B79" s="4">
        <v>31441</v>
      </c>
      <c r="C79" s="4">
        <v>31780</v>
      </c>
      <c r="D79" t="str">
        <f t="shared" si="1"/>
        <v>0 years, 11 months, 5 days</v>
      </c>
    </row>
    <row r="80" spans="1:4" x14ac:dyDescent="0.35">
      <c r="A80" s="1">
        <v>249</v>
      </c>
      <c r="B80" s="4">
        <v>37119</v>
      </c>
      <c r="C80" s="4">
        <v>37384</v>
      </c>
      <c r="D80" t="str">
        <f t="shared" si="1"/>
        <v>0 years, 8 months, 22 days</v>
      </c>
    </row>
    <row r="81" spans="1:4" x14ac:dyDescent="0.35">
      <c r="A81" s="1">
        <v>360</v>
      </c>
      <c r="B81" s="4">
        <v>29113</v>
      </c>
      <c r="C81" s="4">
        <v>34515</v>
      </c>
      <c r="D81" t="str">
        <f t="shared" si="1"/>
        <v>14 years, 9 months, 15 days</v>
      </c>
    </row>
    <row r="82" spans="1:4" x14ac:dyDescent="0.35">
      <c r="A82" s="1">
        <v>327</v>
      </c>
      <c r="B82" s="4">
        <v>42960</v>
      </c>
      <c r="C82" s="4">
        <v>46401</v>
      </c>
      <c r="D82" t="str">
        <f t="shared" si="1"/>
        <v>9 years, 5 months, 1 days</v>
      </c>
    </row>
    <row r="83" spans="1:4" x14ac:dyDescent="0.35">
      <c r="A83" s="1">
        <v>121</v>
      </c>
      <c r="B83" s="4">
        <v>41167</v>
      </c>
      <c r="C83" s="4">
        <v>42238</v>
      </c>
      <c r="D83" t="str">
        <f t="shared" si="1"/>
        <v>2 years, 11 months, 7 days</v>
      </c>
    </row>
    <row r="84" spans="1:4" x14ac:dyDescent="0.35">
      <c r="A84" s="1">
        <v>614</v>
      </c>
      <c r="B84" s="4">
        <v>31441</v>
      </c>
      <c r="C84" s="4">
        <v>32606</v>
      </c>
      <c r="D84" t="str">
        <f t="shared" si="1"/>
        <v>3 years, 2 months, 10 days</v>
      </c>
    </row>
    <row r="85" spans="1:4" x14ac:dyDescent="0.35">
      <c r="A85" s="1">
        <v>80</v>
      </c>
      <c r="B85" s="4">
        <v>38436</v>
      </c>
      <c r="C85" s="4">
        <v>45198</v>
      </c>
      <c r="D85" t="str">
        <f t="shared" si="1"/>
        <v>18 years, 6 months, 4 days</v>
      </c>
    </row>
    <row r="86" spans="1:4" x14ac:dyDescent="0.35">
      <c r="A86" s="1">
        <v>401</v>
      </c>
      <c r="B86" s="4">
        <v>36906</v>
      </c>
      <c r="C86" s="4">
        <v>39080</v>
      </c>
      <c r="D86" t="str">
        <f t="shared" si="1"/>
        <v>5 years, 11 months, 14 days</v>
      </c>
    </row>
    <row r="87" spans="1:4" x14ac:dyDescent="0.35">
      <c r="A87" s="1">
        <v>914</v>
      </c>
      <c r="B87" s="4">
        <v>31368</v>
      </c>
      <c r="C87" s="4">
        <v>36107</v>
      </c>
      <c r="D87" t="str">
        <f t="shared" si="1"/>
        <v>12 years, 11 months, 22 days</v>
      </c>
    </row>
    <row r="88" spans="1:4" x14ac:dyDescent="0.35">
      <c r="A88" s="1">
        <v>713</v>
      </c>
      <c r="B88" s="4">
        <v>28068</v>
      </c>
      <c r="C88" s="4">
        <v>33221</v>
      </c>
      <c r="D88" t="str">
        <f t="shared" si="1"/>
        <v>14 years, 1 months, 10 days</v>
      </c>
    </row>
    <row r="89" spans="1:4" x14ac:dyDescent="0.35">
      <c r="A89" s="1">
        <v>568</v>
      </c>
      <c r="B89" s="4">
        <v>33031</v>
      </c>
      <c r="C89" s="4">
        <v>37004</v>
      </c>
      <c r="D89" t="str">
        <f t="shared" si="1"/>
        <v>10 years, 10 months, 16 days</v>
      </c>
    </row>
    <row r="90" spans="1:4" x14ac:dyDescent="0.35">
      <c r="A90" s="1">
        <v>752</v>
      </c>
      <c r="B90" s="4">
        <v>41782</v>
      </c>
      <c r="C90" s="4">
        <v>42648</v>
      </c>
      <c r="D90" t="str">
        <f t="shared" si="1"/>
        <v>2 years, 4 months, 12 days</v>
      </c>
    </row>
    <row r="91" spans="1:4" x14ac:dyDescent="0.35">
      <c r="A91" s="1">
        <v>867</v>
      </c>
      <c r="B91" s="4">
        <v>39674</v>
      </c>
      <c r="C91" s="4">
        <v>45603</v>
      </c>
      <c r="D91" t="str">
        <f t="shared" si="1"/>
        <v>16 years, 2 months, 24 days</v>
      </c>
    </row>
    <row r="92" spans="1:4" x14ac:dyDescent="0.35">
      <c r="A92" s="1">
        <v>980</v>
      </c>
      <c r="B92" s="4">
        <v>37525</v>
      </c>
      <c r="C92" s="4">
        <v>42541</v>
      </c>
      <c r="D92" t="str">
        <f t="shared" si="1"/>
        <v>13 years, 8 months, 25 days</v>
      </c>
    </row>
    <row r="93" spans="1:4" x14ac:dyDescent="0.35">
      <c r="A93" s="1">
        <v>704</v>
      </c>
      <c r="B93" s="4">
        <v>41603</v>
      </c>
      <c r="C93" s="4">
        <v>47401</v>
      </c>
      <c r="D93" t="str">
        <f t="shared" si="1"/>
        <v>15 years, 10 months, 15 days</v>
      </c>
    </row>
    <row r="94" spans="1:4" x14ac:dyDescent="0.35">
      <c r="A94" s="1">
        <v>598</v>
      </c>
      <c r="B94" s="4">
        <v>31583</v>
      </c>
      <c r="C94" s="4">
        <v>35172</v>
      </c>
      <c r="D94" t="str">
        <f t="shared" si="1"/>
        <v>9 years, 9 months, 28 days</v>
      </c>
    </row>
    <row r="95" spans="1:4" x14ac:dyDescent="0.35">
      <c r="A95" s="1">
        <v>932</v>
      </c>
      <c r="B95" s="4">
        <v>31145</v>
      </c>
      <c r="C95" s="4">
        <v>33985</v>
      </c>
      <c r="D95" t="str">
        <f t="shared" si="1"/>
        <v>7 years, 9 months, 8 days</v>
      </c>
    </row>
    <row r="96" spans="1:4" x14ac:dyDescent="0.35">
      <c r="A96" s="1">
        <v>834</v>
      </c>
      <c r="B96" s="4">
        <v>35575</v>
      </c>
      <c r="C96" s="4">
        <v>42548</v>
      </c>
      <c r="D96" t="str">
        <f t="shared" si="1"/>
        <v>19 years, 1 months, 2 days</v>
      </c>
    </row>
    <row r="97" spans="1:4" x14ac:dyDescent="0.35">
      <c r="A97" s="1">
        <v>209</v>
      </c>
      <c r="B97" s="4">
        <v>29908</v>
      </c>
      <c r="C97" s="4">
        <v>34324</v>
      </c>
      <c r="D97" t="str">
        <f t="shared" si="1"/>
        <v>12 years, 1 months, 3 days</v>
      </c>
    </row>
    <row r="98" spans="1:4" x14ac:dyDescent="0.35">
      <c r="A98" s="1">
        <v>330</v>
      </c>
      <c r="B98" s="4">
        <v>34590</v>
      </c>
      <c r="C98" s="4">
        <v>38534</v>
      </c>
      <c r="D98" t="str">
        <f t="shared" si="1"/>
        <v>10 years, 9 months, 18 days</v>
      </c>
    </row>
    <row r="99" spans="1:4" x14ac:dyDescent="0.35">
      <c r="A99" s="1">
        <v>138</v>
      </c>
      <c r="B99" s="4">
        <v>34411</v>
      </c>
      <c r="C99" s="4">
        <v>40164</v>
      </c>
      <c r="D99" t="str">
        <f t="shared" si="1"/>
        <v>15 years, 8 months, 29 days</v>
      </c>
    </row>
    <row r="100" spans="1:4" x14ac:dyDescent="0.35">
      <c r="A100" s="1">
        <v>981</v>
      </c>
      <c r="B100" s="4">
        <v>28204</v>
      </c>
      <c r="C100" s="4">
        <v>34784</v>
      </c>
      <c r="D100" t="str">
        <f t="shared" si="1"/>
        <v>18 years, 0 months, 6 days</v>
      </c>
    </row>
    <row r="101" spans="1:4" x14ac:dyDescent="0.35">
      <c r="A101" s="1">
        <v>130</v>
      </c>
      <c r="B101" s="4">
        <v>38640</v>
      </c>
      <c r="C101" s="4">
        <v>40002</v>
      </c>
      <c r="D101" t="str">
        <f t="shared" si="1"/>
        <v>3 years, 8 months, 23 days</v>
      </c>
    </row>
    <row r="102" spans="1:4" x14ac:dyDescent="0.35">
      <c r="A102" s="1">
        <v>685</v>
      </c>
      <c r="B102" s="4">
        <v>27099</v>
      </c>
      <c r="C102" s="4">
        <v>30644</v>
      </c>
      <c r="D102" t="str">
        <f t="shared" si="1"/>
        <v>9 years, 8 months, 13 days</v>
      </c>
    </row>
    <row r="103" spans="1:4" x14ac:dyDescent="0.35">
      <c r="A103" s="1">
        <v>544</v>
      </c>
      <c r="B103" s="4">
        <v>43375</v>
      </c>
      <c r="C103" s="4">
        <v>50746</v>
      </c>
      <c r="D103" t="str">
        <f t="shared" si="1"/>
        <v>20 years, 2 months, 5 days</v>
      </c>
    </row>
    <row r="104" spans="1:4" x14ac:dyDescent="0.35">
      <c r="A104" s="1">
        <v>384</v>
      </c>
      <c r="B104" s="4">
        <v>37462</v>
      </c>
      <c r="C104" s="4">
        <v>41946</v>
      </c>
      <c r="D104" t="str">
        <f t="shared" si="1"/>
        <v>12 years, 3 months, 9 days</v>
      </c>
    </row>
    <row r="105" spans="1:4" x14ac:dyDescent="0.35">
      <c r="A105" s="1">
        <v>467</v>
      </c>
      <c r="B105" s="4">
        <v>30178</v>
      </c>
      <c r="C105" s="4">
        <v>34084</v>
      </c>
      <c r="D105" t="str">
        <f t="shared" si="1"/>
        <v>10 years, 8 months, 10 days</v>
      </c>
    </row>
    <row r="106" spans="1:4" x14ac:dyDescent="0.35">
      <c r="A106" s="1">
        <v>112</v>
      </c>
      <c r="B106" s="4">
        <v>38334</v>
      </c>
      <c r="C106" s="4">
        <v>38932</v>
      </c>
      <c r="D106" t="str">
        <f t="shared" si="1"/>
        <v>1 years, 7 months, 21 days</v>
      </c>
    </row>
    <row r="107" spans="1:4" x14ac:dyDescent="0.35">
      <c r="A107" s="1">
        <v>906</v>
      </c>
      <c r="B107" s="4">
        <v>41028</v>
      </c>
      <c r="C107" s="4">
        <v>44948</v>
      </c>
      <c r="D107" t="str">
        <f t="shared" si="1"/>
        <v>10 years, 8 months, 24 days</v>
      </c>
    </row>
    <row r="108" spans="1:4" x14ac:dyDescent="0.35">
      <c r="A108" s="1">
        <v>609</v>
      </c>
      <c r="B108" s="4">
        <v>34249</v>
      </c>
      <c r="C108" s="4">
        <v>37326</v>
      </c>
      <c r="D108" t="str">
        <f t="shared" si="1"/>
        <v>8 years, 5 months, 4 days</v>
      </c>
    </row>
    <row r="109" spans="1:4" x14ac:dyDescent="0.35">
      <c r="A109" s="1">
        <v>379</v>
      </c>
      <c r="B109" s="4">
        <v>37813</v>
      </c>
      <c r="C109" s="4">
        <v>40733</v>
      </c>
      <c r="D109" t="str">
        <f t="shared" si="1"/>
        <v>7 years, 11 months, 28 days</v>
      </c>
    </row>
    <row r="110" spans="1:4" x14ac:dyDescent="0.35">
      <c r="A110" s="1">
        <v>357</v>
      </c>
      <c r="B110" s="4">
        <v>29105</v>
      </c>
      <c r="C110" s="4">
        <v>30098</v>
      </c>
      <c r="D110" t="str">
        <f t="shared" si="1"/>
        <v>2 years, 8 months, 20 days</v>
      </c>
    </row>
    <row r="111" spans="1:4" x14ac:dyDescent="0.35">
      <c r="A111" s="1">
        <v>364</v>
      </c>
      <c r="B111" s="4">
        <v>41589</v>
      </c>
      <c r="C111" s="4">
        <v>44826</v>
      </c>
      <c r="D111" t="str">
        <f t="shared" si="1"/>
        <v>8 years, 10 months, 11 days</v>
      </c>
    </row>
    <row r="112" spans="1:4" x14ac:dyDescent="0.35">
      <c r="A112" s="1">
        <v>69</v>
      </c>
      <c r="B112" s="4">
        <v>27616</v>
      </c>
      <c r="C112" s="4">
        <v>31593</v>
      </c>
      <c r="D112" t="str">
        <f t="shared" si="1"/>
        <v>10 years, 10 months, 20 days</v>
      </c>
    </row>
    <row r="113" spans="1:4" x14ac:dyDescent="0.35">
      <c r="A113" s="1">
        <v>973</v>
      </c>
      <c r="B113" s="4">
        <v>39784</v>
      </c>
      <c r="C113" s="4">
        <v>46105</v>
      </c>
      <c r="D113" t="str">
        <f t="shared" si="1"/>
        <v>17 years, 3 months, 22 days</v>
      </c>
    </row>
    <row r="114" spans="1:4" x14ac:dyDescent="0.35">
      <c r="A114" s="1">
        <v>455</v>
      </c>
      <c r="B114" s="4">
        <v>27310</v>
      </c>
      <c r="C114" s="4">
        <v>32333</v>
      </c>
      <c r="D114" t="str">
        <f t="shared" si="1"/>
        <v>13 years, 9 months, 1 days</v>
      </c>
    </row>
    <row r="115" spans="1:4" x14ac:dyDescent="0.35">
      <c r="A115" s="1">
        <v>247</v>
      </c>
      <c r="B115" s="4">
        <v>25935</v>
      </c>
      <c r="C115" s="4">
        <v>30207</v>
      </c>
      <c r="D115" t="str">
        <f t="shared" si="1"/>
        <v>11 years, 8 months, 11 days</v>
      </c>
    </row>
    <row r="116" spans="1:4" x14ac:dyDescent="0.35">
      <c r="A116" s="1">
        <v>491</v>
      </c>
      <c r="B116" s="4">
        <v>39557</v>
      </c>
      <c r="C116" s="4">
        <v>44427</v>
      </c>
      <c r="D116" t="str">
        <f t="shared" si="1"/>
        <v>13 years, 4 months, 0 days</v>
      </c>
    </row>
    <row r="117" spans="1:4" x14ac:dyDescent="0.35">
      <c r="A117" s="1">
        <v>826</v>
      </c>
      <c r="B117" s="4">
        <v>41487</v>
      </c>
      <c r="C117" s="4">
        <v>45451</v>
      </c>
      <c r="D117" t="str">
        <f t="shared" si="1"/>
        <v>10 years, 10 months, 7 days</v>
      </c>
    </row>
    <row r="118" spans="1:4" x14ac:dyDescent="0.35">
      <c r="A118" s="1">
        <v>400</v>
      </c>
      <c r="B118" s="4">
        <v>38732</v>
      </c>
      <c r="C118" s="4">
        <v>43894</v>
      </c>
      <c r="D118" t="str">
        <f t="shared" si="1"/>
        <v>14 years, 1 months, 18 days</v>
      </c>
    </row>
    <row r="119" spans="1:4" x14ac:dyDescent="0.35">
      <c r="A119" s="1">
        <v>271</v>
      </c>
      <c r="B119" s="4">
        <v>40353</v>
      </c>
      <c r="C119" s="4">
        <v>47425</v>
      </c>
      <c r="D119" t="str">
        <f t="shared" si="1"/>
        <v>19 years, 4 months, 10 days</v>
      </c>
    </row>
    <row r="120" spans="1:4" x14ac:dyDescent="0.35">
      <c r="A120" s="1">
        <v>110</v>
      </c>
      <c r="B120" s="4">
        <v>41589</v>
      </c>
      <c r="C120" s="4">
        <v>44773</v>
      </c>
      <c r="D120" t="str">
        <f t="shared" si="1"/>
        <v>8 years, 8 months, 20 days</v>
      </c>
    </row>
    <row r="121" spans="1:4" x14ac:dyDescent="0.35">
      <c r="A121" s="1">
        <v>277</v>
      </c>
      <c r="B121" s="4">
        <v>40312</v>
      </c>
      <c r="C121" s="4">
        <v>42939</v>
      </c>
      <c r="D121" t="str">
        <f t="shared" si="1"/>
        <v>7 years, 2 months, 9 days</v>
      </c>
    </row>
    <row r="122" spans="1:4" x14ac:dyDescent="0.35">
      <c r="A122" s="1">
        <v>85</v>
      </c>
      <c r="B122" s="4">
        <v>36058</v>
      </c>
      <c r="C122" s="4">
        <v>43402</v>
      </c>
      <c r="D122" t="str">
        <f t="shared" si="1"/>
        <v>20 years, 1 months, 9 days</v>
      </c>
    </row>
    <row r="123" spans="1:4" x14ac:dyDescent="0.35">
      <c r="A123" s="1">
        <v>863</v>
      </c>
      <c r="B123" s="4">
        <v>36850</v>
      </c>
      <c r="C123" s="4">
        <v>39795</v>
      </c>
      <c r="D123" t="str">
        <f t="shared" si="1"/>
        <v>8 years, 0 months, 23 days</v>
      </c>
    </row>
    <row r="124" spans="1:4" x14ac:dyDescent="0.35">
      <c r="A124" s="1">
        <v>731</v>
      </c>
      <c r="B124" s="4">
        <v>29331</v>
      </c>
      <c r="C124" s="4">
        <v>31520</v>
      </c>
      <c r="D124" t="str">
        <f t="shared" si="1"/>
        <v>5 years, 11 months, 29 days</v>
      </c>
    </row>
    <row r="125" spans="1:4" x14ac:dyDescent="0.35">
      <c r="A125" s="1">
        <v>638</v>
      </c>
      <c r="B125" s="4">
        <v>42876</v>
      </c>
      <c r="C125" s="4">
        <v>45275</v>
      </c>
      <c r="D125" t="str">
        <f t="shared" si="1"/>
        <v>6 years, 6 months, 24 days</v>
      </c>
    </row>
    <row r="126" spans="1:4" x14ac:dyDescent="0.35">
      <c r="A126" s="1">
        <v>275</v>
      </c>
      <c r="B126" s="4">
        <v>34426</v>
      </c>
      <c r="C126" s="4">
        <v>38002</v>
      </c>
      <c r="D126" t="str">
        <f t="shared" si="1"/>
        <v>9 years, 9 months, 14 days</v>
      </c>
    </row>
    <row r="127" spans="1:4" x14ac:dyDescent="0.35">
      <c r="A127" s="1">
        <v>278</v>
      </c>
      <c r="B127" s="4">
        <v>28397</v>
      </c>
      <c r="C127" s="4">
        <v>31787</v>
      </c>
      <c r="D127" t="str">
        <f t="shared" si="1"/>
        <v>9 years, 3 months, 12 days</v>
      </c>
    </row>
    <row r="128" spans="1:4" x14ac:dyDescent="0.35">
      <c r="A128" s="1">
        <v>948</v>
      </c>
      <c r="B128" s="4">
        <v>40565</v>
      </c>
      <c r="C128" s="4">
        <v>42654</v>
      </c>
      <c r="D128" t="str">
        <f t="shared" si="1"/>
        <v>5 years, 8 months, 19 days</v>
      </c>
    </row>
    <row r="129" spans="1:4" x14ac:dyDescent="0.35">
      <c r="A129" s="1">
        <v>912</v>
      </c>
      <c r="B129" s="4">
        <v>28370</v>
      </c>
      <c r="C129" s="4">
        <v>28932</v>
      </c>
      <c r="D129" t="str">
        <f t="shared" si="1"/>
        <v>1 years, 6 months, 16 days</v>
      </c>
    </row>
    <row r="130" spans="1:4" x14ac:dyDescent="0.35">
      <c r="A130" s="1">
        <v>426</v>
      </c>
      <c r="B130" s="4">
        <v>39390</v>
      </c>
      <c r="C130" s="4">
        <v>45663</v>
      </c>
      <c r="D130" t="str">
        <f t="shared" si="1"/>
        <v>17 years, 2 months, 2 days</v>
      </c>
    </row>
    <row r="131" spans="1:4" x14ac:dyDescent="0.35">
      <c r="A131" s="1">
        <v>735</v>
      </c>
      <c r="B131" s="4">
        <v>32245</v>
      </c>
      <c r="C131" s="4">
        <v>37459</v>
      </c>
      <c r="D131" t="str">
        <f t="shared" ref="D131:D194" si="2">IF(C131&lt;&gt;"", CONCATENATE(DATEDIF(B131, C131, "y"), " years, ", DATEDIF(B131, C131, "ym"), " months, ", DATEDIF(B131, C131, "md"), " days"), "")</f>
        <v>14 years, 3 months, 10 days</v>
      </c>
    </row>
    <row r="132" spans="1:4" x14ac:dyDescent="0.35">
      <c r="A132" s="1">
        <v>666</v>
      </c>
      <c r="B132" s="4">
        <v>32166</v>
      </c>
      <c r="C132" s="4">
        <v>39254</v>
      </c>
      <c r="D132" t="str">
        <f t="shared" si="2"/>
        <v>19 years, 4 months, 28 days</v>
      </c>
    </row>
    <row r="133" spans="1:4" x14ac:dyDescent="0.35">
      <c r="A133" s="1">
        <v>888</v>
      </c>
      <c r="B133" s="4">
        <v>39669</v>
      </c>
      <c r="C133" s="4">
        <v>40341</v>
      </c>
      <c r="D133" t="str">
        <f t="shared" si="2"/>
        <v>1 years, 10 months, 3 days</v>
      </c>
    </row>
    <row r="134" spans="1:4" x14ac:dyDescent="0.35">
      <c r="A134" s="1">
        <v>310</v>
      </c>
      <c r="B134" s="4">
        <v>26413</v>
      </c>
      <c r="C134" s="4">
        <v>30022</v>
      </c>
      <c r="D134" t="str">
        <f t="shared" si="2"/>
        <v>9 years, 10 months, 16 days</v>
      </c>
    </row>
    <row r="135" spans="1:4" x14ac:dyDescent="0.35">
      <c r="A135" s="1">
        <v>43</v>
      </c>
      <c r="B135" s="4">
        <v>30200</v>
      </c>
      <c r="C135" s="4">
        <v>34861</v>
      </c>
      <c r="D135" t="str">
        <f t="shared" si="2"/>
        <v>12 years, 9 months, 5 days</v>
      </c>
    </row>
    <row r="136" spans="1:4" x14ac:dyDescent="0.35">
      <c r="A136" s="1">
        <v>722</v>
      </c>
      <c r="B136" s="4">
        <v>30033</v>
      </c>
      <c r="C136" s="4">
        <v>35533</v>
      </c>
      <c r="D136" t="str">
        <f t="shared" si="2"/>
        <v>15 years, 0 months, 21 days</v>
      </c>
    </row>
    <row r="137" spans="1:4" x14ac:dyDescent="0.35">
      <c r="A137" s="1">
        <v>233</v>
      </c>
      <c r="B137" s="4">
        <v>36315</v>
      </c>
      <c r="C137" s="4">
        <v>42362</v>
      </c>
      <c r="D137" t="str">
        <f t="shared" si="2"/>
        <v>16 years, 6 months, 20 days</v>
      </c>
    </row>
    <row r="138" spans="1:4" x14ac:dyDescent="0.35">
      <c r="A138" s="1">
        <v>392</v>
      </c>
      <c r="B138" s="4">
        <v>28109</v>
      </c>
      <c r="C138" s="4">
        <v>28839</v>
      </c>
      <c r="D138" t="str">
        <f t="shared" si="2"/>
        <v>2 years, 0 months, 0 days</v>
      </c>
    </row>
    <row r="139" spans="1:4" x14ac:dyDescent="0.35">
      <c r="A139" s="1">
        <v>527</v>
      </c>
      <c r="B139" s="4">
        <v>26995</v>
      </c>
      <c r="C139" s="4">
        <v>29875</v>
      </c>
      <c r="D139" t="str">
        <f t="shared" si="2"/>
        <v>7 years, 10 months, 19 days</v>
      </c>
    </row>
    <row r="140" spans="1:4" x14ac:dyDescent="0.35">
      <c r="A140" s="1">
        <v>767</v>
      </c>
      <c r="B140" s="4">
        <v>26914</v>
      </c>
      <c r="C140" s="4">
        <v>28047</v>
      </c>
      <c r="D140" t="str">
        <f t="shared" si="2"/>
        <v>3 years, 1 months, 7 days</v>
      </c>
    </row>
    <row r="141" spans="1:4" x14ac:dyDescent="0.35">
      <c r="A141" s="1">
        <v>650</v>
      </c>
      <c r="B141" s="4">
        <v>30958</v>
      </c>
      <c r="C141" s="4">
        <v>33313</v>
      </c>
      <c r="D141" t="str">
        <f t="shared" si="2"/>
        <v>6 years, 5 months, 13 days</v>
      </c>
    </row>
    <row r="142" spans="1:4" x14ac:dyDescent="0.35">
      <c r="A142" s="1">
        <v>908</v>
      </c>
      <c r="B142" s="4">
        <v>38732</v>
      </c>
      <c r="C142" s="4">
        <v>45501</v>
      </c>
      <c r="D142" t="str">
        <f t="shared" si="2"/>
        <v>18 years, 6 months, 13 days</v>
      </c>
    </row>
    <row r="143" spans="1:4" x14ac:dyDescent="0.35">
      <c r="A143" s="1">
        <v>955</v>
      </c>
      <c r="B143" s="4">
        <v>28397</v>
      </c>
      <c r="C143" s="4">
        <v>33803</v>
      </c>
      <c r="D143" t="str">
        <f t="shared" si="2"/>
        <v>14 years, 9 months, 19 days</v>
      </c>
    </row>
    <row r="144" spans="1:4" x14ac:dyDescent="0.35">
      <c r="A144" s="1">
        <v>106</v>
      </c>
      <c r="B144" s="4">
        <v>38948</v>
      </c>
      <c r="C144" s="4">
        <v>41281</v>
      </c>
      <c r="D144" t="str">
        <f t="shared" si="2"/>
        <v>6 years, 4 months, 19 days</v>
      </c>
    </row>
    <row r="145" spans="1:4" x14ac:dyDescent="0.35">
      <c r="A145" s="1">
        <v>410</v>
      </c>
      <c r="B145" s="4">
        <v>41343</v>
      </c>
      <c r="C145" s="4">
        <v>48407</v>
      </c>
      <c r="D145" t="str">
        <f t="shared" si="2"/>
        <v>19 years, 4 months, 2 days</v>
      </c>
    </row>
    <row r="146" spans="1:4" x14ac:dyDescent="0.35">
      <c r="A146" s="1">
        <v>311</v>
      </c>
      <c r="B146" s="4">
        <v>38436</v>
      </c>
      <c r="C146" s="4">
        <v>43732</v>
      </c>
      <c r="D146" t="str">
        <f t="shared" si="2"/>
        <v>14 years, 5 months, 30 days</v>
      </c>
    </row>
    <row r="147" spans="1:4" x14ac:dyDescent="0.35">
      <c r="A147" s="1">
        <v>830</v>
      </c>
      <c r="B147" s="4">
        <v>40353</v>
      </c>
      <c r="C147" s="4">
        <v>46345</v>
      </c>
      <c r="D147" t="str">
        <f t="shared" si="2"/>
        <v>16 years, 4 months, 26 days</v>
      </c>
    </row>
    <row r="148" spans="1:4" x14ac:dyDescent="0.35">
      <c r="A148" s="1">
        <v>805</v>
      </c>
      <c r="B148" s="4">
        <v>30618</v>
      </c>
      <c r="C148" s="4">
        <v>32019</v>
      </c>
      <c r="D148" t="str">
        <f t="shared" si="2"/>
        <v>3 years, 10 months, 1 days</v>
      </c>
    </row>
    <row r="149" spans="1:4" x14ac:dyDescent="0.35">
      <c r="A149" s="1">
        <v>351</v>
      </c>
      <c r="B149" s="4">
        <v>41589</v>
      </c>
      <c r="C149" s="4">
        <v>46347</v>
      </c>
      <c r="D149" t="str">
        <f t="shared" si="2"/>
        <v>13 years, 0 months, 10 days</v>
      </c>
    </row>
    <row r="150" spans="1:4" x14ac:dyDescent="0.35">
      <c r="A150" s="1">
        <v>529</v>
      </c>
      <c r="B150" s="4">
        <v>27557</v>
      </c>
      <c r="C150" s="4">
        <v>30326</v>
      </c>
      <c r="D150" t="str">
        <f t="shared" si="2"/>
        <v>7 years, 6 months, 29 days</v>
      </c>
    </row>
    <row r="151" spans="1:4" x14ac:dyDescent="0.35">
      <c r="A151" s="1">
        <v>52</v>
      </c>
      <c r="B151" s="4">
        <v>37574</v>
      </c>
      <c r="C151" s="4">
        <v>44918</v>
      </c>
      <c r="D151" t="str">
        <f t="shared" si="2"/>
        <v>20 years, 1 months, 9 days</v>
      </c>
    </row>
    <row r="152" spans="1:4" x14ac:dyDescent="0.35">
      <c r="A152" s="1">
        <v>30</v>
      </c>
      <c r="B152" s="4">
        <v>42701</v>
      </c>
      <c r="C152" s="4">
        <v>47289</v>
      </c>
      <c r="D152" t="str">
        <f t="shared" si="2"/>
        <v>12 years, 6 months, 24 days</v>
      </c>
    </row>
    <row r="153" spans="1:4" x14ac:dyDescent="0.35">
      <c r="A153" s="1">
        <v>421</v>
      </c>
      <c r="B153" s="4">
        <v>37431</v>
      </c>
      <c r="C153" s="4">
        <v>41643</v>
      </c>
      <c r="D153" t="str">
        <f t="shared" si="2"/>
        <v>11 years, 6 months, 11 days</v>
      </c>
    </row>
    <row r="154" spans="1:4" x14ac:dyDescent="0.35">
      <c r="A154" s="1">
        <v>696</v>
      </c>
      <c r="B154" s="4">
        <v>35026</v>
      </c>
      <c r="C154" s="4">
        <v>36681</v>
      </c>
      <c r="D154" t="str">
        <f t="shared" si="2"/>
        <v>4 years, 6 months, 12 days</v>
      </c>
    </row>
    <row r="155" spans="1:4" x14ac:dyDescent="0.35">
      <c r="A155" s="1">
        <v>788</v>
      </c>
      <c r="B155" s="4">
        <v>40677</v>
      </c>
      <c r="C155" s="4">
        <v>41528</v>
      </c>
      <c r="D155" t="str">
        <f t="shared" si="2"/>
        <v>2 years, 3 months, 28 days</v>
      </c>
    </row>
    <row r="156" spans="1:4" x14ac:dyDescent="0.35">
      <c r="A156" s="1">
        <v>590</v>
      </c>
      <c r="B156" s="4">
        <v>37462</v>
      </c>
      <c r="C156" s="4">
        <v>40524</v>
      </c>
      <c r="D156" t="str">
        <f t="shared" si="2"/>
        <v>8 years, 4 months, 17 days</v>
      </c>
    </row>
    <row r="157" spans="1:4" x14ac:dyDescent="0.35">
      <c r="A157" s="1">
        <v>417</v>
      </c>
      <c r="B157" s="4">
        <v>40081</v>
      </c>
      <c r="C157" s="4">
        <v>45001</v>
      </c>
      <c r="D157" t="str">
        <f t="shared" si="2"/>
        <v>13 years, 5 months, 19 days</v>
      </c>
    </row>
    <row r="158" spans="1:4" x14ac:dyDescent="0.35">
      <c r="A158" s="1">
        <v>635</v>
      </c>
      <c r="B158" s="4">
        <v>29348</v>
      </c>
      <c r="C158" s="4">
        <v>32068</v>
      </c>
      <c r="D158" t="str">
        <f t="shared" si="2"/>
        <v>7 years, 5 months, 11 days</v>
      </c>
    </row>
    <row r="159" spans="1:4" x14ac:dyDescent="0.35">
      <c r="A159" s="1">
        <v>549</v>
      </c>
      <c r="B159" s="4">
        <v>26598</v>
      </c>
      <c r="C159" s="4">
        <v>32864</v>
      </c>
      <c r="D159" t="str">
        <f t="shared" si="2"/>
        <v>17 years, 1 months, 26 days</v>
      </c>
    </row>
    <row r="160" spans="1:4" x14ac:dyDescent="0.35">
      <c r="A160" s="1">
        <v>877</v>
      </c>
      <c r="B160" s="4">
        <v>38732</v>
      </c>
      <c r="C160" s="4">
        <v>43959</v>
      </c>
      <c r="D160" t="str">
        <f t="shared" si="2"/>
        <v>14 years, 3 months, 23 days</v>
      </c>
    </row>
    <row r="161" spans="1:4" x14ac:dyDescent="0.35">
      <c r="A161" s="1">
        <v>690</v>
      </c>
      <c r="B161" s="4">
        <v>40486</v>
      </c>
      <c r="C161" s="4">
        <v>42090</v>
      </c>
      <c r="D161" t="str">
        <f t="shared" si="2"/>
        <v>4 years, 4 months, 23 days</v>
      </c>
    </row>
    <row r="162" spans="1:4" x14ac:dyDescent="0.35">
      <c r="A162" s="1">
        <v>164</v>
      </c>
      <c r="B162" s="4">
        <v>35569</v>
      </c>
      <c r="C162" s="4">
        <v>39460</v>
      </c>
      <c r="D162" t="str">
        <f t="shared" si="2"/>
        <v>10 years, 7 months, 25 days</v>
      </c>
    </row>
    <row r="163" spans="1:4" x14ac:dyDescent="0.35">
      <c r="A163" s="1">
        <v>279</v>
      </c>
      <c r="B163" s="4">
        <v>29908</v>
      </c>
      <c r="C163" s="4">
        <v>32618</v>
      </c>
      <c r="D163" t="str">
        <f t="shared" si="2"/>
        <v>7 years, 5 months, 2 days</v>
      </c>
    </row>
    <row r="164" spans="1:4" x14ac:dyDescent="0.35">
      <c r="A164" s="1">
        <v>574</v>
      </c>
      <c r="B164" s="4">
        <v>38631</v>
      </c>
      <c r="C164" s="4">
        <v>44297</v>
      </c>
      <c r="D164" t="str">
        <f t="shared" si="2"/>
        <v>15 years, 6 months, 5 days</v>
      </c>
    </row>
    <row r="165" spans="1:4" x14ac:dyDescent="0.35">
      <c r="A165" s="1">
        <v>222</v>
      </c>
      <c r="B165" s="4">
        <v>26370</v>
      </c>
      <c r="C165" s="4">
        <v>32839</v>
      </c>
      <c r="D165" t="str">
        <f t="shared" si="2"/>
        <v>17 years, 8 months, 15 days</v>
      </c>
    </row>
    <row r="166" spans="1:4" x14ac:dyDescent="0.35">
      <c r="A166" s="1">
        <v>640</v>
      </c>
      <c r="B166" s="4">
        <v>42654</v>
      </c>
      <c r="C166" s="4">
        <v>46610</v>
      </c>
      <c r="D166" t="str">
        <f t="shared" si="2"/>
        <v>10 years, 10 months, 0 days</v>
      </c>
    </row>
    <row r="167" spans="1:4" x14ac:dyDescent="0.35">
      <c r="A167" s="1">
        <v>896</v>
      </c>
      <c r="B167" s="4">
        <v>42675</v>
      </c>
      <c r="C167" s="4">
        <v>44395</v>
      </c>
      <c r="D167" t="str">
        <f t="shared" si="2"/>
        <v>4 years, 8 months, 17 days</v>
      </c>
    </row>
    <row r="168" spans="1:4" x14ac:dyDescent="0.35">
      <c r="A168" s="1">
        <v>318</v>
      </c>
      <c r="B168" s="4">
        <v>27180</v>
      </c>
      <c r="C168" s="4">
        <v>31970</v>
      </c>
      <c r="D168" t="str">
        <f t="shared" si="2"/>
        <v>13 years, 1 months, 11 days</v>
      </c>
    </row>
    <row r="169" spans="1:4" x14ac:dyDescent="0.35">
      <c r="A169" s="1">
        <v>953</v>
      </c>
      <c r="B169" s="4">
        <v>36589</v>
      </c>
      <c r="C169" s="4">
        <v>42397</v>
      </c>
      <c r="D169" t="str">
        <f t="shared" si="2"/>
        <v>15 years, 10 months, 24 days</v>
      </c>
    </row>
    <row r="170" spans="1:4" x14ac:dyDescent="0.35">
      <c r="A170" s="1">
        <v>681</v>
      </c>
      <c r="B170" s="4">
        <v>39826</v>
      </c>
      <c r="C170" s="4">
        <v>43852</v>
      </c>
      <c r="D170" t="str">
        <f t="shared" si="2"/>
        <v>11 years, 0 months, 9 days</v>
      </c>
    </row>
    <row r="171" spans="1:4" x14ac:dyDescent="0.35">
      <c r="A171" s="1">
        <v>972</v>
      </c>
      <c r="B171" s="4">
        <v>39964</v>
      </c>
      <c r="C171" s="4">
        <v>45194</v>
      </c>
      <c r="D171" t="str">
        <f t="shared" si="2"/>
        <v>14 years, 3 months, 25 days</v>
      </c>
    </row>
    <row r="172" spans="1:4" x14ac:dyDescent="0.35">
      <c r="A172" s="1">
        <v>407</v>
      </c>
      <c r="B172" s="4">
        <v>32729</v>
      </c>
      <c r="C172" s="4">
        <v>39308</v>
      </c>
      <c r="D172" t="str">
        <f t="shared" si="2"/>
        <v>18 years, 0 months, 5 days</v>
      </c>
    </row>
    <row r="173" spans="1:4" x14ac:dyDescent="0.35">
      <c r="A173" s="1">
        <v>226</v>
      </c>
      <c r="B173" s="4">
        <v>31375</v>
      </c>
      <c r="C173" s="4">
        <v>34598</v>
      </c>
      <c r="D173" t="str">
        <f t="shared" si="2"/>
        <v>8 years, 9 months, 28 days</v>
      </c>
    </row>
    <row r="174" spans="1:4" x14ac:dyDescent="0.35">
      <c r="A174" s="1">
        <v>762</v>
      </c>
      <c r="B174" s="4">
        <v>43729</v>
      </c>
      <c r="C174" s="4">
        <v>45888</v>
      </c>
      <c r="D174" t="str">
        <f t="shared" si="2"/>
        <v>5 years, 10 months, 29 days</v>
      </c>
    </row>
    <row r="175" spans="1:4" x14ac:dyDescent="0.35">
      <c r="A175" s="1">
        <v>872</v>
      </c>
      <c r="B175" s="4">
        <v>36589</v>
      </c>
      <c r="C175" s="4">
        <v>41980</v>
      </c>
      <c r="D175" t="str">
        <f t="shared" si="2"/>
        <v>14 years, 9 months, 3 days</v>
      </c>
    </row>
    <row r="176" spans="1:4" x14ac:dyDescent="0.35">
      <c r="A176" s="1">
        <v>473</v>
      </c>
      <c r="B176" s="4">
        <v>27879</v>
      </c>
      <c r="C176" s="4">
        <v>34520</v>
      </c>
      <c r="D176" t="str">
        <f t="shared" si="2"/>
        <v>18 years, 2 months, 6 days</v>
      </c>
    </row>
    <row r="177" spans="1:4" x14ac:dyDescent="0.35">
      <c r="A177" s="1">
        <v>248</v>
      </c>
      <c r="B177" s="4">
        <v>40345</v>
      </c>
      <c r="C177" s="4">
        <v>43963</v>
      </c>
      <c r="D177" t="str">
        <f t="shared" si="2"/>
        <v>9 years, 10 months, 26 days</v>
      </c>
    </row>
    <row r="178" spans="1:4" x14ac:dyDescent="0.35">
      <c r="A178" s="1">
        <v>416</v>
      </c>
      <c r="B178" s="4">
        <v>40802</v>
      </c>
      <c r="C178" s="4">
        <v>46010</v>
      </c>
      <c r="D178" t="str">
        <f t="shared" si="2"/>
        <v>14 years, 3 months, 3 days</v>
      </c>
    </row>
    <row r="179" spans="1:4" x14ac:dyDescent="0.35">
      <c r="A179" s="1">
        <v>425</v>
      </c>
      <c r="B179" s="4">
        <v>42890</v>
      </c>
      <c r="C179" s="4">
        <v>43808</v>
      </c>
      <c r="D179" t="str">
        <f t="shared" si="2"/>
        <v>2 years, 6 months, 5 days</v>
      </c>
    </row>
    <row r="180" spans="1:4" x14ac:dyDescent="0.35">
      <c r="A180" s="1">
        <v>435</v>
      </c>
      <c r="B180" s="4">
        <v>34857</v>
      </c>
      <c r="C180" s="4">
        <v>39999</v>
      </c>
      <c r="D180" t="str">
        <f t="shared" si="2"/>
        <v>14 years, 0 months, 28 days</v>
      </c>
    </row>
    <row r="181" spans="1:4" x14ac:dyDescent="0.35">
      <c r="A181" s="1">
        <v>370</v>
      </c>
      <c r="B181" s="4">
        <v>35960</v>
      </c>
      <c r="C181" s="4">
        <v>42486</v>
      </c>
      <c r="D181" t="str">
        <f t="shared" si="2"/>
        <v>17 years, 10 months, 12 days</v>
      </c>
    </row>
    <row r="182" spans="1:4" x14ac:dyDescent="0.35">
      <c r="A182" s="1">
        <v>406</v>
      </c>
      <c r="B182" s="4">
        <v>32359</v>
      </c>
      <c r="C182" s="4">
        <v>39222</v>
      </c>
      <c r="D182" t="str">
        <f t="shared" si="2"/>
        <v>18 years, 9 months, 16 days</v>
      </c>
    </row>
    <row r="183" spans="1:4" x14ac:dyDescent="0.35">
      <c r="A183" s="1">
        <v>976</v>
      </c>
      <c r="B183" s="4">
        <v>41343</v>
      </c>
      <c r="C183" s="4">
        <v>41645</v>
      </c>
      <c r="D183" t="str">
        <f t="shared" si="2"/>
        <v>0 years, 9 months, 27 days</v>
      </c>
    </row>
    <row r="184" spans="1:4" x14ac:dyDescent="0.35">
      <c r="A184" s="1">
        <v>349</v>
      </c>
      <c r="B184" s="4">
        <v>41049</v>
      </c>
      <c r="C184" s="4">
        <v>43066</v>
      </c>
      <c r="D184" t="str">
        <f t="shared" si="2"/>
        <v>5 years, 6 months, 7 days</v>
      </c>
    </row>
    <row r="185" spans="1:4" x14ac:dyDescent="0.35">
      <c r="A185" s="1">
        <v>595</v>
      </c>
      <c r="B185" s="4">
        <v>30820</v>
      </c>
      <c r="C185" s="4">
        <v>36600</v>
      </c>
      <c r="D185" t="str">
        <f t="shared" si="2"/>
        <v>15 years, 9 months, 26 days</v>
      </c>
    </row>
    <row r="186" spans="1:4" x14ac:dyDescent="0.35">
      <c r="A186" s="1">
        <v>366</v>
      </c>
      <c r="B186" s="4">
        <v>26107</v>
      </c>
      <c r="C186" s="4">
        <v>27549</v>
      </c>
      <c r="D186" t="str">
        <f t="shared" si="2"/>
        <v>3 years, 11 months, 12 days</v>
      </c>
    </row>
    <row r="187" spans="1:4" x14ac:dyDescent="0.35">
      <c r="A187" s="1">
        <v>39</v>
      </c>
      <c r="B187" s="4">
        <v>34893</v>
      </c>
      <c r="C187" s="4">
        <v>40036</v>
      </c>
      <c r="D187" t="str">
        <f t="shared" si="2"/>
        <v>14 years, 0 months, 29 days</v>
      </c>
    </row>
    <row r="188" spans="1:4" x14ac:dyDescent="0.35">
      <c r="A188" s="1">
        <v>978</v>
      </c>
      <c r="B188" s="4">
        <v>29419</v>
      </c>
      <c r="C188" s="4">
        <v>30070</v>
      </c>
      <c r="D188" t="str">
        <f t="shared" si="2"/>
        <v>1 years, 9 months, 12 days</v>
      </c>
    </row>
    <row r="189" spans="1:4" x14ac:dyDescent="0.35">
      <c r="A189" s="1">
        <v>623</v>
      </c>
      <c r="B189" s="4">
        <v>28109</v>
      </c>
      <c r="C189" s="4">
        <v>31210</v>
      </c>
      <c r="D189" t="str">
        <f t="shared" si="2"/>
        <v>8 years, 5 months, 28 days</v>
      </c>
    </row>
    <row r="190" spans="1:4" x14ac:dyDescent="0.35">
      <c r="A190" s="1">
        <v>751</v>
      </c>
      <c r="B190" s="4">
        <v>40353</v>
      </c>
      <c r="C190" s="4">
        <v>42443</v>
      </c>
      <c r="D190" t="str">
        <f t="shared" si="2"/>
        <v>5 years, 8 months, 19 days</v>
      </c>
    </row>
    <row r="191" spans="1:4" x14ac:dyDescent="0.35">
      <c r="A191" s="1">
        <v>899</v>
      </c>
      <c r="B191" s="4">
        <v>26367</v>
      </c>
      <c r="C191" s="4">
        <v>30146</v>
      </c>
      <c r="D191" t="str">
        <f t="shared" si="2"/>
        <v>10 years, 4 months, 5 days</v>
      </c>
    </row>
    <row r="192" spans="1:4" x14ac:dyDescent="0.35">
      <c r="A192" s="1">
        <v>396</v>
      </c>
      <c r="B192" s="4">
        <v>30071</v>
      </c>
      <c r="C192" s="4">
        <v>35395</v>
      </c>
      <c r="D192" t="str">
        <f t="shared" si="2"/>
        <v>14 years, 6 months, 27 days</v>
      </c>
    </row>
    <row r="193" spans="1:4" x14ac:dyDescent="0.35">
      <c r="A193" s="1">
        <v>792</v>
      </c>
      <c r="B193" s="4">
        <v>37044</v>
      </c>
      <c r="C193" s="4">
        <v>41647</v>
      </c>
      <c r="D193" t="str">
        <f t="shared" si="2"/>
        <v>12 years, 7 months, 6 days</v>
      </c>
    </row>
    <row r="194" spans="1:4" x14ac:dyDescent="0.35">
      <c r="A194" s="1">
        <v>808</v>
      </c>
      <c r="B194" s="4">
        <v>41746</v>
      </c>
      <c r="C194" s="4">
        <v>48917</v>
      </c>
      <c r="D194" t="str">
        <f t="shared" si="2"/>
        <v>19 years, 7 months, 17 days</v>
      </c>
    </row>
    <row r="195" spans="1:4" x14ac:dyDescent="0.35">
      <c r="A195" s="1">
        <v>903</v>
      </c>
      <c r="B195" s="4">
        <v>41603</v>
      </c>
      <c r="C195" s="4">
        <v>42856</v>
      </c>
      <c r="D195" t="str">
        <f t="shared" ref="D195:D202" si="3">IF(C195&lt;&gt;"", CONCATENATE(DATEDIF(B195, C195, "y"), " years, ", DATEDIF(B195, C195, "ym"), " months, ", DATEDIF(B195, C195, "md"), " days"), "")</f>
        <v>3 years, 5 months, 6 days</v>
      </c>
    </row>
    <row r="196" spans="1:4" x14ac:dyDescent="0.35">
      <c r="A196" s="1">
        <v>335</v>
      </c>
      <c r="B196" s="4">
        <v>30974</v>
      </c>
      <c r="C196" s="4">
        <v>35261</v>
      </c>
      <c r="D196" t="str">
        <f t="shared" si="3"/>
        <v>11 years, 8 months, 26 days</v>
      </c>
    </row>
    <row r="197" spans="1:4" x14ac:dyDescent="0.35">
      <c r="A197" s="1">
        <v>784</v>
      </c>
      <c r="B197" s="4">
        <v>34491</v>
      </c>
      <c r="C197" s="4">
        <v>39592</v>
      </c>
      <c r="D197" t="str">
        <f t="shared" si="3"/>
        <v>13 years, 11 months, 18 days</v>
      </c>
    </row>
    <row r="198" spans="1:4" x14ac:dyDescent="0.35">
      <c r="A198" s="1">
        <v>683</v>
      </c>
      <c r="B198" s="4">
        <v>40408</v>
      </c>
      <c r="C198" s="4">
        <v>46382</v>
      </c>
      <c r="D198" t="str">
        <f t="shared" si="3"/>
        <v>16 years, 4 months, 8 days</v>
      </c>
    </row>
    <row r="199" spans="1:4" x14ac:dyDescent="0.35">
      <c r="A199" s="1">
        <v>536</v>
      </c>
      <c r="B199" s="4">
        <v>40030</v>
      </c>
      <c r="C199" s="4">
        <v>41940</v>
      </c>
      <c r="D199" t="str">
        <f t="shared" si="3"/>
        <v>5 years, 2 months, 23 days</v>
      </c>
    </row>
    <row r="200" spans="1:4" x14ac:dyDescent="0.35">
      <c r="A200" s="1">
        <v>142</v>
      </c>
      <c r="B200" s="4">
        <v>42858</v>
      </c>
      <c r="C200" s="4">
        <v>44812</v>
      </c>
      <c r="D200" t="str">
        <f t="shared" si="3"/>
        <v>5 years, 4 months, 5 days</v>
      </c>
    </row>
    <row r="201" spans="1:4" x14ac:dyDescent="0.35">
      <c r="A201" s="1">
        <v>617</v>
      </c>
      <c r="B201" s="4">
        <v>33099</v>
      </c>
      <c r="C201" s="4">
        <v>34310</v>
      </c>
      <c r="D201" t="str">
        <f t="shared" si="3"/>
        <v>3 years, 3 months, 23 days</v>
      </c>
    </row>
    <row r="202" spans="1:4" x14ac:dyDescent="0.35">
      <c r="D202" t="str">
        <f t="shared" si="3"/>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03"/>
  <sheetViews>
    <sheetView workbookViewId="0">
      <selection activeCell="B9" sqref="B9"/>
    </sheetView>
  </sheetViews>
  <sheetFormatPr defaultRowHeight="14.5" x14ac:dyDescent="0.35"/>
  <cols>
    <col min="1" max="1" width="11.7265625" bestFit="1" customWidth="1"/>
    <col min="2" max="2" width="16.81640625" bestFit="1" customWidth="1"/>
  </cols>
  <sheetData>
    <row r="1" spans="1:2" x14ac:dyDescent="0.35">
      <c r="A1" s="7" t="s">
        <v>1817</v>
      </c>
      <c r="B1" t="s">
        <v>1818</v>
      </c>
    </row>
    <row r="2" spans="1:2" x14ac:dyDescent="0.35">
      <c r="A2" s="8">
        <v>3</v>
      </c>
      <c r="B2">
        <v>98982</v>
      </c>
    </row>
    <row r="3" spans="1:2" x14ac:dyDescent="0.35">
      <c r="A3" s="8">
        <v>114</v>
      </c>
      <c r="B3">
        <v>69113</v>
      </c>
    </row>
    <row r="4" spans="1:2" x14ac:dyDescent="0.35">
      <c r="A4" s="8">
        <v>175</v>
      </c>
      <c r="B4">
        <v>99492</v>
      </c>
    </row>
    <row r="5" spans="1:2" x14ac:dyDescent="0.35">
      <c r="A5" s="8">
        <v>207</v>
      </c>
      <c r="B5">
        <v>99367</v>
      </c>
    </row>
    <row r="6" spans="1:2" x14ac:dyDescent="0.35">
      <c r="A6" s="8">
        <v>230</v>
      </c>
      <c r="B6">
        <v>49302</v>
      </c>
    </row>
    <row r="7" spans="1:2" x14ac:dyDescent="0.35">
      <c r="A7" s="8">
        <v>249</v>
      </c>
      <c r="B7">
        <v>47260</v>
      </c>
    </row>
    <row r="8" spans="1:2" x14ac:dyDescent="0.35">
      <c r="A8" s="8">
        <v>308</v>
      </c>
      <c r="B8">
        <v>39234</v>
      </c>
    </row>
    <row r="9" spans="1:2" x14ac:dyDescent="0.35">
      <c r="A9" s="8">
        <v>310</v>
      </c>
      <c r="B9">
        <v>32800</v>
      </c>
    </row>
    <row r="10" spans="1:2" x14ac:dyDescent="0.35">
      <c r="A10" s="8">
        <v>359</v>
      </c>
      <c r="B10">
        <v>62151</v>
      </c>
    </row>
    <row r="11" spans="1:2" x14ac:dyDescent="0.35">
      <c r="A11" s="8">
        <v>390</v>
      </c>
      <c r="B11">
        <v>86040</v>
      </c>
    </row>
    <row r="12" spans="1:2" x14ac:dyDescent="0.35">
      <c r="A12" s="8">
        <v>515</v>
      </c>
      <c r="B12">
        <v>1714</v>
      </c>
    </row>
    <row r="13" spans="1:2" x14ac:dyDescent="0.35">
      <c r="A13" s="8">
        <v>519</v>
      </c>
      <c r="B13">
        <v>7068</v>
      </c>
    </row>
    <row r="14" spans="1:2" x14ac:dyDescent="0.35">
      <c r="A14" s="8">
        <v>563</v>
      </c>
      <c r="B14">
        <v>20187</v>
      </c>
    </row>
    <row r="15" spans="1:2" x14ac:dyDescent="0.35">
      <c r="A15" s="8">
        <v>584</v>
      </c>
      <c r="B15">
        <v>5769</v>
      </c>
    </row>
    <row r="16" spans="1:2" x14ac:dyDescent="0.35">
      <c r="A16" s="8">
        <v>693</v>
      </c>
      <c r="B16">
        <v>73589</v>
      </c>
    </row>
    <row r="17" spans="1:2" x14ac:dyDescent="0.35">
      <c r="A17" s="8">
        <v>805</v>
      </c>
      <c r="B17">
        <v>91926</v>
      </c>
    </row>
    <row r="18" spans="1:2" x14ac:dyDescent="0.35">
      <c r="A18" s="8">
        <v>896</v>
      </c>
      <c r="B18">
        <v>28701</v>
      </c>
    </row>
    <row r="19" spans="1:2" x14ac:dyDescent="0.35">
      <c r="A19" s="8">
        <v>1087</v>
      </c>
      <c r="B19">
        <v>45852</v>
      </c>
    </row>
    <row r="20" spans="1:2" x14ac:dyDescent="0.35">
      <c r="A20" s="8">
        <v>1126</v>
      </c>
      <c r="B20">
        <v>57460</v>
      </c>
    </row>
    <row r="21" spans="1:2" x14ac:dyDescent="0.35">
      <c r="A21" s="8">
        <v>1164</v>
      </c>
      <c r="B21">
        <v>30192</v>
      </c>
    </row>
    <row r="22" spans="1:2" x14ac:dyDescent="0.35">
      <c r="A22" s="8">
        <v>1201</v>
      </c>
      <c r="B22">
        <v>52868</v>
      </c>
    </row>
    <row r="23" spans="1:2" x14ac:dyDescent="0.35">
      <c r="A23" s="8">
        <v>1202</v>
      </c>
      <c r="B23">
        <v>41003</v>
      </c>
    </row>
    <row r="24" spans="1:2" x14ac:dyDescent="0.35">
      <c r="A24" s="8">
        <v>1211</v>
      </c>
      <c r="B24">
        <v>83102</v>
      </c>
    </row>
    <row r="25" spans="1:2" x14ac:dyDescent="0.35">
      <c r="A25" s="8">
        <v>1215</v>
      </c>
      <c r="B25">
        <v>73561</v>
      </c>
    </row>
    <row r="26" spans="1:2" x14ac:dyDescent="0.35">
      <c r="A26" s="8">
        <v>1246</v>
      </c>
      <c r="B26">
        <v>58736</v>
      </c>
    </row>
    <row r="27" spans="1:2" x14ac:dyDescent="0.35">
      <c r="A27" s="8">
        <v>1275</v>
      </c>
      <c r="B27">
        <v>80796</v>
      </c>
    </row>
    <row r="28" spans="1:2" x14ac:dyDescent="0.35">
      <c r="A28" s="8">
        <v>1278</v>
      </c>
      <c r="B28">
        <v>27105</v>
      </c>
    </row>
    <row r="29" spans="1:2" x14ac:dyDescent="0.35">
      <c r="A29" s="8">
        <v>1303</v>
      </c>
      <c r="B29">
        <v>3846</v>
      </c>
    </row>
    <row r="30" spans="1:2" x14ac:dyDescent="0.35">
      <c r="A30" s="8">
        <v>1334</v>
      </c>
      <c r="B30">
        <v>99604</v>
      </c>
    </row>
    <row r="31" spans="1:2" x14ac:dyDescent="0.35">
      <c r="A31" s="8">
        <v>1424</v>
      </c>
      <c r="B31">
        <v>37660</v>
      </c>
    </row>
    <row r="32" spans="1:2" x14ac:dyDescent="0.35">
      <c r="A32" s="8">
        <v>1647</v>
      </c>
      <c r="B32">
        <v>61325</v>
      </c>
    </row>
    <row r="33" spans="1:2" x14ac:dyDescent="0.35">
      <c r="A33" s="8">
        <v>1702</v>
      </c>
      <c r="B33">
        <v>39488</v>
      </c>
    </row>
    <row r="34" spans="1:2" x14ac:dyDescent="0.35">
      <c r="A34" s="8">
        <v>1724</v>
      </c>
      <c r="B34">
        <v>37286</v>
      </c>
    </row>
    <row r="35" spans="1:2" x14ac:dyDescent="0.35">
      <c r="A35" s="8">
        <v>1748</v>
      </c>
      <c r="B35">
        <v>32031</v>
      </c>
    </row>
    <row r="36" spans="1:2" x14ac:dyDescent="0.35">
      <c r="A36" s="8">
        <v>1896</v>
      </c>
      <c r="B36">
        <v>47111</v>
      </c>
    </row>
    <row r="37" spans="1:2" x14ac:dyDescent="0.35">
      <c r="A37" s="8">
        <v>1897</v>
      </c>
      <c r="B37">
        <v>7389</v>
      </c>
    </row>
    <row r="38" spans="1:2" x14ac:dyDescent="0.35">
      <c r="A38" s="8">
        <v>1904</v>
      </c>
      <c r="B38">
        <v>39655</v>
      </c>
    </row>
    <row r="39" spans="1:2" x14ac:dyDescent="0.35">
      <c r="A39" s="8">
        <v>1980</v>
      </c>
      <c r="B39">
        <v>426</v>
      </c>
    </row>
    <row r="40" spans="1:2" x14ac:dyDescent="0.35">
      <c r="A40" s="8">
        <v>2037</v>
      </c>
      <c r="B40">
        <v>34832</v>
      </c>
    </row>
    <row r="41" spans="1:2" x14ac:dyDescent="0.35">
      <c r="A41" s="8">
        <v>2066</v>
      </c>
      <c r="B41">
        <v>84665</v>
      </c>
    </row>
    <row r="42" spans="1:2" x14ac:dyDescent="0.35">
      <c r="A42" s="8">
        <v>2096</v>
      </c>
      <c r="B42">
        <v>73423</v>
      </c>
    </row>
    <row r="43" spans="1:2" x14ac:dyDescent="0.35">
      <c r="A43" s="8">
        <v>2104</v>
      </c>
      <c r="B43">
        <v>41456</v>
      </c>
    </row>
    <row r="44" spans="1:2" x14ac:dyDescent="0.35">
      <c r="A44" s="8">
        <v>2121</v>
      </c>
      <c r="B44">
        <v>38290</v>
      </c>
    </row>
    <row r="45" spans="1:2" x14ac:dyDescent="0.35">
      <c r="A45" s="8">
        <v>2142</v>
      </c>
      <c r="B45">
        <v>44807</v>
      </c>
    </row>
    <row r="46" spans="1:2" x14ac:dyDescent="0.35">
      <c r="A46" s="8">
        <v>2154</v>
      </c>
      <c r="B46">
        <v>99239</v>
      </c>
    </row>
    <row r="47" spans="1:2" x14ac:dyDescent="0.35">
      <c r="A47" s="8">
        <v>2159</v>
      </c>
      <c r="B47">
        <v>24449</v>
      </c>
    </row>
    <row r="48" spans="1:2" x14ac:dyDescent="0.35">
      <c r="A48" s="8">
        <v>2182</v>
      </c>
      <c r="B48">
        <v>312</v>
      </c>
    </row>
    <row r="49" spans="1:2" x14ac:dyDescent="0.35">
      <c r="A49" s="8">
        <v>2183</v>
      </c>
      <c r="B49">
        <v>94926</v>
      </c>
    </row>
    <row r="50" spans="1:2" x14ac:dyDescent="0.35">
      <c r="A50" s="8">
        <v>2208</v>
      </c>
      <c r="B50">
        <v>21972</v>
      </c>
    </row>
    <row r="51" spans="1:2" x14ac:dyDescent="0.35">
      <c r="A51" s="8">
        <v>2216</v>
      </c>
      <c r="B51">
        <v>69417</v>
      </c>
    </row>
    <row r="52" spans="1:2" x14ac:dyDescent="0.35">
      <c r="A52" s="8">
        <v>2220</v>
      </c>
      <c r="B52">
        <v>62528</v>
      </c>
    </row>
    <row r="53" spans="1:2" x14ac:dyDescent="0.35">
      <c r="A53" s="8">
        <v>2241</v>
      </c>
      <c r="B53">
        <v>35634</v>
      </c>
    </row>
    <row r="54" spans="1:2" x14ac:dyDescent="0.35">
      <c r="A54" s="8">
        <v>2257</v>
      </c>
      <c r="B54">
        <v>10001</v>
      </c>
    </row>
    <row r="55" spans="1:2" x14ac:dyDescent="0.35">
      <c r="A55" s="8">
        <v>2308</v>
      </c>
      <c r="B55">
        <v>13740</v>
      </c>
    </row>
    <row r="56" spans="1:2" x14ac:dyDescent="0.35">
      <c r="A56" s="8">
        <v>2332</v>
      </c>
      <c r="B56">
        <v>67599</v>
      </c>
    </row>
    <row r="57" spans="1:2" x14ac:dyDescent="0.35">
      <c r="A57" s="8">
        <v>2378</v>
      </c>
      <c r="B57">
        <v>42143</v>
      </c>
    </row>
    <row r="58" spans="1:2" x14ac:dyDescent="0.35">
      <c r="A58" s="8">
        <v>2396</v>
      </c>
      <c r="B58">
        <v>11223</v>
      </c>
    </row>
    <row r="59" spans="1:2" x14ac:dyDescent="0.35">
      <c r="A59" s="8">
        <v>2401</v>
      </c>
      <c r="B59">
        <v>59176</v>
      </c>
    </row>
    <row r="60" spans="1:2" x14ac:dyDescent="0.35">
      <c r="A60" s="8">
        <v>2478</v>
      </c>
      <c r="B60">
        <v>77649</v>
      </c>
    </row>
    <row r="61" spans="1:2" x14ac:dyDescent="0.35">
      <c r="A61" s="8">
        <v>2525</v>
      </c>
      <c r="B61">
        <v>22261</v>
      </c>
    </row>
    <row r="62" spans="1:2" x14ac:dyDescent="0.35">
      <c r="A62" s="8">
        <v>2573</v>
      </c>
      <c r="B62">
        <v>8206</v>
      </c>
    </row>
    <row r="63" spans="1:2" x14ac:dyDescent="0.35">
      <c r="A63" s="8">
        <v>2593</v>
      </c>
      <c r="B63">
        <v>80179</v>
      </c>
    </row>
    <row r="64" spans="1:2" x14ac:dyDescent="0.35">
      <c r="A64" s="8">
        <v>2601</v>
      </c>
      <c r="B64">
        <v>22214</v>
      </c>
    </row>
    <row r="65" spans="1:2" x14ac:dyDescent="0.35">
      <c r="A65" s="8">
        <v>2620</v>
      </c>
      <c r="B65">
        <v>45432</v>
      </c>
    </row>
    <row r="66" spans="1:2" x14ac:dyDescent="0.35">
      <c r="A66" s="8">
        <v>2656</v>
      </c>
      <c r="B66">
        <v>806</v>
      </c>
    </row>
    <row r="67" spans="1:2" x14ac:dyDescent="0.35">
      <c r="A67" s="8">
        <v>2969</v>
      </c>
      <c r="B67">
        <v>49908</v>
      </c>
    </row>
    <row r="68" spans="1:2" x14ac:dyDescent="0.35">
      <c r="A68" s="8">
        <v>2972</v>
      </c>
      <c r="B68">
        <v>68227</v>
      </c>
    </row>
    <row r="69" spans="1:2" x14ac:dyDescent="0.35">
      <c r="A69" s="8">
        <v>3042</v>
      </c>
      <c r="B69">
        <v>95516</v>
      </c>
    </row>
    <row r="70" spans="1:2" x14ac:dyDescent="0.35">
      <c r="A70" s="8">
        <v>3089</v>
      </c>
      <c r="B70">
        <v>78953</v>
      </c>
    </row>
    <row r="71" spans="1:2" x14ac:dyDescent="0.35">
      <c r="A71" s="8">
        <v>3095</v>
      </c>
      <c r="B71">
        <v>67478</v>
      </c>
    </row>
    <row r="72" spans="1:2" x14ac:dyDescent="0.35">
      <c r="A72" s="8">
        <v>3132</v>
      </c>
      <c r="B72">
        <v>59376</v>
      </c>
    </row>
    <row r="73" spans="1:2" x14ac:dyDescent="0.35">
      <c r="A73" s="8">
        <v>3140</v>
      </c>
      <c r="B73">
        <v>48657</v>
      </c>
    </row>
    <row r="74" spans="1:2" x14ac:dyDescent="0.35">
      <c r="A74" s="8">
        <v>3172</v>
      </c>
      <c r="B74">
        <v>21003</v>
      </c>
    </row>
    <row r="75" spans="1:2" x14ac:dyDescent="0.35">
      <c r="A75" s="8">
        <v>3189</v>
      </c>
      <c r="B75">
        <v>78698</v>
      </c>
    </row>
    <row r="76" spans="1:2" x14ac:dyDescent="0.35">
      <c r="A76" s="8">
        <v>3221</v>
      </c>
      <c r="B76">
        <v>59967</v>
      </c>
    </row>
    <row r="77" spans="1:2" x14ac:dyDescent="0.35">
      <c r="A77" s="8">
        <v>3270</v>
      </c>
      <c r="B77">
        <v>559</v>
      </c>
    </row>
    <row r="78" spans="1:2" x14ac:dyDescent="0.35">
      <c r="A78" s="8">
        <v>3514</v>
      </c>
      <c r="B78">
        <v>59651</v>
      </c>
    </row>
    <row r="79" spans="1:2" x14ac:dyDescent="0.35">
      <c r="A79" s="8">
        <v>3569</v>
      </c>
      <c r="B79">
        <v>3119</v>
      </c>
    </row>
    <row r="80" spans="1:2" x14ac:dyDescent="0.35">
      <c r="A80" s="8">
        <v>3571</v>
      </c>
      <c r="B80">
        <v>25677</v>
      </c>
    </row>
    <row r="81" spans="1:2" x14ac:dyDescent="0.35">
      <c r="A81" s="8">
        <v>3622</v>
      </c>
      <c r="B81">
        <v>86132</v>
      </c>
    </row>
    <row r="82" spans="1:2" x14ac:dyDescent="0.35">
      <c r="A82" s="8">
        <v>3624</v>
      </c>
      <c r="B82">
        <v>73137</v>
      </c>
    </row>
    <row r="83" spans="1:2" x14ac:dyDescent="0.35">
      <c r="A83" s="8">
        <v>3633</v>
      </c>
      <c r="B83">
        <v>56148</v>
      </c>
    </row>
    <row r="84" spans="1:2" x14ac:dyDescent="0.35">
      <c r="A84" s="8">
        <v>3733</v>
      </c>
      <c r="B84">
        <v>51472</v>
      </c>
    </row>
    <row r="85" spans="1:2" x14ac:dyDescent="0.35">
      <c r="A85" s="8">
        <v>3782</v>
      </c>
      <c r="B85">
        <v>69479</v>
      </c>
    </row>
    <row r="86" spans="1:2" x14ac:dyDescent="0.35">
      <c r="A86" s="8">
        <v>3853</v>
      </c>
      <c r="B86">
        <v>66397</v>
      </c>
    </row>
    <row r="87" spans="1:2" x14ac:dyDescent="0.35">
      <c r="A87" s="8">
        <v>3917</v>
      </c>
      <c r="B87">
        <v>47650</v>
      </c>
    </row>
    <row r="88" spans="1:2" x14ac:dyDescent="0.35">
      <c r="A88" s="8">
        <v>3965</v>
      </c>
      <c r="B88">
        <v>16113</v>
      </c>
    </row>
    <row r="89" spans="1:2" x14ac:dyDescent="0.35">
      <c r="A89" s="8">
        <v>4053</v>
      </c>
      <c r="B89">
        <v>9691</v>
      </c>
    </row>
    <row r="90" spans="1:2" x14ac:dyDescent="0.35">
      <c r="A90" s="8">
        <v>4060</v>
      </c>
      <c r="B90">
        <v>96496</v>
      </c>
    </row>
    <row r="91" spans="1:2" x14ac:dyDescent="0.35">
      <c r="A91" s="8">
        <v>4094</v>
      </c>
      <c r="B91">
        <v>3725</v>
      </c>
    </row>
    <row r="92" spans="1:2" x14ac:dyDescent="0.35">
      <c r="A92" s="8">
        <v>4103</v>
      </c>
      <c r="B92">
        <v>86767</v>
      </c>
    </row>
    <row r="93" spans="1:2" x14ac:dyDescent="0.35">
      <c r="A93" s="8">
        <v>4142</v>
      </c>
      <c r="B93">
        <v>57138</v>
      </c>
    </row>
    <row r="94" spans="1:2" x14ac:dyDescent="0.35">
      <c r="A94" s="8">
        <v>4233</v>
      </c>
      <c r="B94">
        <v>60282</v>
      </c>
    </row>
    <row r="95" spans="1:2" x14ac:dyDescent="0.35">
      <c r="A95" s="8">
        <v>4252</v>
      </c>
      <c r="B95">
        <v>74338</v>
      </c>
    </row>
    <row r="96" spans="1:2" x14ac:dyDescent="0.35">
      <c r="A96" s="8">
        <v>4272</v>
      </c>
      <c r="B96">
        <v>39001</v>
      </c>
    </row>
    <row r="97" spans="1:2" x14ac:dyDescent="0.35">
      <c r="A97" s="8">
        <v>4283</v>
      </c>
      <c r="B97">
        <v>36312</v>
      </c>
    </row>
    <row r="98" spans="1:2" x14ac:dyDescent="0.35">
      <c r="A98" s="8">
        <v>4296</v>
      </c>
      <c r="B98">
        <v>77063</v>
      </c>
    </row>
    <row r="99" spans="1:2" x14ac:dyDescent="0.35">
      <c r="A99" s="8">
        <v>4322</v>
      </c>
      <c r="B99">
        <v>1760</v>
      </c>
    </row>
    <row r="100" spans="1:2" x14ac:dyDescent="0.35">
      <c r="A100" s="8">
        <v>4351</v>
      </c>
      <c r="B100">
        <v>20357</v>
      </c>
    </row>
    <row r="101" spans="1:2" x14ac:dyDescent="0.35">
      <c r="A101" s="8">
        <v>4523</v>
      </c>
      <c r="B101">
        <v>50958</v>
      </c>
    </row>
    <row r="102" spans="1:2" x14ac:dyDescent="0.35">
      <c r="A102" s="8">
        <v>4527</v>
      </c>
      <c r="B102">
        <v>3951</v>
      </c>
    </row>
    <row r="103" spans="1:2" x14ac:dyDescent="0.35">
      <c r="A103" s="8">
        <v>4551</v>
      </c>
      <c r="B103">
        <v>75766</v>
      </c>
    </row>
    <row r="104" spans="1:2" x14ac:dyDescent="0.35">
      <c r="A104" s="8">
        <v>4628</v>
      </c>
      <c r="B104">
        <v>88092</v>
      </c>
    </row>
    <row r="105" spans="1:2" x14ac:dyDescent="0.35">
      <c r="A105" s="8">
        <v>4711</v>
      </c>
      <c r="B105">
        <v>53868</v>
      </c>
    </row>
    <row r="106" spans="1:2" x14ac:dyDescent="0.35">
      <c r="A106" s="8">
        <v>4732</v>
      </c>
      <c r="B106">
        <v>89389</v>
      </c>
    </row>
    <row r="107" spans="1:2" x14ac:dyDescent="0.35">
      <c r="A107" s="8">
        <v>4789</v>
      </c>
      <c r="B107">
        <v>89846</v>
      </c>
    </row>
    <row r="108" spans="1:2" x14ac:dyDescent="0.35">
      <c r="A108" s="8">
        <v>4852</v>
      </c>
      <c r="B108">
        <v>48315</v>
      </c>
    </row>
    <row r="109" spans="1:2" x14ac:dyDescent="0.35">
      <c r="A109" s="8">
        <v>4892</v>
      </c>
      <c r="B109">
        <v>77570</v>
      </c>
    </row>
    <row r="110" spans="1:2" x14ac:dyDescent="0.35">
      <c r="A110" s="8">
        <v>4899</v>
      </c>
      <c r="B110">
        <v>74930</v>
      </c>
    </row>
    <row r="111" spans="1:2" x14ac:dyDescent="0.35">
      <c r="A111" s="8">
        <v>4920</v>
      </c>
      <c r="B111">
        <v>13169</v>
      </c>
    </row>
    <row r="112" spans="1:2" x14ac:dyDescent="0.35">
      <c r="A112" s="8">
        <v>4988</v>
      </c>
      <c r="B112">
        <v>21021</v>
      </c>
    </row>
    <row r="113" spans="1:2" x14ac:dyDescent="0.35">
      <c r="A113" s="8">
        <v>5150</v>
      </c>
      <c r="B113">
        <v>33435</v>
      </c>
    </row>
    <row r="114" spans="1:2" x14ac:dyDescent="0.35">
      <c r="A114" s="8">
        <v>5197</v>
      </c>
      <c r="B114">
        <v>59474</v>
      </c>
    </row>
    <row r="115" spans="1:2" x14ac:dyDescent="0.35">
      <c r="A115" s="8">
        <v>5209</v>
      </c>
      <c r="B115">
        <v>91842</v>
      </c>
    </row>
    <row r="116" spans="1:2" x14ac:dyDescent="0.35">
      <c r="A116" s="8">
        <v>5214</v>
      </c>
      <c r="B116">
        <v>16299</v>
      </c>
    </row>
    <row r="117" spans="1:2" x14ac:dyDescent="0.35">
      <c r="A117" s="8">
        <v>5269</v>
      </c>
      <c r="B117">
        <v>19346</v>
      </c>
    </row>
    <row r="118" spans="1:2" x14ac:dyDescent="0.35">
      <c r="A118" s="8">
        <v>5330</v>
      </c>
      <c r="B118">
        <v>23055</v>
      </c>
    </row>
    <row r="119" spans="1:2" x14ac:dyDescent="0.35">
      <c r="A119" s="8">
        <v>5345</v>
      </c>
      <c r="B119">
        <v>38952</v>
      </c>
    </row>
    <row r="120" spans="1:2" x14ac:dyDescent="0.35">
      <c r="A120" s="8">
        <v>5387</v>
      </c>
      <c r="B120">
        <v>39432</v>
      </c>
    </row>
    <row r="121" spans="1:2" x14ac:dyDescent="0.35">
      <c r="A121" s="8">
        <v>5402</v>
      </c>
      <c r="B121">
        <v>50357</v>
      </c>
    </row>
    <row r="122" spans="1:2" x14ac:dyDescent="0.35">
      <c r="A122" s="8">
        <v>5489</v>
      </c>
      <c r="B122">
        <v>93642</v>
      </c>
    </row>
    <row r="123" spans="1:2" x14ac:dyDescent="0.35">
      <c r="A123" s="8">
        <v>5543</v>
      </c>
      <c r="B123">
        <v>23921</v>
      </c>
    </row>
    <row r="124" spans="1:2" x14ac:dyDescent="0.35">
      <c r="A124" s="8">
        <v>5578</v>
      </c>
      <c r="B124">
        <v>24053</v>
      </c>
    </row>
    <row r="125" spans="1:2" x14ac:dyDescent="0.35">
      <c r="A125" s="8">
        <v>5781</v>
      </c>
      <c r="B125">
        <v>51104</v>
      </c>
    </row>
    <row r="126" spans="1:2" x14ac:dyDescent="0.35">
      <c r="A126" s="8">
        <v>5894</v>
      </c>
      <c r="B126">
        <v>27741</v>
      </c>
    </row>
    <row r="127" spans="1:2" x14ac:dyDescent="0.35">
      <c r="A127" s="8">
        <v>5958</v>
      </c>
      <c r="B127">
        <v>13693</v>
      </c>
    </row>
    <row r="128" spans="1:2" x14ac:dyDescent="0.35">
      <c r="A128" s="8">
        <v>6153</v>
      </c>
      <c r="B128">
        <v>77861</v>
      </c>
    </row>
    <row r="129" spans="1:2" x14ac:dyDescent="0.35">
      <c r="A129" s="8">
        <v>6191</v>
      </c>
      <c r="B129">
        <v>50635</v>
      </c>
    </row>
    <row r="130" spans="1:2" x14ac:dyDescent="0.35">
      <c r="A130" s="8">
        <v>6210</v>
      </c>
      <c r="B130">
        <v>67123</v>
      </c>
    </row>
    <row r="131" spans="1:2" x14ac:dyDescent="0.35">
      <c r="A131" s="8">
        <v>6225</v>
      </c>
      <c r="B131">
        <v>10366</v>
      </c>
    </row>
    <row r="132" spans="1:2" x14ac:dyDescent="0.35">
      <c r="A132" s="8">
        <v>6357</v>
      </c>
      <c r="B132">
        <v>19804</v>
      </c>
    </row>
    <row r="133" spans="1:2" x14ac:dyDescent="0.35">
      <c r="A133" s="8">
        <v>6361</v>
      </c>
      <c r="B133">
        <v>90380</v>
      </c>
    </row>
    <row r="134" spans="1:2" x14ac:dyDescent="0.35">
      <c r="A134" s="8">
        <v>6404</v>
      </c>
      <c r="B134">
        <v>35525</v>
      </c>
    </row>
    <row r="135" spans="1:2" x14ac:dyDescent="0.35">
      <c r="A135" s="8">
        <v>6513</v>
      </c>
      <c r="B135">
        <v>1421</v>
      </c>
    </row>
    <row r="136" spans="1:2" x14ac:dyDescent="0.35">
      <c r="A136" s="8">
        <v>6546</v>
      </c>
      <c r="B136">
        <v>26060</v>
      </c>
    </row>
    <row r="137" spans="1:2" x14ac:dyDescent="0.35">
      <c r="A137" s="8">
        <v>6713</v>
      </c>
      <c r="B137">
        <v>21813</v>
      </c>
    </row>
    <row r="138" spans="1:2" x14ac:dyDescent="0.35">
      <c r="A138" s="8">
        <v>6717</v>
      </c>
      <c r="B138">
        <v>68331</v>
      </c>
    </row>
    <row r="139" spans="1:2" x14ac:dyDescent="0.35">
      <c r="A139" s="8">
        <v>6732</v>
      </c>
      <c r="B139">
        <v>58470</v>
      </c>
    </row>
    <row r="140" spans="1:2" x14ac:dyDescent="0.35">
      <c r="A140" s="8">
        <v>6746</v>
      </c>
      <c r="B140">
        <v>20194</v>
      </c>
    </row>
    <row r="141" spans="1:2" x14ac:dyDescent="0.35">
      <c r="A141" s="8">
        <v>6759</v>
      </c>
      <c r="B141">
        <v>48873</v>
      </c>
    </row>
    <row r="142" spans="1:2" x14ac:dyDescent="0.35">
      <c r="A142" s="8">
        <v>6767</v>
      </c>
      <c r="B142">
        <v>12462</v>
      </c>
    </row>
    <row r="143" spans="1:2" x14ac:dyDescent="0.35">
      <c r="A143" s="8">
        <v>6772</v>
      </c>
      <c r="B143">
        <v>96963</v>
      </c>
    </row>
    <row r="144" spans="1:2" x14ac:dyDescent="0.35">
      <c r="A144" s="8">
        <v>6787</v>
      </c>
      <c r="B144">
        <v>13394</v>
      </c>
    </row>
    <row r="145" spans="1:2" x14ac:dyDescent="0.35">
      <c r="A145" s="8">
        <v>6798</v>
      </c>
      <c r="B145">
        <v>17651</v>
      </c>
    </row>
    <row r="146" spans="1:2" x14ac:dyDescent="0.35">
      <c r="A146" s="8">
        <v>7005</v>
      </c>
      <c r="B146">
        <v>70814</v>
      </c>
    </row>
    <row r="147" spans="1:2" x14ac:dyDescent="0.35">
      <c r="A147" s="8">
        <v>7043</v>
      </c>
      <c r="B147">
        <v>87886</v>
      </c>
    </row>
    <row r="148" spans="1:2" x14ac:dyDescent="0.35">
      <c r="A148" s="8">
        <v>7146</v>
      </c>
      <c r="B148">
        <v>73874</v>
      </c>
    </row>
    <row r="149" spans="1:2" x14ac:dyDescent="0.35">
      <c r="A149" s="8">
        <v>7164</v>
      </c>
      <c r="B149">
        <v>83253</v>
      </c>
    </row>
    <row r="150" spans="1:2" x14ac:dyDescent="0.35">
      <c r="A150" s="8">
        <v>7253</v>
      </c>
      <c r="B150">
        <v>89420</v>
      </c>
    </row>
    <row r="151" spans="1:2" x14ac:dyDescent="0.35">
      <c r="A151" s="8">
        <v>7316</v>
      </c>
      <c r="B151">
        <v>62912</v>
      </c>
    </row>
    <row r="152" spans="1:2" x14ac:dyDescent="0.35">
      <c r="A152" s="8">
        <v>7342</v>
      </c>
      <c r="B152">
        <v>87400</v>
      </c>
    </row>
    <row r="153" spans="1:2" x14ac:dyDescent="0.35">
      <c r="A153" s="8">
        <v>7485</v>
      </c>
      <c r="B153">
        <v>3244</v>
      </c>
    </row>
    <row r="154" spans="1:2" x14ac:dyDescent="0.35">
      <c r="A154" s="8">
        <v>7513</v>
      </c>
      <c r="B154">
        <v>5059</v>
      </c>
    </row>
    <row r="155" spans="1:2" x14ac:dyDescent="0.35">
      <c r="A155" s="8">
        <v>7540</v>
      </c>
      <c r="B155">
        <v>34797</v>
      </c>
    </row>
    <row r="156" spans="1:2" x14ac:dyDescent="0.35">
      <c r="A156" s="8">
        <v>7587</v>
      </c>
      <c r="B156">
        <v>696</v>
      </c>
    </row>
    <row r="157" spans="1:2" x14ac:dyDescent="0.35">
      <c r="A157" s="8">
        <v>7633</v>
      </c>
      <c r="B157">
        <v>56881</v>
      </c>
    </row>
    <row r="158" spans="1:2" x14ac:dyDescent="0.35">
      <c r="A158" s="8">
        <v>7764</v>
      </c>
      <c r="B158">
        <v>28987</v>
      </c>
    </row>
    <row r="159" spans="1:2" x14ac:dyDescent="0.35">
      <c r="A159" s="8">
        <v>7771</v>
      </c>
      <c r="B159">
        <v>51038</v>
      </c>
    </row>
    <row r="160" spans="1:2" x14ac:dyDescent="0.35">
      <c r="A160" s="8">
        <v>7773</v>
      </c>
      <c r="B160">
        <v>30239</v>
      </c>
    </row>
    <row r="161" spans="1:2" x14ac:dyDescent="0.35">
      <c r="A161" s="8">
        <v>7828</v>
      </c>
      <c r="B161">
        <v>894</v>
      </c>
    </row>
    <row r="162" spans="1:2" x14ac:dyDescent="0.35">
      <c r="A162" s="8">
        <v>7861</v>
      </c>
      <c r="B162">
        <v>42257</v>
      </c>
    </row>
    <row r="163" spans="1:2" x14ac:dyDescent="0.35">
      <c r="A163" s="8">
        <v>8103</v>
      </c>
      <c r="B163">
        <v>23003</v>
      </c>
    </row>
    <row r="164" spans="1:2" x14ac:dyDescent="0.35">
      <c r="A164" s="8">
        <v>8104</v>
      </c>
      <c r="B164">
        <v>88037</v>
      </c>
    </row>
    <row r="165" spans="1:2" x14ac:dyDescent="0.35">
      <c r="A165" s="8">
        <v>8106</v>
      </c>
      <c r="B165">
        <v>83002</v>
      </c>
    </row>
    <row r="166" spans="1:2" x14ac:dyDescent="0.35">
      <c r="A166" s="8">
        <v>8183</v>
      </c>
      <c r="B166">
        <v>77342</v>
      </c>
    </row>
    <row r="167" spans="1:2" x14ac:dyDescent="0.35">
      <c r="A167" s="8">
        <v>8249</v>
      </c>
      <c r="B167">
        <v>16690</v>
      </c>
    </row>
    <row r="168" spans="1:2" x14ac:dyDescent="0.35">
      <c r="A168" s="8">
        <v>8306</v>
      </c>
      <c r="B168">
        <v>35369</v>
      </c>
    </row>
    <row r="169" spans="1:2" x14ac:dyDescent="0.35">
      <c r="A169" s="8">
        <v>8404</v>
      </c>
      <c r="B169">
        <v>35185</v>
      </c>
    </row>
    <row r="170" spans="1:2" x14ac:dyDescent="0.35">
      <c r="A170" s="8">
        <v>8703</v>
      </c>
      <c r="B170">
        <v>68923</v>
      </c>
    </row>
    <row r="171" spans="1:2" x14ac:dyDescent="0.35">
      <c r="A171" s="8">
        <v>8737</v>
      </c>
      <c r="B171">
        <v>68886</v>
      </c>
    </row>
    <row r="172" spans="1:2" x14ac:dyDescent="0.35">
      <c r="A172" s="8">
        <v>8747</v>
      </c>
      <c r="B172">
        <v>85889</v>
      </c>
    </row>
    <row r="173" spans="1:2" x14ac:dyDescent="0.35">
      <c r="A173" s="8">
        <v>8786</v>
      </c>
      <c r="B173">
        <v>50374</v>
      </c>
    </row>
    <row r="174" spans="1:2" x14ac:dyDescent="0.35">
      <c r="A174" s="8">
        <v>8808</v>
      </c>
      <c r="B174">
        <v>766</v>
      </c>
    </row>
    <row r="175" spans="1:2" x14ac:dyDescent="0.35">
      <c r="A175" s="8">
        <v>8834</v>
      </c>
      <c r="B175">
        <v>58511</v>
      </c>
    </row>
    <row r="176" spans="1:2" x14ac:dyDescent="0.35">
      <c r="A176" s="8">
        <v>8860</v>
      </c>
      <c r="B176">
        <v>2988</v>
      </c>
    </row>
    <row r="177" spans="1:2" x14ac:dyDescent="0.35">
      <c r="A177" s="8">
        <v>8887</v>
      </c>
      <c r="B177">
        <v>90449</v>
      </c>
    </row>
    <row r="178" spans="1:2" x14ac:dyDescent="0.35">
      <c r="A178" s="8">
        <v>8893</v>
      </c>
      <c r="B178">
        <v>52318</v>
      </c>
    </row>
    <row r="179" spans="1:2" x14ac:dyDescent="0.35">
      <c r="A179" s="8">
        <v>8894</v>
      </c>
      <c r="B179">
        <v>80901</v>
      </c>
    </row>
    <row r="180" spans="1:2" x14ac:dyDescent="0.35">
      <c r="A180" s="8">
        <v>8927</v>
      </c>
      <c r="B180">
        <v>74222</v>
      </c>
    </row>
    <row r="181" spans="1:2" x14ac:dyDescent="0.35">
      <c r="A181" s="8">
        <v>8933</v>
      </c>
      <c r="B181">
        <v>75362</v>
      </c>
    </row>
    <row r="182" spans="1:2" x14ac:dyDescent="0.35">
      <c r="A182" s="8">
        <v>9030</v>
      </c>
      <c r="B182">
        <v>66582</v>
      </c>
    </row>
    <row r="183" spans="1:2" x14ac:dyDescent="0.35">
      <c r="A183" s="8">
        <v>9177</v>
      </c>
      <c r="B183">
        <v>15307</v>
      </c>
    </row>
    <row r="184" spans="1:2" x14ac:dyDescent="0.35">
      <c r="A184" s="8">
        <v>9251</v>
      </c>
      <c r="B184">
        <v>20238</v>
      </c>
    </row>
    <row r="185" spans="1:2" x14ac:dyDescent="0.35">
      <c r="A185" s="8">
        <v>9271</v>
      </c>
      <c r="B185">
        <v>81148</v>
      </c>
    </row>
    <row r="186" spans="1:2" x14ac:dyDescent="0.35">
      <c r="A186" s="8">
        <v>9377</v>
      </c>
      <c r="B186">
        <v>19386</v>
      </c>
    </row>
    <row r="187" spans="1:2" x14ac:dyDescent="0.35">
      <c r="A187" s="8">
        <v>9423</v>
      </c>
      <c r="B187">
        <v>76658</v>
      </c>
    </row>
    <row r="188" spans="1:2" x14ac:dyDescent="0.35">
      <c r="A188" s="8">
        <v>9486</v>
      </c>
      <c r="B188">
        <v>24856</v>
      </c>
    </row>
    <row r="189" spans="1:2" x14ac:dyDescent="0.35">
      <c r="A189" s="8">
        <v>9598</v>
      </c>
      <c r="B189">
        <v>18598</v>
      </c>
    </row>
    <row r="190" spans="1:2" x14ac:dyDescent="0.35">
      <c r="A190" s="8">
        <v>9631</v>
      </c>
      <c r="B190">
        <v>87420</v>
      </c>
    </row>
    <row r="191" spans="1:2" x14ac:dyDescent="0.35">
      <c r="A191" s="8">
        <v>9636</v>
      </c>
      <c r="B191">
        <v>42210</v>
      </c>
    </row>
    <row r="192" spans="1:2" x14ac:dyDescent="0.35">
      <c r="A192" s="8">
        <v>9645</v>
      </c>
      <c r="B192">
        <v>27590</v>
      </c>
    </row>
    <row r="193" spans="1:2" x14ac:dyDescent="0.35">
      <c r="A193" s="8">
        <v>9770</v>
      </c>
      <c r="B193">
        <v>987</v>
      </c>
    </row>
    <row r="194" spans="1:2" x14ac:dyDescent="0.35">
      <c r="A194" s="8">
        <v>9784</v>
      </c>
      <c r="B194">
        <v>44299</v>
      </c>
    </row>
    <row r="195" spans="1:2" x14ac:dyDescent="0.35">
      <c r="A195" s="8">
        <v>9792</v>
      </c>
      <c r="B195">
        <v>87828</v>
      </c>
    </row>
    <row r="196" spans="1:2" x14ac:dyDescent="0.35">
      <c r="A196" s="8">
        <v>9807</v>
      </c>
      <c r="B196">
        <v>63810</v>
      </c>
    </row>
    <row r="197" spans="1:2" x14ac:dyDescent="0.35">
      <c r="A197" s="8">
        <v>9858</v>
      </c>
      <c r="B197">
        <v>9520</v>
      </c>
    </row>
    <row r="198" spans="1:2" x14ac:dyDescent="0.35">
      <c r="A198" s="8">
        <v>9917</v>
      </c>
      <c r="B198">
        <v>2282</v>
      </c>
    </row>
    <row r="199" spans="1:2" x14ac:dyDescent="0.35">
      <c r="A199" s="8">
        <v>9934</v>
      </c>
      <c r="B199">
        <v>17035</v>
      </c>
    </row>
    <row r="200" spans="1:2" x14ac:dyDescent="0.35">
      <c r="A200" s="8">
        <v>9943</v>
      </c>
      <c r="B200">
        <v>21639</v>
      </c>
    </row>
    <row r="201" spans="1:2" x14ac:dyDescent="0.35">
      <c r="A201" s="8">
        <v>9968</v>
      </c>
      <c r="B201">
        <v>51284</v>
      </c>
    </row>
    <row r="202" spans="1:2" x14ac:dyDescent="0.35">
      <c r="A202" s="8" t="s">
        <v>1812</v>
      </c>
    </row>
    <row r="203" spans="1:2" x14ac:dyDescent="0.35">
      <c r="A203" s="8" t="s">
        <v>1813</v>
      </c>
      <c r="B203">
        <v>9489109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
  <sheetViews>
    <sheetView workbookViewId="0">
      <selection activeCell="A2" sqref="A2"/>
    </sheetView>
  </sheetViews>
  <sheetFormatPr defaultRowHeight="14.5" x14ac:dyDescent="0.35"/>
  <cols>
    <col min="1" max="1" width="18.1796875" bestFit="1" customWidth="1"/>
    <col min="2" max="2" width="13.81640625" bestFit="1" customWidth="1"/>
  </cols>
  <sheetData>
    <row r="1" spans="1:2" x14ac:dyDescent="0.35">
      <c r="A1" s="7" t="s">
        <v>1819</v>
      </c>
      <c r="B1" t="s">
        <v>1820</v>
      </c>
    </row>
    <row r="2" spans="1:2" x14ac:dyDescent="0.35">
      <c r="A2" s="8">
        <v>1334</v>
      </c>
      <c r="B2">
        <v>99604</v>
      </c>
    </row>
    <row r="3" spans="1:2" x14ac:dyDescent="0.35">
      <c r="A3" s="8">
        <v>175</v>
      </c>
      <c r="B3">
        <v>99492</v>
      </c>
    </row>
    <row r="4" spans="1:2" x14ac:dyDescent="0.35">
      <c r="A4" s="8">
        <v>207</v>
      </c>
      <c r="B4">
        <v>99367</v>
      </c>
    </row>
    <row r="5" spans="1:2" x14ac:dyDescent="0.35">
      <c r="A5" s="8">
        <v>2154</v>
      </c>
      <c r="B5">
        <v>99239</v>
      </c>
    </row>
    <row r="6" spans="1:2" x14ac:dyDescent="0.35">
      <c r="A6" s="8">
        <v>3</v>
      </c>
      <c r="B6">
        <v>98982</v>
      </c>
    </row>
    <row r="7" spans="1:2" x14ac:dyDescent="0.35">
      <c r="A7" s="8" t="s">
        <v>1813</v>
      </c>
      <c r="B7">
        <v>496684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8:B12"/>
  <sheetViews>
    <sheetView showGridLines="0" workbookViewId="0">
      <selection activeCell="M22" sqref="M22"/>
    </sheetView>
  </sheetViews>
  <sheetFormatPr defaultRowHeight="14.5" x14ac:dyDescent="0.35"/>
  <cols>
    <col min="1" max="1" width="13.1796875" bestFit="1" customWidth="1"/>
    <col min="2" max="2" width="20.453125" bestFit="1" customWidth="1"/>
  </cols>
  <sheetData>
    <row r="8" spans="1:2" x14ac:dyDescent="0.35">
      <c r="A8" s="7" t="s">
        <v>1821</v>
      </c>
      <c r="B8" t="s">
        <v>1822</v>
      </c>
    </row>
    <row r="9" spans="1:2" x14ac:dyDescent="0.35">
      <c r="A9" s="8" t="s">
        <v>1190</v>
      </c>
      <c r="B9">
        <v>109</v>
      </c>
    </row>
    <row r="10" spans="1:2" x14ac:dyDescent="0.35">
      <c r="A10" s="8" t="s">
        <v>1194</v>
      </c>
      <c r="B10">
        <v>91</v>
      </c>
    </row>
    <row r="11" spans="1:2" x14ac:dyDescent="0.35">
      <c r="A11" s="8" t="s">
        <v>1812</v>
      </c>
    </row>
    <row r="12" spans="1:2" x14ac:dyDescent="0.35">
      <c r="A12" s="8" t="s">
        <v>1813</v>
      </c>
      <c r="B12">
        <v>200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7:I14"/>
  <sheetViews>
    <sheetView showGridLines="0" showRowColHeaders="0" workbookViewId="0">
      <selection activeCell="A9" sqref="A9"/>
    </sheetView>
  </sheetViews>
  <sheetFormatPr defaultRowHeight="14.5" x14ac:dyDescent="0.35"/>
  <cols>
    <col min="1" max="1" width="13.1796875" bestFit="1" customWidth="1"/>
    <col min="2" max="2" width="24" bestFit="1" customWidth="1"/>
    <col min="4" max="4" width="4.81640625" customWidth="1"/>
    <col min="5" max="5" width="8.54296875" customWidth="1"/>
    <col min="6" max="6" width="21.54296875" customWidth="1"/>
    <col min="7" max="7" width="28.453125" customWidth="1"/>
    <col min="8" max="8" width="10.453125" customWidth="1"/>
    <col min="9" max="9" width="11.81640625" bestFit="1" customWidth="1"/>
  </cols>
  <sheetData>
    <row r="7" spans="1:9" x14ac:dyDescent="0.35">
      <c r="A7" s="7" t="s">
        <v>1821</v>
      </c>
      <c r="B7" t="s">
        <v>1824</v>
      </c>
      <c r="D7" s="2" t="s">
        <v>577</v>
      </c>
      <c r="E7" s="2" t="s">
        <v>578</v>
      </c>
      <c r="F7" s="2" t="s">
        <v>579</v>
      </c>
      <c r="G7" s="2" t="s">
        <v>580</v>
      </c>
      <c r="H7" s="2" t="s">
        <v>581</v>
      </c>
      <c r="I7" s="2" t="s">
        <v>582</v>
      </c>
    </row>
    <row r="8" spans="1:9" x14ac:dyDescent="0.35">
      <c r="A8" s="8">
        <v>7</v>
      </c>
      <c r="B8">
        <v>1</v>
      </c>
      <c r="D8">
        <f t="shared" ref="D8:D13" si="0">A8</f>
        <v>7</v>
      </c>
      <c r="E8" t="str">
        <f>VLOOKUP(A8,Table6[],2)</f>
        <v>Guy</v>
      </c>
      <c r="F8" t="str">
        <f>VLOOKUP(A8,Table6[],3)</f>
        <v>Transport manager</v>
      </c>
      <c r="G8" t="str">
        <f>VLOOKUP(A8,Table6[],4)</f>
        <v>NATOMA ST / 6TH ST</v>
      </c>
      <c r="H8" t="str">
        <f>VLOOKUP(A8,Table6[],5)</f>
        <v>TN</v>
      </c>
      <c r="I8">
        <f>VLOOKUP(A8,Table6[],6)</f>
        <v>9744154055</v>
      </c>
    </row>
    <row r="9" spans="1:9" x14ac:dyDescent="0.35">
      <c r="A9" s="8">
        <v>11</v>
      </c>
      <c r="B9">
        <v>1</v>
      </c>
      <c r="D9">
        <f t="shared" si="0"/>
        <v>11</v>
      </c>
      <c r="E9" t="str">
        <f>VLOOKUP(A9,Table6[],2)</f>
        <v>Rita</v>
      </c>
      <c r="F9" t="str">
        <f>VLOOKUP(A9,Table6[],3)</f>
        <v>Manager</v>
      </c>
      <c r="G9" t="str">
        <f>VLOOKUP(A9,Table6[],4)</f>
        <v>300 Block of GOLDEN GATE AV</v>
      </c>
      <c r="H9" t="str">
        <f>VLOOKUP(A9,Table6[],5)</f>
        <v>WI</v>
      </c>
      <c r="I9">
        <f>VLOOKUP(A9,Table6[],6)</f>
        <v>7945949825</v>
      </c>
    </row>
    <row r="10" spans="1:9" x14ac:dyDescent="0.35">
      <c r="A10" s="8">
        <v>602</v>
      </c>
      <c r="B10">
        <v>1</v>
      </c>
      <c r="D10">
        <f t="shared" si="0"/>
        <v>602</v>
      </c>
      <c r="E10" t="str">
        <f>VLOOKUP(A10,Table6[],2)</f>
        <v>Parth</v>
      </c>
      <c r="F10" t="str">
        <f>VLOOKUP(A10,Table6[],3)</f>
        <v>Chief executive officer</v>
      </c>
      <c r="G10" t="str">
        <f>VLOOKUP(A10,Table6[],4)</f>
        <v>1400 Block of WASHINGTON ST</v>
      </c>
      <c r="H10" t="str">
        <f>VLOOKUP(A10,Table6[],5)</f>
        <v>LA</v>
      </c>
      <c r="I10">
        <f>VLOOKUP(A10,Table6[],6)</f>
        <v>8049380718</v>
      </c>
    </row>
    <row r="11" spans="1:9" x14ac:dyDescent="0.35">
      <c r="A11" s="8">
        <v>678</v>
      </c>
      <c r="B11">
        <v>1</v>
      </c>
      <c r="D11">
        <f t="shared" si="0"/>
        <v>678</v>
      </c>
      <c r="E11" t="str">
        <f>VLOOKUP(A11,Table6[],2)</f>
        <v>Scott</v>
      </c>
      <c r="F11" t="str">
        <f>VLOOKUP(A11,Table6[],3)</f>
        <v>Chief executive officer</v>
      </c>
      <c r="G11" t="str">
        <f>VLOOKUP(A11,Table6[],4)</f>
        <v>17TH ST / SHOTWELL ST</v>
      </c>
      <c r="H11" t="str">
        <f>VLOOKUP(A11,Table6[],5)</f>
        <v>NC</v>
      </c>
      <c r="I11">
        <f>VLOOKUP(A11,Table6[],6)</f>
        <v>9411155106</v>
      </c>
    </row>
    <row r="12" spans="1:9" x14ac:dyDescent="0.35">
      <c r="A12" s="8">
        <v>839</v>
      </c>
      <c r="B12">
        <v>1</v>
      </c>
      <c r="D12">
        <f t="shared" si="0"/>
        <v>839</v>
      </c>
      <c r="E12" t="str">
        <f>VLOOKUP(A12,Table6[],2)</f>
        <v>Leslie</v>
      </c>
      <c r="F12" t="str">
        <f>VLOOKUP(A12,Table6[],3)</f>
        <v>Manager</v>
      </c>
      <c r="G12" t="str">
        <f>VLOOKUP(A12,Table6[],4)</f>
        <v>RUSSIA AV / ATHENS ST</v>
      </c>
      <c r="H12" t="str">
        <f>VLOOKUP(A12,Table6[],5)</f>
        <v>IL</v>
      </c>
      <c r="I12">
        <f>VLOOKUP(A12,Table6[],6)</f>
        <v>1385206446</v>
      </c>
    </row>
    <row r="13" spans="1:9" x14ac:dyDescent="0.35">
      <c r="A13" s="8">
        <v>959</v>
      </c>
      <c r="B13">
        <v>1</v>
      </c>
      <c r="D13">
        <f t="shared" si="0"/>
        <v>959</v>
      </c>
      <c r="E13" t="str">
        <f>VLOOKUP(A13,Table6[],2)</f>
        <v>Bridgett</v>
      </c>
      <c r="F13" t="str">
        <f>VLOOKUP(A13,Table6[],3)</f>
        <v>Warehouse in charge</v>
      </c>
      <c r="G13" t="str">
        <f>VLOOKUP(A13,Table6[],4)</f>
        <v>100 Block of OFARRELL ST</v>
      </c>
      <c r="H13" t="str">
        <f>VLOOKUP(A13,Table6[],5)</f>
        <v>MS</v>
      </c>
      <c r="I13">
        <f>VLOOKUP(A13,Table6[],6)</f>
        <v>1171287473</v>
      </c>
    </row>
    <row r="14" spans="1:9" x14ac:dyDescent="0.35">
      <c r="A14" s="8" t="s">
        <v>1813</v>
      </c>
      <c r="B14">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9"/>
  <sheetViews>
    <sheetView showGridLines="0" showRowColHeaders="0" workbookViewId="0">
      <selection activeCell="A2" sqref="A2"/>
    </sheetView>
  </sheetViews>
  <sheetFormatPr defaultRowHeight="14.5" x14ac:dyDescent="0.35"/>
  <cols>
    <col min="1" max="1" width="7.81640625" bestFit="1" customWidth="1"/>
    <col min="2" max="2" width="26.26953125" bestFit="1" customWidth="1"/>
    <col min="3" max="3" width="20.26953125" bestFit="1" customWidth="1"/>
    <col min="4" max="4" width="10.453125" bestFit="1" customWidth="1"/>
    <col min="5" max="5" width="11.81640625" bestFit="1" customWidth="1"/>
  </cols>
  <sheetData>
    <row r="1" spans="1:6" x14ac:dyDescent="0.35">
      <c r="A1" s="6" t="s">
        <v>578</v>
      </c>
    </row>
    <row r="2" spans="1:6" x14ac:dyDescent="0.35">
      <c r="A2" s="9" t="s">
        <v>859</v>
      </c>
    </row>
    <row r="5" spans="1:6" x14ac:dyDescent="0.35">
      <c r="F5" s="8"/>
    </row>
    <row r="8" spans="1:6" x14ac:dyDescent="0.35">
      <c r="A8" s="6" t="s">
        <v>577</v>
      </c>
      <c r="B8" s="6" t="s">
        <v>579</v>
      </c>
      <c r="C8" s="6" t="s">
        <v>580</v>
      </c>
      <c r="D8" s="6" t="s">
        <v>581</v>
      </c>
      <c r="E8" s="6" t="s">
        <v>582</v>
      </c>
    </row>
    <row r="9" spans="1:6" x14ac:dyDescent="0.35">
      <c r="A9" t="e">
        <f>INDEX(Employee_Details!A2:A201,MATCH('Task 13- Employee Dropdown'!A2,Employee_Details!B2:B201))</f>
        <v>#N/A</v>
      </c>
      <c r="B9" t="e">
        <f>VLOOKUP(A2,Employee_Details!B2:F201,2)</f>
        <v>#N/A</v>
      </c>
      <c r="C9" s="8" t="e">
        <f>VLOOKUP(A2,Employee_Details!B2:F201,3)</f>
        <v>#N/A</v>
      </c>
      <c r="D9" s="8" t="e">
        <f>VLOOKUP(A2,Employee_Details!B2:F201,4)</f>
        <v>#N/A</v>
      </c>
      <c r="E9" s="8" t="e">
        <f>VLOOKUP(A2,Employee_Details!B2:F201,5)</f>
        <v>#N/A</v>
      </c>
    </row>
  </sheetData>
  <conditionalFormatting sqref="A2">
    <cfRule type="dataBar" priority="1">
      <dataBar>
        <cfvo type="min"/>
        <cfvo type="max"/>
        <color rgb="FF638EC6"/>
      </dataBar>
      <extLst>
        <ext xmlns:x14="http://schemas.microsoft.com/office/spreadsheetml/2009/9/main" uri="{B025F937-C7B1-47D3-B67F-A62EFF666E3E}">
          <x14:id>{D65515B4-64DA-4947-9A56-13BC61DDA6E5}</x14:id>
        </ext>
      </extLst>
    </cfRule>
  </conditionalFormatting>
  <dataValidations count="1">
    <dataValidation type="list" allowBlank="1" showInputMessage="1" showErrorMessage="1" promptTitle="EMPLOYEE NAME" prompt="Please Select Employee Name" sqref="A2" xr:uid="{00000000-0002-0000-1000-000000000000}">
      <formula1>E_NAME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65515B4-64DA-4947-9A56-13BC61DDA6E5}">
            <x14:dataBar minLength="0" maxLength="100" border="1" negativeBarBorderColorSameAsPositive="0">
              <x14:cfvo type="autoMin"/>
              <x14:cfvo type="autoMax"/>
              <x14:borderColor rgb="FF638EC6"/>
              <x14:negativeFillColor rgb="FFFF0000"/>
              <x14:negativeBorderColor rgb="FFFF0000"/>
              <x14:axisColor rgb="FF000000"/>
            </x14:dataBar>
          </x14:cfRule>
          <xm:sqref>A2</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01"/>
  <sheetViews>
    <sheetView workbookViewId="0">
      <selection activeCell="A189" sqref="A189"/>
    </sheetView>
  </sheetViews>
  <sheetFormatPr defaultRowHeight="14.5" x14ac:dyDescent="0.35"/>
  <cols>
    <col min="1" max="1" width="7.26953125" bestFit="1" customWidth="1"/>
    <col min="2" max="2" width="8" bestFit="1" customWidth="1"/>
    <col min="3" max="3" width="11.1796875" bestFit="1" customWidth="1"/>
    <col min="4" max="4" width="26.81640625" bestFit="1" customWidth="1"/>
    <col min="5" max="5" width="14.1796875" bestFit="1" customWidth="1"/>
    <col min="6" max="6" width="34.7265625" bestFit="1" customWidth="1"/>
    <col min="7" max="7" width="14.26953125" bestFit="1" customWidth="1"/>
    <col min="8" max="8" width="37.26953125" bestFit="1" customWidth="1"/>
    <col min="9" max="9" width="8.453125" bestFit="1" customWidth="1"/>
    <col min="10" max="10" width="11.7265625" bestFit="1" customWidth="1"/>
    <col min="11" max="11" width="17.7265625" bestFit="1" customWidth="1"/>
    <col min="12" max="12" width="17.54296875" bestFit="1" customWidth="1"/>
    <col min="13" max="13" width="16.453125" bestFit="1" customWidth="1"/>
  </cols>
  <sheetData>
    <row r="1" spans="1:13" x14ac:dyDescent="0.35">
      <c r="A1" t="s">
        <v>0</v>
      </c>
      <c r="B1" t="s">
        <v>1</v>
      </c>
      <c r="C1" t="s">
        <v>2</v>
      </c>
      <c r="D1" t="s">
        <v>3</v>
      </c>
      <c r="E1" t="s">
        <v>4</v>
      </c>
      <c r="F1" t="s">
        <v>5</v>
      </c>
      <c r="G1" t="s">
        <v>6</v>
      </c>
      <c r="H1" t="s">
        <v>972</v>
      </c>
      <c r="I1" t="s">
        <v>973</v>
      </c>
      <c r="J1" t="s">
        <v>974</v>
      </c>
      <c r="K1" t="s">
        <v>975</v>
      </c>
      <c r="L1" t="s">
        <v>976</v>
      </c>
      <c r="M1" t="s">
        <v>977</v>
      </c>
    </row>
    <row r="2" spans="1:13" x14ac:dyDescent="0.35">
      <c r="A2">
        <v>230</v>
      </c>
      <c r="B2">
        <v>31</v>
      </c>
      <c r="C2" t="s">
        <v>7</v>
      </c>
      <c r="D2" t="s">
        <v>375</v>
      </c>
      <c r="E2" t="s">
        <v>8</v>
      </c>
      <c r="F2" t="s">
        <v>9</v>
      </c>
      <c r="G2">
        <v>9961255787</v>
      </c>
      <c r="H2" t="s">
        <v>978</v>
      </c>
      <c r="I2">
        <v>690</v>
      </c>
      <c r="J2">
        <v>49302</v>
      </c>
      <c r="K2" t="s">
        <v>979</v>
      </c>
      <c r="L2" t="s">
        <v>980</v>
      </c>
      <c r="M2" s="10">
        <v>41991</v>
      </c>
    </row>
    <row r="3" spans="1:13" x14ac:dyDescent="0.35">
      <c r="A3">
        <v>3189</v>
      </c>
      <c r="B3">
        <v>495</v>
      </c>
      <c r="C3" t="s">
        <v>10</v>
      </c>
      <c r="D3" t="s">
        <v>376</v>
      </c>
      <c r="E3" t="s">
        <v>11</v>
      </c>
      <c r="F3" t="s">
        <v>12</v>
      </c>
      <c r="G3">
        <v>3555176867</v>
      </c>
      <c r="H3" t="s">
        <v>981</v>
      </c>
      <c r="I3">
        <v>933</v>
      </c>
      <c r="J3">
        <v>78698</v>
      </c>
      <c r="K3" t="s">
        <v>979</v>
      </c>
      <c r="L3" t="s">
        <v>980</v>
      </c>
      <c r="M3" s="10">
        <v>35621</v>
      </c>
    </row>
    <row r="4" spans="1:13" x14ac:dyDescent="0.35">
      <c r="A4">
        <v>2216</v>
      </c>
      <c r="B4">
        <v>795</v>
      </c>
      <c r="C4" t="s">
        <v>13</v>
      </c>
      <c r="D4" t="s">
        <v>377</v>
      </c>
      <c r="E4" t="s">
        <v>14</v>
      </c>
      <c r="F4" t="s">
        <v>15</v>
      </c>
      <c r="G4">
        <v>9835395970</v>
      </c>
      <c r="H4" t="s">
        <v>982</v>
      </c>
      <c r="I4">
        <v>261</v>
      </c>
      <c r="J4">
        <v>69417</v>
      </c>
      <c r="K4" t="s">
        <v>983</v>
      </c>
      <c r="L4" t="s">
        <v>980</v>
      </c>
      <c r="M4" s="10"/>
    </row>
    <row r="5" spans="1:13" x14ac:dyDescent="0.35">
      <c r="A5">
        <v>1904</v>
      </c>
      <c r="B5">
        <v>33</v>
      </c>
      <c r="C5" t="s">
        <v>16</v>
      </c>
      <c r="D5" t="s">
        <v>378</v>
      </c>
      <c r="E5" t="s">
        <v>8</v>
      </c>
      <c r="F5" t="s">
        <v>17</v>
      </c>
      <c r="G5">
        <v>3881250181</v>
      </c>
      <c r="H5" t="s">
        <v>984</v>
      </c>
      <c r="I5">
        <v>445</v>
      </c>
      <c r="J5">
        <v>39655</v>
      </c>
      <c r="K5" t="s">
        <v>983</v>
      </c>
      <c r="L5" t="s">
        <v>985</v>
      </c>
      <c r="M5" s="10"/>
    </row>
    <row r="6" spans="1:13" x14ac:dyDescent="0.35">
      <c r="A6">
        <v>7342</v>
      </c>
      <c r="B6">
        <v>882</v>
      </c>
      <c r="C6" t="s">
        <v>18</v>
      </c>
      <c r="D6" t="s">
        <v>379</v>
      </c>
      <c r="E6" t="s">
        <v>11</v>
      </c>
      <c r="F6" t="s">
        <v>19</v>
      </c>
      <c r="G6">
        <v>1507211823</v>
      </c>
      <c r="H6" t="s">
        <v>986</v>
      </c>
      <c r="I6">
        <v>722</v>
      </c>
      <c r="J6">
        <v>87400</v>
      </c>
      <c r="K6" t="s">
        <v>983</v>
      </c>
      <c r="L6" t="s">
        <v>985</v>
      </c>
      <c r="M6" s="10"/>
    </row>
    <row r="7" spans="1:13" x14ac:dyDescent="0.35">
      <c r="A7">
        <v>7633</v>
      </c>
      <c r="B7">
        <v>657</v>
      </c>
      <c r="C7" t="s">
        <v>20</v>
      </c>
      <c r="D7" t="s">
        <v>380</v>
      </c>
      <c r="E7" t="s">
        <v>8</v>
      </c>
      <c r="F7" t="s">
        <v>21</v>
      </c>
      <c r="G7">
        <v>5612381477</v>
      </c>
      <c r="H7" t="s">
        <v>987</v>
      </c>
      <c r="I7">
        <v>129</v>
      </c>
      <c r="J7">
        <v>56881</v>
      </c>
      <c r="K7" t="s">
        <v>979</v>
      </c>
      <c r="L7" t="s">
        <v>980</v>
      </c>
      <c r="M7" s="10">
        <v>26238</v>
      </c>
    </row>
    <row r="8" spans="1:13" x14ac:dyDescent="0.35">
      <c r="A8">
        <v>2154</v>
      </c>
      <c r="B8">
        <v>761</v>
      </c>
      <c r="C8" t="s">
        <v>22</v>
      </c>
      <c r="D8" t="s">
        <v>381</v>
      </c>
      <c r="E8" t="s">
        <v>11</v>
      </c>
      <c r="F8" t="s">
        <v>23</v>
      </c>
      <c r="G8">
        <v>8094222335</v>
      </c>
      <c r="H8" t="s">
        <v>988</v>
      </c>
      <c r="I8">
        <v>489</v>
      </c>
      <c r="J8">
        <v>99239</v>
      </c>
      <c r="K8" t="s">
        <v>983</v>
      </c>
      <c r="L8" t="s">
        <v>985</v>
      </c>
      <c r="M8" s="10"/>
    </row>
    <row r="9" spans="1:13" x14ac:dyDescent="0.35">
      <c r="A9">
        <v>5543</v>
      </c>
      <c r="B9">
        <v>20</v>
      </c>
      <c r="C9" t="s">
        <v>24</v>
      </c>
      <c r="D9" t="s">
        <v>382</v>
      </c>
      <c r="E9" t="s">
        <v>11</v>
      </c>
      <c r="F9" t="s">
        <v>25</v>
      </c>
      <c r="G9">
        <v>4133741447</v>
      </c>
      <c r="H9" t="s">
        <v>989</v>
      </c>
      <c r="I9">
        <v>165</v>
      </c>
      <c r="J9">
        <v>23921</v>
      </c>
      <c r="K9" t="s">
        <v>983</v>
      </c>
      <c r="L9" t="s">
        <v>985</v>
      </c>
      <c r="M9" s="10"/>
    </row>
    <row r="10" spans="1:13" x14ac:dyDescent="0.35">
      <c r="A10">
        <v>2332</v>
      </c>
      <c r="B10">
        <v>356</v>
      </c>
      <c r="C10" t="s">
        <v>26</v>
      </c>
      <c r="D10" t="s">
        <v>383</v>
      </c>
      <c r="E10" t="s">
        <v>14</v>
      </c>
      <c r="F10" t="s">
        <v>27</v>
      </c>
      <c r="G10">
        <v>4399641006</v>
      </c>
      <c r="H10" t="s">
        <v>990</v>
      </c>
      <c r="I10">
        <v>164</v>
      </c>
      <c r="J10">
        <v>67599</v>
      </c>
      <c r="K10" t="s">
        <v>983</v>
      </c>
      <c r="L10" t="s">
        <v>980</v>
      </c>
      <c r="M10" s="10"/>
    </row>
    <row r="11" spans="1:13" x14ac:dyDescent="0.35">
      <c r="A11">
        <v>4094</v>
      </c>
      <c r="B11">
        <v>301</v>
      </c>
      <c r="C11" t="s">
        <v>28</v>
      </c>
      <c r="D11" t="s">
        <v>384</v>
      </c>
      <c r="E11" t="s">
        <v>8</v>
      </c>
      <c r="F11" t="s">
        <v>29</v>
      </c>
      <c r="G11">
        <v>7077259810</v>
      </c>
      <c r="H11" t="s">
        <v>991</v>
      </c>
      <c r="I11">
        <v>364</v>
      </c>
      <c r="J11">
        <v>3725</v>
      </c>
      <c r="K11" t="s">
        <v>983</v>
      </c>
      <c r="L11" t="s">
        <v>985</v>
      </c>
      <c r="M11" s="10"/>
    </row>
    <row r="12" spans="1:13" x14ac:dyDescent="0.35">
      <c r="A12">
        <v>3042</v>
      </c>
      <c r="B12">
        <v>450</v>
      </c>
      <c r="C12" t="s">
        <v>372</v>
      </c>
      <c r="D12" t="s">
        <v>385</v>
      </c>
      <c r="E12" t="s">
        <v>11</v>
      </c>
      <c r="F12" t="s">
        <v>30</v>
      </c>
      <c r="G12">
        <v>1634188566</v>
      </c>
      <c r="H12" t="s">
        <v>992</v>
      </c>
      <c r="I12">
        <v>469</v>
      </c>
      <c r="J12">
        <v>95516</v>
      </c>
      <c r="K12" t="s">
        <v>979</v>
      </c>
      <c r="L12" t="s">
        <v>985</v>
      </c>
      <c r="M12" s="10">
        <v>33373</v>
      </c>
    </row>
    <row r="13" spans="1:13" x14ac:dyDescent="0.35">
      <c r="A13">
        <v>2220</v>
      </c>
      <c r="B13">
        <v>782</v>
      </c>
      <c r="C13" t="s">
        <v>31</v>
      </c>
      <c r="D13" t="s">
        <v>386</v>
      </c>
      <c r="E13" t="s">
        <v>11</v>
      </c>
      <c r="F13" t="s">
        <v>32</v>
      </c>
      <c r="G13">
        <v>6963794710</v>
      </c>
      <c r="H13" t="s">
        <v>993</v>
      </c>
      <c r="I13">
        <v>158</v>
      </c>
      <c r="J13">
        <v>62528</v>
      </c>
      <c r="K13" t="s">
        <v>979</v>
      </c>
      <c r="L13" t="s">
        <v>985</v>
      </c>
      <c r="M13" s="10">
        <v>27941</v>
      </c>
    </row>
    <row r="14" spans="1:13" x14ac:dyDescent="0.35">
      <c r="A14">
        <v>4988</v>
      </c>
      <c r="B14">
        <v>820</v>
      </c>
      <c r="C14" t="s">
        <v>33</v>
      </c>
      <c r="D14" t="s">
        <v>387</v>
      </c>
      <c r="E14" t="s">
        <v>11</v>
      </c>
      <c r="F14" t="s">
        <v>34</v>
      </c>
      <c r="G14">
        <v>2644171337</v>
      </c>
      <c r="H14" t="s">
        <v>994</v>
      </c>
      <c r="I14">
        <v>337</v>
      </c>
      <c r="J14">
        <v>21021</v>
      </c>
      <c r="K14" t="s">
        <v>983</v>
      </c>
      <c r="L14" t="s">
        <v>980</v>
      </c>
      <c r="M14" s="10"/>
    </row>
    <row r="15" spans="1:13" x14ac:dyDescent="0.35">
      <c r="A15">
        <v>175</v>
      </c>
      <c r="B15">
        <v>316</v>
      </c>
      <c r="C15" t="s">
        <v>35</v>
      </c>
      <c r="D15" t="s">
        <v>388</v>
      </c>
      <c r="E15" t="s">
        <v>11</v>
      </c>
      <c r="F15" t="s">
        <v>36</v>
      </c>
      <c r="G15">
        <v>3057896481</v>
      </c>
      <c r="H15" t="s">
        <v>995</v>
      </c>
      <c r="I15">
        <v>634</v>
      </c>
      <c r="J15">
        <v>99492</v>
      </c>
      <c r="K15" t="s">
        <v>983</v>
      </c>
      <c r="L15" t="s">
        <v>980</v>
      </c>
      <c r="M15" s="10"/>
    </row>
    <row r="16" spans="1:13" x14ac:dyDescent="0.35">
      <c r="A16">
        <v>4233</v>
      </c>
      <c r="B16">
        <v>945</v>
      </c>
      <c r="C16" t="s">
        <v>373</v>
      </c>
      <c r="D16" t="s">
        <v>389</v>
      </c>
      <c r="E16" t="s">
        <v>8</v>
      </c>
      <c r="F16" t="s">
        <v>37</v>
      </c>
      <c r="G16">
        <v>3335480444</v>
      </c>
      <c r="H16" t="s">
        <v>996</v>
      </c>
      <c r="I16">
        <v>577</v>
      </c>
      <c r="J16">
        <v>60282</v>
      </c>
      <c r="K16" t="s">
        <v>979</v>
      </c>
      <c r="L16" t="s">
        <v>980</v>
      </c>
      <c r="M16" s="10">
        <v>31998</v>
      </c>
    </row>
    <row r="17" spans="1:13" x14ac:dyDescent="0.35">
      <c r="A17">
        <v>4351</v>
      </c>
      <c r="B17">
        <v>174</v>
      </c>
      <c r="C17" t="s">
        <v>38</v>
      </c>
      <c r="D17" t="s">
        <v>390</v>
      </c>
      <c r="E17" t="s">
        <v>8</v>
      </c>
      <c r="F17" t="s">
        <v>39</v>
      </c>
      <c r="G17">
        <v>1772719208</v>
      </c>
      <c r="H17" t="s">
        <v>997</v>
      </c>
      <c r="I17">
        <v>907</v>
      </c>
      <c r="J17">
        <v>20357</v>
      </c>
      <c r="K17" t="s">
        <v>983</v>
      </c>
      <c r="L17" t="s">
        <v>980</v>
      </c>
      <c r="M17" s="10"/>
    </row>
    <row r="18" spans="1:13" x14ac:dyDescent="0.35">
      <c r="A18">
        <v>5578</v>
      </c>
      <c r="B18">
        <v>634</v>
      </c>
      <c r="C18" t="s">
        <v>40</v>
      </c>
      <c r="D18" t="s">
        <v>391</v>
      </c>
      <c r="E18" t="s">
        <v>11</v>
      </c>
      <c r="F18" t="s">
        <v>41</v>
      </c>
      <c r="G18">
        <v>3581081156</v>
      </c>
      <c r="H18" t="s">
        <v>998</v>
      </c>
      <c r="I18">
        <v>870</v>
      </c>
      <c r="J18">
        <v>24053</v>
      </c>
      <c r="K18" t="s">
        <v>983</v>
      </c>
      <c r="L18" t="s">
        <v>980</v>
      </c>
      <c r="M18" s="10"/>
    </row>
    <row r="19" spans="1:13" x14ac:dyDescent="0.35">
      <c r="A19">
        <v>4523</v>
      </c>
      <c r="B19">
        <v>456</v>
      </c>
      <c r="C19" t="s">
        <v>42</v>
      </c>
      <c r="D19" t="s">
        <v>392</v>
      </c>
      <c r="E19" t="s">
        <v>11</v>
      </c>
      <c r="F19" t="s">
        <v>43</v>
      </c>
      <c r="G19">
        <v>9811567113</v>
      </c>
      <c r="H19" t="s">
        <v>999</v>
      </c>
      <c r="I19">
        <v>982</v>
      </c>
      <c r="J19">
        <v>50958</v>
      </c>
      <c r="K19" t="s">
        <v>983</v>
      </c>
      <c r="L19" t="s">
        <v>980</v>
      </c>
      <c r="M19" s="10"/>
    </row>
    <row r="20" spans="1:13" x14ac:dyDescent="0.35">
      <c r="A20">
        <v>2972</v>
      </c>
      <c r="B20" t="s">
        <v>371</v>
      </c>
      <c r="C20" t="s">
        <v>44</v>
      </c>
      <c r="D20" t="s">
        <v>393</v>
      </c>
      <c r="E20" t="s">
        <v>11</v>
      </c>
      <c r="F20" t="s">
        <v>45</v>
      </c>
      <c r="G20">
        <v>7176117751</v>
      </c>
      <c r="H20" t="s">
        <v>1000</v>
      </c>
      <c r="I20">
        <v>351</v>
      </c>
      <c r="J20">
        <v>68227</v>
      </c>
      <c r="K20" t="s">
        <v>979</v>
      </c>
      <c r="L20" t="s">
        <v>980</v>
      </c>
      <c r="M20" s="10">
        <v>28312</v>
      </c>
    </row>
    <row r="21" spans="1:13" x14ac:dyDescent="0.35">
      <c r="A21">
        <v>6153</v>
      </c>
      <c r="B21">
        <v>186</v>
      </c>
      <c r="C21" t="s">
        <v>46</v>
      </c>
      <c r="D21" t="s">
        <v>394</v>
      </c>
      <c r="E21" t="s">
        <v>14</v>
      </c>
      <c r="F21" t="s">
        <v>47</v>
      </c>
      <c r="G21">
        <v>5362454917</v>
      </c>
      <c r="H21" t="s">
        <v>1001</v>
      </c>
      <c r="I21">
        <v>328</v>
      </c>
      <c r="J21">
        <v>77861</v>
      </c>
      <c r="K21" t="s">
        <v>979</v>
      </c>
      <c r="L21" t="s">
        <v>980</v>
      </c>
      <c r="M21" s="10">
        <v>35681</v>
      </c>
    </row>
    <row r="22" spans="1:13" x14ac:dyDescent="0.35">
      <c r="A22">
        <v>4852</v>
      </c>
      <c r="B22">
        <v>596</v>
      </c>
      <c r="C22" t="s">
        <v>48</v>
      </c>
      <c r="D22" t="s">
        <v>395</v>
      </c>
      <c r="E22" t="s">
        <v>8</v>
      </c>
      <c r="F22" t="s">
        <v>49</v>
      </c>
      <c r="G22">
        <v>9745073612</v>
      </c>
      <c r="H22" t="s">
        <v>1002</v>
      </c>
      <c r="I22">
        <v>242</v>
      </c>
      <c r="J22">
        <v>48315</v>
      </c>
      <c r="K22" t="s">
        <v>983</v>
      </c>
      <c r="L22" t="s">
        <v>980</v>
      </c>
      <c r="M22" s="10"/>
    </row>
    <row r="23" spans="1:13" x14ac:dyDescent="0.35">
      <c r="A23">
        <v>8106</v>
      </c>
      <c r="B23">
        <v>245</v>
      </c>
      <c r="C23" t="s">
        <v>50</v>
      </c>
      <c r="D23" t="s">
        <v>396</v>
      </c>
      <c r="E23" t="s">
        <v>14</v>
      </c>
      <c r="F23" t="s">
        <v>51</v>
      </c>
      <c r="G23">
        <v>4218762280</v>
      </c>
      <c r="H23" t="s">
        <v>1003</v>
      </c>
      <c r="I23">
        <v>421</v>
      </c>
      <c r="J23">
        <v>83002</v>
      </c>
      <c r="K23" t="s">
        <v>979</v>
      </c>
      <c r="L23" t="s">
        <v>980</v>
      </c>
      <c r="M23" s="10">
        <v>36224</v>
      </c>
    </row>
    <row r="24" spans="1:13" x14ac:dyDescent="0.35">
      <c r="A24">
        <v>3917</v>
      </c>
      <c r="B24">
        <v>17</v>
      </c>
      <c r="C24" t="s">
        <v>52</v>
      </c>
      <c r="D24" t="s">
        <v>397</v>
      </c>
      <c r="E24" t="s">
        <v>8</v>
      </c>
      <c r="F24" t="s">
        <v>53</v>
      </c>
      <c r="G24">
        <v>2224750233</v>
      </c>
      <c r="H24" t="s">
        <v>1004</v>
      </c>
      <c r="I24">
        <v>6</v>
      </c>
      <c r="J24">
        <v>47650</v>
      </c>
      <c r="K24" t="s">
        <v>979</v>
      </c>
      <c r="L24" t="s">
        <v>985</v>
      </c>
      <c r="M24" s="10">
        <v>28437</v>
      </c>
    </row>
    <row r="25" spans="1:13" x14ac:dyDescent="0.35">
      <c r="A25">
        <v>9377</v>
      </c>
      <c r="B25">
        <v>48</v>
      </c>
      <c r="C25" t="s">
        <v>54</v>
      </c>
      <c r="D25" t="s">
        <v>398</v>
      </c>
      <c r="E25" t="s">
        <v>8</v>
      </c>
      <c r="F25" t="s">
        <v>55</v>
      </c>
      <c r="G25">
        <v>8017236646</v>
      </c>
      <c r="H25" t="s">
        <v>1005</v>
      </c>
      <c r="I25">
        <v>384</v>
      </c>
      <c r="J25">
        <v>19386</v>
      </c>
      <c r="K25" t="s">
        <v>983</v>
      </c>
      <c r="L25" t="s">
        <v>985</v>
      </c>
      <c r="M25" s="10"/>
    </row>
    <row r="26" spans="1:13" x14ac:dyDescent="0.35">
      <c r="A26">
        <v>5387</v>
      </c>
      <c r="B26">
        <v>457</v>
      </c>
      <c r="C26" t="s">
        <v>56</v>
      </c>
      <c r="D26" t="s">
        <v>399</v>
      </c>
      <c r="E26" t="s">
        <v>14</v>
      </c>
      <c r="F26" t="s">
        <v>57</v>
      </c>
      <c r="G26">
        <v>5712616501</v>
      </c>
      <c r="H26" t="s">
        <v>1006</v>
      </c>
      <c r="I26">
        <v>286</v>
      </c>
      <c r="J26">
        <v>39432</v>
      </c>
      <c r="K26" t="s">
        <v>979</v>
      </c>
      <c r="L26" t="s">
        <v>985</v>
      </c>
      <c r="M26" s="10">
        <v>38610</v>
      </c>
    </row>
    <row r="27" spans="1:13" x14ac:dyDescent="0.35">
      <c r="A27">
        <v>6513</v>
      </c>
      <c r="B27">
        <v>944</v>
      </c>
      <c r="C27" t="s">
        <v>58</v>
      </c>
      <c r="D27" t="s">
        <v>400</v>
      </c>
      <c r="E27" t="s">
        <v>14</v>
      </c>
      <c r="F27" t="s">
        <v>59</v>
      </c>
      <c r="G27">
        <v>7065731530</v>
      </c>
      <c r="H27" t="s">
        <v>1007</v>
      </c>
      <c r="I27">
        <v>892</v>
      </c>
      <c r="J27">
        <v>1421</v>
      </c>
      <c r="K27" t="s">
        <v>979</v>
      </c>
      <c r="L27" t="s">
        <v>985</v>
      </c>
      <c r="M27" s="10">
        <v>43811</v>
      </c>
    </row>
    <row r="28" spans="1:13" x14ac:dyDescent="0.35">
      <c r="A28">
        <v>3965</v>
      </c>
      <c r="B28">
        <v>516</v>
      </c>
      <c r="C28" t="s">
        <v>60</v>
      </c>
      <c r="D28" t="s">
        <v>401</v>
      </c>
      <c r="E28" t="s">
        <v>14</v>
      </c>
      <c r="F28" t="s">
        <v>61</v>
      </c>
      <c r="G28">
        <v>3636499761</v>
      </c>
      <c r="H28" t="s">
        <v>1008</v>
      </c>
      <c r="I28">
        <v>558</v>
      </c>
      <c r="J28">
        <v>16113</v>
      </c>
      <c r="K28" t="s">
        <v>979</v>
      </c>
      <c r="L28" t="s">
        <v>985</v>
      </c>
      <c r="M28" s="10">
        <v>41593</v>
      </c>
    </row>
    <row r="29" spans="1:13" x14ac:dyDescent="0.35">
      <c r="A29">
        <v>8893</v>
      </c>
      <c r="B29">
        <v>847</v>
      </c>
      <c r="C29" t="s">
        <v>62</v>
      </c>
      <c r="D29" t="s">
        <v>402</v>
      </c>
      <c r="E29" t="s">
        <v>14</v>
      </c>
      <c r="F29" t="s">
        <v>63</v>
      </c>
      <c r="G29">
        <v>6491626668</v>
      </c>
      <c r="H29" t="s">
        <v>1009</v>
      </c>
      <c r="I29">
        <v>481</v>
      </c>
      <c r="J29">
        <v>52318</v>
      </c>
      <c r="K29" t="s">
        <v>983</v>
      </c>
      <c r="L29" t="s">
        <v>980</v>
      </c>
      <c r="M29" s="10"/>
    </row>
    <row r="30" spans="1:13" x14ac:dyDescent="0.35">
      <c r="A30">
        <v>1897</v>
      </c>
      <c r="B30">
        <v>504</v>
      </c>
      <c r="C30" t="s">
        <v>64</v>
      </c>
      <c r="D30" t="s">
        <v>403</v>
      </c>
      <c r="E30" t="s">
        <v>11</v>
      </c>
      <c r="F30" t="s">
        <v>65</v>
      </c>
      <c r="G30">
        <v>8023324199</v>
      </c>
      <c r="H30" t="s">
        <v>1010</v>
      </c>
      <c r="I30">
        <v>155</v>
      </c>
      <c r="J30">
        <v>7389</v>
      </c>
      <c r="K30" t="s">
        <v>983</v>
      </c>
      <c r="L30" t="s">
        <v>980</v>
      </c>
      <c r="M30" s="10"/>
    </row>
    <row r="31" spans="1:13" x14ac:dyDescent="0.35">
      <c r="A31">
        <v>390</v>
      </c>
      <c r="B31">
        <v>115</v>
      </c>
      <c r="C31" t="s">
        <v>66</v>
      </c>
      <c r="D31" t="s">
        <v>404</v>
      </c>
      <c r="E31" t="s">
        <v>14</v>
      </c>
      <c r="F31" t="s">
        <v>67</v>
      </c>
      <c r="G31">
        <v>6958292565</v>
      </c>
      <c r="H31" t="s">
        <v>1011</v>
      </c>
      <c r="I31">
        <v>771</v>
      </c>
      <c r="J31">
        <v>86040</v>
      </c>
      <c r="K31" t="s">
        <v>979</v>
      </c>
      <c r="L31" t="s">
        <v>985</v>
      </c>
      <c r="M31" s="10">
        <v>41593</v>
      </c>
    </row>
    <row r="32" spans="1:13" x14ac:dyDescent="0.35">
      <c r="A32">
        <v>3633</v>
      </c>
      <c r="B32">
        <v>740</v>
      </c>
      <c r="C32" t="s">
        <v>68</v>
      </c>
      <c r="D32" t="s">
        <v>405</v>
      </c>
      <c r="E32" t="s">
        <v>8</v>
      </c>
      <c r="F32" t="s">
        <v>69</v>
      </c>
      <c r="G32">
        <v>3794685776</v>
      </c>
      <c r="H32" t="s">
        <v>1012</v>
      </c>
      <c r="I32">
        <v>945</v>
      </c>
      <c r="J32">
        <v>56148</v>
      </c>
      <c r="K32" t="s">
        <v>979</v>
      </c>
      <c r="L32" t="s">
        <v>985</v>
      </c>
      <c r="M32" s="10">
        <v>37113</v>
      </c>
    </row>
    <row r="33" spans="1:13" x14ac:dyDescent="0.35">
      <c r="A33">
        <v>7828</v>
      </c>
      <c r="B33">
        <v>884</v>
      </c>
      <c r="C33" t="s">
        <v>70</v>
      </c>
      <c r="D33" t="s">
        <v>406</v>
      </c>
      <c r="E33" t="s">
        <v>8</v>
      </c>
      <c r="F33" t="s">
        <v>71</v>
      </c>
      <c r="G33">
        <v>1973040699</v>
      </c>
      <c r="H33" t="s">
        <v>1013</v>
      </c>
      <c r="I33">
        <v>719</v>
      </c>
      <c r="J33">
        <v>894</v>
      </c>
      <c r="K33" t="s">
        <v>979</v>
      </c>
      <c r="L33" t="s">
        <v>980</v>
      </c>
      <c r="M33" s="10">
        <v>38915</v>
      </c>
    </row>
    <row r="34" spans="1:13" x14ac:dyDescent="0.35">
      <c r="A34">
        <v>2241</v>
      </c>
      <c r="B34">
        <v>446</v>
      </c>
      <c r="C34" t="s">
        <v>72</v>
      </c>
      <c r="D34" t="s">
        <v>407</v>
      </c>
      <c r="E34" t="s">
        <v>8</v>
      </c>
      <c r="F34" t="s">
        <v>73</v>
      </c>
      <c r="G34">
        <v>4120733093</v>
      </c>
      <c r="H34" t="s">
        <v>1014</v>
      </c>
      <c r="I34">
        <v>493</v>
      </c>
      <c r="J34">
        <v>35634</v>
      </c>
      <c r="K34" t="s">
        <v>983</v>
      </c>
      <c r="L34" t="s">
        <v>985</v>
      </c>
      <c r="M34" s="10"/>
    </row>
    <row r="35" spans="1:13" x14ac:dyDescent="0.35">
      <c r="A35">
        <v>896</v>
      </c>
      <c r="B35">
        <v>74</v>
      </c>
      <c r="C35" t="s">
        <v>74</v>
      </c>
      <c r="D35" t="s">
        <v>408</v>
      </c>
      <c r="E35" t="s">
        <v>8</v>
      </c>
      <c r="F35" t="s">
        <v>17</v>
      </c>
      <c r="G35">
        <v>5785102250</v>
      </c>
      <c r="H35" t="s">
        <v>1015</v>
      </c>
      <c r="I35">
        <v>998</v>
      </c>
      <c r="J35">
        <v>28701</v>
      </c>
      <c r="K35" t="s">
        <v>979</v>
      </c>
      <c r="L35" t="s">
        <v>980</v>
      </c>
      <c r="M35" s="10">
        <v>41593</v>
      </c>
    </row>
    <row r="36" spans="1:13" x14ac:dyDescent="0.35">
      <c r="A36">
        <v>6361</v>
      </c>
      <c r="B36">
        <v>636</v>
      </c>
      <c r="C36" t="s">
        <v>75</v>
      </c>
      <c r="D36" t="s">
        <v>409</v>
      </c>
      <c r="E36" t="s">
        <v>8</v>
      </c>
      <c r="F36" t="s">
        <v>76</v>
      </c>
      <c r="G36">
        <v>9235867886</v>
      </c>
      <c r="H36" t="s">
        <v>1016</v>
      </c>
      <c r="I36">
        <v>968</v>
      </c>
      <c r="J36">
        <v>90380</v>
      </c>
      <c r="K36" t="s">
        <v>979</v>
      </c>
      <c r="L36" t="s">
        <v>980</v>
      </c>
      <c r="M36" s="10">
        <v>34183</v>
      </c>
    </row>
    <row r="37" spans="1:13" x14ac:dyDescent="0.35">
      <c r="A37">
        <v>6713</v>
      </c>
      <c r="B37">
        <v>37</v>
      </c>
      <c r="C37" t="s">
        <v>374</v>
      </c>
      <c r="D37" t="s">
        <v>410</v>
      </c>
      <c r="E37" t="s">
        <v>14</v>
      </c>
      <c r="F37" t="s">
        <v>77</v>
      </c>
      <c r="G37">
        <v>7134849334</v>
      </c>
      <c r="H37" t="s">
        <v>1017</v>
      </c>
      <c r="I37">
        <v>738</v>
      </c>
      <c r="J37">
        <v>21813</v>
      </c>
      <c r="K37" t="s">
        <v>983</v>
      </c>
      <c r="L37" t="s">
        <v>985</v>
      </c>
      <c r="M37" s="10"/>
    </row>
    <row r="38" spans="1:13" x14ac:dyDescent="0.35">
      <c r="A38">
        <v>4283</v>
      </c>
      <c r="B38">
        <v>804</v>
      </c>
      <c r="C38" t="s">
        <v>78</v>
      </c>
      <c r="D38" t="s">
        <v>411</v>
      </c>
      <c r="E38" t="s">
        <v>11</v>
      </c>
      <c r="F38" t="s">
        <v>17</v>
      </c>
      <c r="G38">
        <v>4751700379</v>
      </c>
      <c r="H38" t="s">
        <v>1018</v>
      </c>
      <c r="I38">
        <v>912</v>
      </c>
      <c r="J38">
        <v>36312</v>
      </c>
      <c r="K38" t="s">
        <v>983</v>
      </c>
      <c r="L38" t="s">
        <v>980</v>
      </c>
      <c r="M38" s="10"/>
    </row>
    <row r="39" spans="1:13" x14ac:dyDescent="0.35">
      <c r="A39">
        <v>9486</v>
      </c>
      <c r="B39">
        <v>694</v>
      </c>
      <c r="C39" t="s">
        <v>79</v>
      </c>
      <c r="D39" t="s">
        <v>412</v>
      </c>
      <c r="E39" t="s">
        <v>11</v>
      </c>
      <c r="F39" t="s">
        <v>80</v>
      </c>
      <c r="G39">
        <v>9430559862</v>
      </c>
      <c r="H39" t="s">
        <v>1019</v>
      </c>
      <c r="I39">
        <v>782</v>
      </c>
      <c r="J39">
        <v>24856</v>
      </c>
      <c r="K39" t="s">
        <v>979</v>
      </c>
      <c r="L39" t="s">
        <v>980</v>
      </c>
      <c r="M39" s="10">
        <v>37549</v>
      </c>
    </row>
    <row r="40" spans="1:13" x14ac:dyDescent="0.35">
      <c r="A40">
        <v>308</v>
      </c>
      <c r="B40">
        <v>198</v>
      </c>
      <c r="C40" t="s">
        <v>81</v>
      </c>
      <c r="D40" t="s">
        <v>413</v>
      </c>
      <c r="E40" t="s">
        <v>14</v>
      </c>
      <c r="F40" t="s">
        <v>82</v>
      </c>
      <c r="G40">
        <v>4160161977</v>
      </c>
      <c r="H40" t="s">
        <v>1020</v>
      </c>
      <c r="I40">
        <v>140</v>
      </c>
      <c r="J40">
        <v>39234</v>
      </c>
      <c r="K40" t="s">
        <v>979</v>
      </c>
      <c r="L40" t="s">
        <v>980</v>
      </c>
      <c r="M40" s="10">
        <v>38915</v>
      </c>
    </row>
    <row r="41" spans="1:13" x14ac:dyDescent="0.35">
      <c r="A41">
        <v>8927</v>
      </c>
      <c r="B41">
        <v>576</v>
      </c>
      <c r="C41" t="s">
        <v>83</v>
      </c>
      <c r="D41" t="s">
        <v>414</v>
      </c>
      <c r="E41" t="s">
        <v>11</v>
      </c>
      <c r="F41" t="s">
        <v>84</v>
      </c>
      <c r="G41">
        <v>1660494007</v>
      </c>
      <c r="H41" t="s">
        <v>1021</v>
      </c>
      <c r="I41">
        <v>702</v>
      </c>
      <c r="J41">
        <v>74222</v>
      </c>
      <c r="K41" t="s">
        <v>979</v>
      </c>
      <c r="L41" t="s">
        <v>985</v>
      </c>
      <c r="M41" s="10">
        <v>38311</v>
      </c>
    </row>
    <row r="42" spans="1:13" x14ac:dyDescent="0.35">
      <c r="A42">
        <v>249</v>
      </c>
      <c r="B42">
        <v>754</v>
      </c>
      <c r="C42" t="s">
        <v>35</v>
      </c>
      <c r="D42" t="s">
        <v>415</v>
      </c>
      <c r="E42" t="s">
        <v>14</v>
      </c>
      <c r="F42" t="s">
        <v>85</v>
      </c>
      <c r="G42">
        <v>2979310129</v>
      </c>
      <c r="H42" t="s">
        <v>1022</v>
      </c>
      <c r="I42">
        <v>284</v>
      </c>
      <c r="J42">
        <v>47260</v>
      </c>
      <c r="K42" t="s">
        <v>979</v>
      </c>
      <c r="L42" t="s">
        <v>980</v>
      </c>
      <c r="M42" s="10">
        <v>30018</v>
      </c>
    </row>
    <row r="43" spans="1:13" x14ac:dyDescent="0.35">
      <c r="A43">
        <v>2620</v>
      </c>
      <c r="B43">
        <v>547</v>
      </c>
      <c r="C43" t="s">
        <v>86</v>
      </c>
      <c r="D43" t="s">
        <v>416</v>
      </c>
      <c r="E43" t="s">
        <v>14</v>
      </c>
      <c r="F43" t="s">
        <v>87</v>
      </c>
      <c r="G43">
        <v>1973879566</v>
      </c>
      <c r="H43" t="s">
        <v>1023</v>
      </c>
      <c r="I43">
        <v>199</v>
      </c>
      <c r="J43">
        <v>45432</v>
      </c>
      <c r="K43" t="s">
        <v>983</v>
      </c>
      <c r="L43" t="s">
        <v>985</v>
      </c>
      <c r="M43" s="10"/>
    </row>
    <row r="44" spans="1:13" x14ac:dyDescent="0.35">
      <c r="A44">
        <v>1164</v>
      </c>
      <c r="B44">
        <v>656</v>
      </c>
      <c r="C44" t="s">
        <v>88</v>
      </c>
      <c r="D44" t="s">
        <v>417</v>
      </c>
      <c r="E44" t="s">
        <v>8</v>
      </c>
      <c r="F44" t="s">
        <v>89</v>
      </c>
      <c r="G44">
        <v>7030699598</v>
      </c>
      <c r="H44" t="s">
        <v>1024</v>
      </c>
      <c r="I44">
        <v>228</v>
      </c>
      <c r="J44">
        <v>30192</v>
      </c>
      <c r="K44" t="s">
        <v>979</v>
      </c>
      <c r="L44" t="s">
        <v>985</v>
      </c>
      <c r="M44" s="10">
        <v>34433</v>
      </c>
    </row>
    <row r="45" spans="1:13" x14ac:dyDescent="0.35">
      <c r="A45">
        <v>4711</v>
      </c>
      <c r="B45">
        <v>654</v>
      </c>
      <c r="C45" t="s">
        <v>90</v>
      </c>
      <c r="D45" t="s">
        <v>418</v>
      </c>
      <c r="E45" t="s">
        <v>8</v>
      </c>
      <c r="F45" t="s">
        <v>91</v>
      </c>
      <c r="G45">
        <v>2618164744</v>
      </c>
      <c r="H45" t="s">
        <v>1025</v>
      </c>
      <c r="I45">
        <v>908</v>
      </c>
      <c r="J45">
        <v>53868</v>
      </c>
      <c r="K45" t="s">
        <v>983</v>
      </c>
      <c r="L45" t="s">
        <v>980</v>
      </c>
      <c r="M45" s="10"/>
    </row>
    <row r="46" spans="1:13" x14ac:dyDescent="0.35">
      <c r="A46">
        <v>4053</v>
      </c>
      <c r="B46">
        <v>646</v>
      </c>
      <c r="C46" t="s">
        <v>92</v>
      </c>
      <c r="D46" t="s">
        <v>419</v>
      </c>
      <c r="E46" t="s">
        <v>14</v>
      </c>
      <c r="F46" t="s">
        <v>93</v>
      </c>
      <c r="G46">
        <v>6736421797</v>
      </c>
      <c r="H46" t="s">
        <v>1026</v>
      </c>
      <c r="I46">
        <v>594</v>
      </c>
      <c r="J46">
        <v>9691</v>
      </c>
      <c r="K46" t="s">
        <v>983</v>
      </c>
      <c r="L46" t="s">
        <v>980</v>
      </c>
      <c r="M46" s="10"/>
    </row>
    <row r="47" spans="1:13" x14ac:dyDescent="0.35">
      <c r="A47">
        <v>4272</v>
      </c>
      <c r="B47">
        <v>250</v>
      </c>
      <c r="C47" t="s">
        <v>94</v>
      </c>
      <c r="D47" t="s">
        <v>420</v>
      </c>
      <c r="E47" t="s">
        <v>14</v>
      </c>
      <c r="F47" t="s">
        <v>95</v>
      </c>
      <c r="G47">
        <v>5071378297</v>
      </c>
      <c r="H47" t="s">
        <v>1027</v>
      </c>
      <c r="I47">
        <v>542</v>
      </c>
      <c r="J47">
        <v>39001</v>
      </c>
      <c r="K47" t="s">
        <v>983</v>
      </c>
      <c r="L47" t="s">
        <v>985</v>
      </c>
      <c r="M47" s="10"/>
    </row>
    <row r="48" spans="1:13" x14ac:dyDescent="0.35">
      <c r="A48">
        <v>7005</v>
      </c>
      <c r="B48">
        <v>81</v>
      </c>
      <c r="C48" t="s">
        <v>96</v>
      </c>
      <c r="D48" t="s">
        <v>421</v>
      </c>
      <c r="E48" t="s">
        <v>14</v>
      </c>
      <c r="F48" t="s">
        <v>97</v>
      </c>
      <c r="G48">
        <v>3907479910</v>
      </c>
      <c r="H48" t="s">
        <v>1028</v>
      </c>
      <c r="I48">
        <v>586</v>
      </c>
      <c r="J48">
        <v>70814</v>
      </c>
      <c r="K48" t="s">
        <v>983</v>
      </c>
      <c r="L48" t="s">
        <v>980</v>
      </c>
      <c r="M48" s="10"/>
    </row>
    <row r="49" spans="1:13" x14ac:dyDescent="0.35">
      <c r="A49">
        <v>2308</v>
      </c>
      <c r="B49">
        <v>898</v>
      </c>
      <c r="C49" t="s">
        <v>98</v>
      </c>
      <c r="D49" t="s">
        <v>422</v>
      </c>
      <c r="E49" t="s">
        <v>8</v>
      </c>
      <c r="F49" t="s">
        <v>99</v>
      </c>
      <c r="G49">
        <v>8175968796</v>
      </c>
      <c r="H49" t="s">
        <v>1029</v>
      </c>
      <c r="I49">
        <v>636</v>
      </c>
      <c r="J49">
        <v>13740</v>
      </c>
      <c r="K49" t="s">
        <v>979</v>
      </c>
      <c r="L49" t="s">
        <v>985</v>
      </c>
      <c r="M49" s="10">
        <v>39669</v>
      </c>
    </row>
    <row r="50" spans="1:13" x14ac:dyDescent="0.35">
      <c r="A50">
        <v>5150</v>
      </c>
      <c r="B50">
        <v>461</v>
      </c>
      <c r="C50" t="s">
        <v>100</v>
      </c>
      <c r="D50" t="s">
        <v>423</v>
      </c>
      <c r="E50" t="s">
        <v>11</v>
      </c>
      <c r="F50" t="s">
        <v>101</v>
      </c>
      <c r="G50">
        <v>2711085992</v>
      </c>
      <c r="H50" t="s">
        <v>1030</v>
      </c>
      <c r="I50">
        <v>581</v>
      </c>
      <c r="J50">
        <v>33435</v>
      </c>
      <c r="K50" t="s">
        <v>983</v>
      </c>
      <c r="L50" t="s">
        <v>980</v>
      </c>
      <c r="M50" s="10"/>
    </row>
    <row r="51" spans="1:13" x14ac:dyDescent="0.35">
      <c r="A51">
        <v>693</v>
      </c>
      <c r="B51">
        <v>390</v>
      </c>
      <c r="C51" t="s">
        <v>102</v>
      </c>
      <c r="D51" t="s">
        <v>424</v>
      </c>
      <c r="E51" t="s">
        <v>8</v>
      </c>
      <c r="F51" t="s">
        <v>103</v>
      </c>
      <c r="G51">
        <v>3457826852</v>
      </c>
      <c r="H51" t="s">
        <v>1031</v>
      </c>
      <c r="I51">
        <v>336</v>
      </c>
      <c r="J51">
        <v>73589</v>
      </c>
      <c r="K51" t="s">
        <v>983</v>
      </c>
      <c r="L51" t="s">
        <v>980</v>
      </c>
      <c r="M51" s="10"/>
    </row>
    <row r="52" spans="1:13" x14ac:dyDescent="0.35">
      <c r="A52">
        <v>9598</v>
      </c>
      <c r="B52">
        <v>988</v>
      </c>
      <c r="C52" t="s">
        <v>104</v>
      </c>
      <c r="D52" t="s">
        <v>425</v>
      </c>
      <c r="E52" t="s">
        <v>8</v>
      </c>
      <c r="F52" t="s">
        <v>105</v>
      </c>
      <c r="G52">
        <v>2858707837</v>
      </c>
      <c r="H52" t="s">
        <v>1032</v>
      </c>
      <c r="I52">
        <v>504</v>
      </c>
      <c r="J52">
        <v>18598</v>
      </c>
      <c r="K52" t="s">
        <v>979</v>
      </c>
      <c r="L52" t="s">
        <v>985</v>
      </c>
      <c r="M52" s="10">
        <v>30239</v>
      </c>
    </row>
    <row r="53" spans="1:13" x14ac:dyDescent="0.35">
      <c r="A53">
        <v>8103</v>
      </c>
      <c r="B53">
        <v>597</v>
      </c>
      <c r="C53" t="s">
        <v>22</v>
      </c>
      <c r="D53" t="s">
        <v>426</v>
      </c>
      <c r="E53" t="s">
        <v>14</v>
      </c>
      <c r="F53" t="s">
        <v>106</v>
      </c>
      <c r="G53">
        <v>2065509695</v>
      </c>
      <c r="H53" t="s">
        <v>1033</v>
      </c>
      <c r="I53">
        <v>346</v>
      </c>
      <c r="J53">
        <v>23003</v>
      </c>
      <c r="K53" t="s">
        <v>979</v>
      </c>
      <c r="L53" t="s">
        <v>980</v>
      </c>
      <c r="M53" s="10">
        <v>39275</v>
      </c>
    </row>
    <row r="54" spans="1:13" x14ac:dyDescent="0.35">
      <c r="A54">
        <v>8894</v>
      </c>
      <c r="B54">
        <v>916</v>
      </c>
      <c r="C54" t="s">
        <v>107</v>
      </c>
      <c r="D54" t="s">
        <v>427</v>
      </c>
      <c r="E54" t="s">
        <v>11</v>
      </c>
      <c r="F54" t="s">
        <v>108</v>
      </c>
      <c r="G54">
        <v>4133664929</v>
      </c>
      <c r="H54" t="s">
        <v>1034</v>
      </c>
      <c r="I54">
        <v>135</v>
      </c>
      <c r="J54">
        <v>80901</v>
      </c>
      <c r="K54" t="s">
        <v>983</v>
      </c>
      <c r="L54" t="s">
        <v>980</v>
      </c>
      <c r="M54" s="10"/>
    </row>
    <row r="55" spans="1:13" x14ac:dyDescent="0.35">
      <c r="A55">
        <v>114</v>
      </c>
      <c r="B55">
        <v>135</v>
      </c>
      <c r="C55" t="s">
        <v>42</v>
      </c>
      <c r="D55" t="s">
        <v>428</v>
      </c>
      <c r="E55" t="s">
        <v>8</v>
      </c>
      <c r="F55" t="s">
        <v>109</v>
      </c>
      <c r="G55">
        <v>5958159146</v>
      </c>
      <c r="H55" t="s">
        <v>1035</v>
      </c>
      <c r="I55">
        <v>822</v>
      </c>
      <c r="J55">
        <v>69113</v>
      </c>
      <c r="K55" t="s">
        <v>979</v>
      </c>
      <c r="L55" t="s">
        <v>985</v>
      </c>
      <c r="M55" s="10">
        <v>33434</v>
      </c>
    </row>
    <row r="56" spans="1:13" x14ac:dyDescent="0.35">
      <c r="A56">
        <v>6546</v>
      </c>
      <c r="B56">
        <v>262</v>
      </c>
      <c r="C56" t="s">
        <v>110</v>
      </c>
      <c r="D56" t="s">
        <v>429</v>
      </c>
      <c r="E56" t="s">
        <v>11</v>
      </c>
      <c r="F56" t="s">
        <v>111</v>
      </c>
      <c r="G56">
        <v>1022633285</v>
      </c>
      <c r="H56" t="s">
        <v>1036</v>
      </c>
      <c r="I56">
        <v>95</v>
      </c>
      <c r="J56">
        <v>26060</v>
      </c>
      <c r="K56" t="s">
        <v>983</v>
      </c>
      <c r="L56" t="s">
        <v>985</v>
      </c>
      <c r="M56" s="10"/>
    </row>
    <row r="57" spans="1:13" x14ac:dyDescent="0.35">
      <c r="A57">
        <v>3571</v>
      </c>
      <c r="B57">
        <v>844</v>
      </c>
      <c r="C57" t="s">
        <v>112</v>
      </c>
      <c r="D57" t="s">
        <v>430</v>
      </c>
      <c r="E57" t="s">
        <v>14</v>
      </c>
      <c r="F57" t="s">
        <v>113</v>
      </c>
      <c r="G57">
        <v>4283361474</v>
      </c>
      <c r="H57" t="s">
        <v>1037</v>
      </c>
      <c r="I57">
        <v>597</v>
      </c>
      <c r="J57">
        <v>25677</v>
      </c>
      <c r="K57" t="s">
        <v>983</v>
      </c>
      <c r="L57" t="s">
        <v>980</v>
      </c>
      <c r="M57" s="10"/>
    </row>
    <row r="58" spans="1:13" x14ac:dyDescent="0.35">
      <c r="A58">
        <v>7316</v>
      </c>
      <c r="B58">
        <v>169</v>
      </c>
      <c r="C58" t="s">
        <v>114</v>
      </c>
      <c r="D58" t="s">
        <v>431</v>
      </c>
      <c r="E58" t="s">
        <v>14</v>
      </c>
      <c r="F58" t="s">
        <v>115</v>
      </c>
      <c r="G58">
        <v>2950413181</v>
      </c>
      <c r="H58" t="s">
        <v>1038</v>
      </c>
      <c r="I58">
        <v>340</v>
      </c>
      <c r="J58">
        <v>62912</v>
      </c>
      <c r="K58" t="s">
        <v>983</v>
      </c>
      <c r="L58" t="s">
        <v>985</v>
      </c>
      <c r="M58" s="10"/>
    </row>
    <row r="59" spans="1:13" x14ac:dyDescent="0.35">
      <c r="A59">
        <v>2478</v>
      </c>
      <c r="B59">
        <v>671</v>
      </c>
      <c r="C59" t="s">
        <v>116</v>
      </c>
      <c r="D59" t="s">
        <v>432</v>
      </c>
      <c r="E59" t="s">
        <v>8</v>
      </c>
      <c r="F59" t="s">
        <v>117</v>
      </c>
      <c r="G59">
        <v>3513023435</v>
      </c>
      <c r="H59" t="s">
        <v>1039</v>
      </c>
      <c r="I59">
        <v>905</v>
      </c>
      <c r="J59">
        <v>77649</v>
      </c>
      <c r="K59" t="s">
        <v>979</v>
      </c>
      <c r="L59" t="s">
        <v>980</v>
      </c>
      <c r="M59" s="10">
        <v>30589</v>
      </c>
    </row>
    <row r="60" spans="1:13" x14ac:dyDescent="0.35">
      <c r="A60">
        <v>1215</v>
      </c>
      <c r="B60">
        <v>353</v>
      </c>
      <c r="C60" t="s">
        <v>102</v>
      </c>
      <c r="D60" t="s">
        <v>433</v>
      </c>
      <c r="E60" t="s">
        <v>8</v>
      </c>
      <c r="F60" t="s">
        <v>118</v>
      </c>
      <c r="G60">
        <v>6379672748</v>
      </c>
      <c r="H60" t="s">
        <v>1040</v>
      </c>
      <c r="I60">
        <v>250</v>
      </c>
      <c r="J60">
        <v>73561</v>
      </c>
      <c r="K60" t="s">
        <v>979</v>
      </c>
      <c r="L60" t="s">
        <v>985</v>
      </c>
      <c r="M60" s="10">
        <v>39012</v>
      </c>
    </row>
    <row r="61" spans="1:13" x14ac:dyDescent="0.35">
      <c r="A61">
        <v>5402</v>
      </c>
      <c r="B61">
        <v>776</v>
      </c>
      <c r="C61" t="s">
        <v>112</v>
      </c>
      <c r="D61" t="s">
        <v>434</v>
      </c>
      <c r="E61" t="s">
        <v>14</v>
      </c>
      <c r="F61" t="s">
        <v>119</v>
      </c>
      <c r="G61">
        <v>2335838084</v>
      </c>
      <c r="H61" t="s">
        <v>1041</v>
      </c>
      <c r="I61">
        <v>400</v>
      </c>
      <c r="J61">
        <v>50357</v>
      </c>
      <c r="K61" t="s">
        <v>983</v>
      </c>
      <c r="L61" t="s">
        <v>985</v>
      </c>
      <c r="M61" s="10"/>
    </row>
    <row r="62" spans="1:13" x14ac:dyDescent="0.35">
      <c r="A62">
        <v>1647</v>
      </c>
      <c r="B62">
        <v>205</v>
      </c>
      <c r="C62" t="s">
        <v>120</v>
      </c>
      <c r="D62" t="s">
        <v>435</v>
      </c>
      <c r="E62" t="s">
        <v>8</v>
      </c>
      <c r="F62" t="s">
        <v>121</v>
      </c>
      <c r="G62">
        <v>2179414351</v>
      </c>
      <c r="H62" t="s">
        <v>1042</v>
      </c>
      <c r="I62">
        <v>877</v>
      </c>
      <c r="J62">
        <v>61325</v>
      </c>
      <c r="K62" t="s">
        <v>979</v>
      </c>
      <c r="L62" t="s">
        <v>980</v>
      </c>
      <c r="M62" s="10">
        <v>36607</v>
      </c>
    </row>
    <row r="63" spans="1:13" x14ac:dyDescent="0.35">
      <c r="A63">
        <v>9423</v>
      </c>
      <c r="B63">
        <v>705</v>
      </c>
      <c r="C63" t="s">
        <v>122</v>
      </c>
      <c r="D63" t="s">
        <v>436</v>
      </c>
      <c r="E63" t="s">
        <v>14</v>
      </c>
      <c r="F63" t="s">
        <v>123</v>
      </c>
      <c r="G63">
        <v>9984833487</v>
      </c>
      <c r="H63" t="s">
        <v>1043</v>
      </c>
      <c r="I63">
        <v>97</v>
      </c>
      <c r="J63">
        <v>76658</v>
      </c>
      <c r="K63" t="s">
        <v>983</v>
      </c>
      <c r="L63" t="s">
        <v>985</v>
      </c>
      <c r="M63" s="10"/>
    </row>
    <row r="64" spans="1:13" x14ac:dyDescent="0.35">
      <c r="A64">
        <v>6404</v>
      </c>
      <c r="B64">
        <v>10</v>
      </c>
      <c r="C64" t="s">
        <v>124</v>
      </c>
      <c r="D64" t="s">
        <v>437</v>
      </c>
      <c r="E64" t="s">
        <v>8</v>
      </c>
      <c r="F64" t="s">
        <v>105</v>
      </c>
      <c r="G64">
        <v>4771182901</v>
      </c>
      <c r="H64" t="s">
        <v>1044</v>
      </c>
      <c r="I64">
        <v>12</v>
      </c>
      <c r="J64">
        <v>35525</v>
      </c>
      <c r="K64" t="s">
        <v>983</v>
      </c>
      <c r="L64" t="s">
        <v>985</v>
      </c>
      <c r="M64" s="10"/>
    </row>
    <row r="65" spans="1:13" x14ac:dyDescent="0.35">
      <c r="A65">
        <v>6767</v>
      </c>
      <c r="B65">
        <v>195</v>
      </c>
      <c r="C65" t="s">
        <v>125</v>
      </c>
      <c r="D65" t="s">
        <v>438</v>
      </c>
      <c r="E65" t="s">
        <v>11</v>
      </c>
      <c r="F65" t="s">
        <v>126</v>
      </c>
      <c r="G65">
        <v>6825096485</v>
      </c>
      <c r="H65" t="s">
        <v>1045</v>
      </c>
      <c r="I65">
        <v>353</v>
      </c>
      <c r="J65">
        <v>12462</v>
      </c>
      <c r="K65" t="s">
        <v>979</v>
      </c>
      <c r="L65" t="s">
        <v>985</v>
      </c>
      <c r="M65" s="10">
        <v>41186</v>
      </c>
    </row>
    <row r="66" spans="1:13" x14ac:dyDescent="0.35">
      <c r="A66">
        <v>1278</v>
      </c>
      <c r="B66">
        <v>136</v>
      </c>
      <c r="C66" t="s">
        <v>38</v>
      </c>
      <c r="D66" t="s">
        <v>439</v>
      </c>
      <c r="E66" t="s">
        <v>11</v>
      </c>
      <c r="F66" t="s">
        <v>127</v>
      </c>
      <c r="G66">
        <v>9801474305</v>
      </c>
      <c r="H66" t="s">
        <v>1046</v>
      </c>
      <c r="I66">
        <v>856</v>
      </c>
      <c r="J66">
        <v>27105</v>
      </c>
      <c r="K66" t="s">
        <v>979</v>
      </c>
      <c r="L66" t="s">
        <v>985</v>
      </c>
      <c r="M66" s="10">
        <v>28437</v>
      </c>
    </row>
    <row r="67" spans="1:13" x14ac:dyDescent="0.35">
      <c r="A67">
        <v>1334</v>
      </c>
      <c r="B67">
        <v>500</v>
      </c>
      <c r="C67" t="s">
        <v>124</v>
      </c>
      <c r="D67" t="s">
        <v>440</v>
      </c>
      <c r="E67" t="s">
        <v>8</v>
      </c>
      <c r="F67" t="s">
        <v>128</v>
      </c>
      <c r="G67">
        <v>7636788633</v>
      </c>
      <c r="H67" t="s">
        <v>1047</v>
      </c>
      <c r="I67">
        <v>1</v>
      </c>
      <c r="J67">
        <v>99604</v>
      </c>
      <c r="K67" t="s">
        <v>979</v>
      </c>
      <c r="L67" t="s">
        <v>985</v>
      </c>
      <c r="M67" s="10">
        <v>40512</v>
      </c>
    </row>
    <row r="68" spans="1:13" x14ac:dyDescent="0.35">
      <c r="A68">
        <v>8887</v>
      </c>
      <c r="B68">
        <v>969</v>
      </c>
      <c r="C68" t="s">
        <v>129</v>
      </c>
      <c r="D68" t="s">
        <v>441</v>
      </c>
      <c r="E68" t="s">
        <v>14</v>
      </c>
      <c r="F68" t="s">
        <v>130</v>
      </c>
      <c r="G68">
        <v>6328420950</v>
      </c>
      <c r="H68" t="s">
        <v>1048</v>
      </c>
      <c r="I68">
        <v>390</v>
      </c>
      <c r="J68">
        <v>90449</v>
      </c>
      <c r="K68" t="s">
        <v>979</v>
      </c>
      <c r="L68" t="s">
        <v>980</v>
      </c>
      <c r="M68" s="10">
        <v>39881</v>
      </c>
    </row>
    <row r="69" spans="1:13" x14ac:dyDescent="0.35">
      <c r="A69">
        <v>9858</v>
      </c>
      <c r="B69">
        <v>817</v>
      </c>
      <c r="C69" t="s">
        <v>131</v>
      </c>
      <c r="D69" t="s">
        <v>442</v>
      </c>
      <c r="E69" t="s">
        <v>11</v>
      </c>
      <c r="F69" t="s">
        <v>132</v>
      </c>
      <c r="G69">
        <v>1174341766</v>
      </c>
      <c r="H69" t="s">
        <v>1049</v>
      </c>
      <c r="I69">
        <v>446</v>
      </c>
      <c r="J69">
        <v>9520</v>
      </c>
      <c r="K69" t="s">
        <v>983</v>
      </c>
      <c r="L69" t="s">
        <v>985</v>
      </c>
      <c r="M69" s="10"/>
    </row>
    <row r="70" spans="1:13" x14ac:dyDescent="0.35">
      <c r="A70">
        <v>9636</v>
      </c>
      <c r="B70">
        <v>833</v>
      </c>
      <c r="C70" t="s">
        <v>133</v>
      </c>
      <c r="D70" t="s">
        <v>443</v>
      </c>
      <c r="E70" t="s">
        <v>11</v>
      </c>
      <c r="F70" t="s">
        <v>134</v>
      </c>
      <c r="G70">
        <v>9030541371</v>
      </c>
      <c r="H70" t="s">
        <v>1050</v>
      </c>
      <c r="I70">
        <v>32</v>
      </c>
      <c r="J70">
        <v>42210</v>
      </c>
      <c r="K70" t="s">
        <v>983</v>
      </c>
      <c r="L70" t="s">
        <v>980</v>
      </c>
      <c r="M70" s="10"/>
    </row>
    <row r="71" spans="1:13" x14ac:dyDescent="0.35">
      <c r="A71">
        <v>9943</v>
      </c>
      <c r="B71">
        <v>221</v>
      </c>
      <c r="C71" t="s">
        <v>135</v>
      </c>
      <c r="D71" t="s">
        <v>444</v>
      </c>
      <c r="E71" t="s">
        <v>8</v>
      </c>
      <c r="F71" t="s">
        <v>136</v>
      </c>
      <c r="G71">
        <v>3573904144</v>
      </c>
      <c r="H71" t="s">
        <v>1051</v>
      </c>
      <c r="I71">
        <v>420</v>
      </c>
      <c r="J71">
        <v>21639</v>
      </c>
      <c r="K71" t="s">
        <v>983</v>
      </c>
      <c r="L71" t="s">
        <v>985</v>
      </c>
      <c r="M71" s="10"/>
    </row>
    <row r="72" spans="1:13" x14ac:dyDescent="0.35">
      <c r="A72">
        <v>1246</v>
      </c>
      <c r="B72">
        <v>77</v>
      </c>
      <c r="C72" t="s">
        <v>137</v>
      </c>
      <c r="D72" t="s">
        <v>445</v>
      </c>
      <c r="E72" t="s">
        <v>14</v>
      </c>
      <c r="F72" t="s">
        <v>138</v>
      </c>
      <c r="G72">
        <v>9998350900</v>
      </c>
      <c r="H72" t="s">
        <v>1052</v>
      </c>
      <c r="I72">
        <v>708</v>
      </c>
      <c r="J72">
        <v>58736</v>
      </c>
      <c r="K72" t="s">
        <v>979</v>
      </c>
      <c r="L72" t="s">
        <v>985</v>
      </c>
      <c r="M72" s="10">
        <v>43677</v>
      </c>
    </row>
    <row r="73" spans="1:13" x14ac:dyDescent="0.35">
      <c r="A73">
        <v>4527</v>
      </c>
      <c r="B73">
        <v>800</v>
      </c>
      <c r="C73" t="s">
        <v>204</v>
      </c>
      <c r="D73" t="s">
        <v>446</v>
      </c>
      <c r="E73" t="s">
        <v>11</v>
      </c>
      <c r="F73" t="s">
        <v>139</v>
      </c>
      <c r="G73">
        <v>3715864347</v>
      </c>
      <c r="H73" t="s">
        <v>1053</v>
      </c>
      <c r="I73">
        <v>227</v>
      </c>
      <c r="J73">
        <v>3951</v>
      </c>
      <c r="K73" t="s">
        <v>979</v>
      </c>
      <c r="L73" t="s">
        <v>980</v>
      </c>
      <c r="M73" s="10">
        <v>37261</v>
      </c>
    </row>
    <row r="74" spans="1:13" x14ac:dyDescent="0.35">
      <c r="A74">
        <v>3782</v>
      </c>
      <c r="B74">
        <v>146</v>
      </c>
      <c r="C74" t="s">
        <v>140</v>
      </c>
      <c r="D74" t="s">
        <v>447</v>
      </c>
      <c r="E74" t="s">
        <v>14</v>
      </c>
      <c r="F74" t="s">
        <v>141</v>
      </c>
      <c r="G74">
        <v>8089653286</v>
      </c>
      <c r="H74" t="s">
        <v>1054</v>
      </c>
      <c r="I74">
        <v>595</v>
      </c>
      <c r="J74">
        <v>69479</v>
      </c>
      <c r="K74" t="s">
        <v>983</v>
      </c>
      <c r="L74" t="s">
        <v>980</v>
      </c>
      <c r="M74" s="10"/>
    </row>
    <row r="75" spans="1:13" x14ac:dyDescent="0.35">
      <c r="A75">
        <v>6225</v>
      </c>
      <c r="B75">
        <v>531</v>
      </c>
      <c r="C75" t="s">
        <v>88</v>
      </c>
      <c r="D75" t="s">
        <v>448</v>
      </c>
      <c r="E75" t="s">
        <v>8</v>
      </c>
      <c r="F75" t="s">
        <v>142</v>
      </c>
      <c r="G75">
        <v>9827842133</v>
      </c>
      <c r="H75" t="s">
        <v>1055</v>
      </c>
      <c r="I75">
        <v>211</v>
      </c>
      <c r="J75">
        <v>10366</v>
      </c>
      <c r="K75" t="s">
        <v>979</v>
      </c>
      <c r="L75" t="s">
        <v>985</v>
      </c>
      <c r="M75" s="10">
        <v>39074</v>
      </c>
    </row>
    <row r="76" spans="1:13" x14ac:dyDescent="0.35">
      <c r="A76">
        <v>2257</v>
      </c>
      <c r="B76">
        <v>503</v>
      </c>
      <c r="C76" t="s">
        <v>143</v>
      </c>
      <c r="D76" t="s">
        <v>449</v>
      </c>
      <c r="E76" t="s">
        <v>14</v>
      </c>
      <c r="F76" t="s">
        <v>144</v>
      </c>
      <c r="G76">
        <v>2998991184</v>
      </c>
      <c r="H76" t="s">
        <v>1056</v>
      </c>
      <c r="I76">
        <v>650</v>
      </c>
      <c r="J76">
        <v>10001</v>
      </c>
      <c r="K76" t="s">
        <v>983</v>
      </c>
      <c r="L76" t="s">
        <v>980</v>
      </c>
      <c r="M76" s="10"/>
    </row>
    <row r="77" spans="1:13" x14ac:dyDescent="0.35">
      <c r="A77">
        <v>9177</v>
      </c>
      <c r="B77">
        <v>19</v>
      </c>
      <c r="C77" t="s">
        <v>145</v>
      </c>
      <c r="D77" t="s">
        <v>450</v>
      </c>
      <c r="E77" t="s">
        <v>11</v>
      </c>
      <c r="F77" t="s">
        <v>146</v>
      </c>
      <c r="G77">
        <v>7591554939</v>
      </c>
      <c r="H77" t="s">
        <v>1057</v>
      </c>
      <c r="I77">
        <v>45</v>
      </c>
      <c r="J77">
        <v>15307</v>
      </c>
      <c r="K77" t="s">
        <v>979</v>
      </c>
      <c r="L77" t="s">
        <v>980</v>
      </c>
      <c r="M77" s="10">
        <v>35186</v>
      </c>
    </row>
    <row r="78" spans="1:13" x14ac:dyDescent="0.35">
      <c r="A78">
        <v>8703</v>
      </c>
      <c r="B78">
        <v>897</v>
      </c>
      <c r="C78" t="s">
        <v>147</v>
      </c>
      <c r="D78" t="s">
        <v>451</v>
      </c>
      <c r="E78" t="s">
        <v>8</v>
      </c>
      <c r="F78" t="s">
        <v>17</v>
      </c>
      <c r="G78">
        <v>7320532389</v>
      </c>
      <c r="H78" t="s">
        <v>1058</v>
      </c>
      <c r="I78">
        <v>201</v>
      </c>
      <c r="J78">
        <v>68923</v>
      </c>
      <c r="K78" t="s">
        <v>983</v>
      </c>
      <c r="L78" t="s">
        <v>980</v>
      </c>
      <c r="M78" s="10"/>
    </row>
    <row r="79" spans="1:13" x14ac:dyDescent="0.35">
      <c r="A79">
        <v>3514</v>
      </c>
      <c r="B79">
        <v>703</v>
      </c>
      <c r="C79" t="s">
        <v>112</v>
      </c>
      <c r="D79" t="s">
        <v>452</v>
      </c>
      <c r="E79" t="s">
        <v>11</v>
      </c>
      <c r="F79" t="s">
        <v>148</v>
      </c>
      <c r="G79">
        <v>8552082746</v>
      </c>
      <c r="H79" t="s">
        <v>1059</v>
      </c>
      <c r="I79">
        <v>564</v>
      </c>
      <c r="J79">
        <v>59651</v>
      </c>
      <c r="K79" t="s">
        <v>979</v>
      </c>
      <c r="L79" t="s">
        <v>985</v>
      </c>
      <c r="M79" s="10">
        <v>38255</v>
      </c>
    </row>
    <row r="80" spans="1:13" x14ac:dyDescent="0.35">
      <c r="A80">
        <v>3089</v>
      </c>
      <c r="B80">
        <v>249</v>
      </c>
      <c r="C80" t="s">
        <v>149</v>
      </c>
      <c r="D80" t="s">
        <v>453</v>
      </c>
      <c r="E80" t="s">
        <v>8</v>
      </c>
      <c r="F80" t="s">
        <v>150</v>
      </c>
      <c r="G80">
        <v>8015529354</v>
      </c>
      <c r="H80" t="s">
        <v>1060</v>
      </c>
      <c r="I80">
        <v>138</v>
      </c>
      <c r="J80">
        <v>78953</v>
      </c>
      <c r="K80" t="s">
        <v>983</v>
      </c>
      <c r="L80" t="s">
        <v>980</v>
      </c>
      <c r="M80" s="10"/>
    </row>
    <row r="81" spans="1:13" x14ac:dyDescent="0.35">
      <c r="A81">
        <v>7253</v>
      </c>
      <c r="B81">
        <v>360</v>
      </c>
      <c r="C81" t="s">
        <v>104</v>
      </c>
      <c r="D81" t="s">
        <v>454</v>
      </c>
      <c r="E81" t="s">
        <v>8</v>
      </c>
      <c r="F81" t="s">
        <v>151</v>
      </c>
      <c r="G81">
        <v>9700239171</v>
      </c>
      <c r="H81" t="s">
        <v>1061</v>
      </c>
      <c r="I81">
        <v>57</v>
      </c>
      <c r="J81">
        <v>89420</v>
      </c>
      <c r="K81" t="s">
        <v>979</v>
      </c>
      <c r="L81" t="s">
        <v>985</v>
      </c>
      <c r="M81" s="10">
        <v>38048</v>
      </c>
    </row>
    <row r="82" spans="1:13" x14ac:dyDescent="0.35">
      <c r="A82">
        <v>8786</v>
      </c>
      <c r="B82">
        <v>327</v>
      </c>
      <c r="C82" t="s">
        <v>152</v>
      </c>
      <c r="D82" t="s">
        <v>455</v>
      </c>
      <c r="E82" t="s">
        <v>8</v>
      </c>
      <c r="F82" t="s">
        <v>153</v>
      </c>
      <c r="G82">
        <v>8588987011</v>
      </c>
      <c r="H82" t="s">
        <v>1062</v>
      </c>
      <c r="I82">
        <v>128</v>
      </c>
      <c r="J82">
        <v>50374</v>
      </c>
      <c r="K82" t="s">
        <v>983</v>
      </c>
      <c r="L82" t="s">
        <v>980</v>
      </c>
      <c r="M82" s="10"/>
    </row>
    <row r="83" spans="1:13" x14ac:dyDescent="0.35">
      <c r="A83">
        <v>1211</v>
      </c>
      <c r="B83">
        <v>121</v>
      </c>
      <c r="C83" t="s">
        <v>154</v>
      </c>
      <c r="D83" t="s">
        <v>456</v>
      </c>
      <c r="E83" t="s">
        <v>8</v>
      </c>
      <c r="F83" t="s">
        <v>155</v>
      </c>
      <c r="G83">
        <v>2797657807</v>
      </c>
      <c r="H83" t="s">
        <v>1063</v>
      </c>
      <c r="I83">
        <v>33</v>
      </c>
      <c r="J83">
        <v>83102</v>
      </c>
      <c r="K83" t="s">
        <v>983</v>
      </c>
      <c r="L83" t="s">
        <v>985</v>
      </c>
      <c r="M83" s="10"/>
    </row>
    <row r="84" spans="1:13" x14ac:dyDescent="0.35">
      <c r="A84">
        <v>359</v>
      </c>
      <c r="B84">
        <v>614</v>
      </c>
      <c r="C84" t="s">
        <v>156</v>
      </c>
      <c r="D84" t="s">
        <v>457</v>
      </c>
      <c r="E84" t="s">
        <v>8</v>
      </c>
      <c r="F84" t="s">
        <v>157</v>
      </c>
      <c r="G84">
        <v>3420855911</v>
      </c>
      <c r="H84" t="s">
        <v>1064</v>
      </c>
      <c r="I84">
        <v>936</v>
      </c>
      <c r="J84">
        <v>62151</v>
      </c>
      <c r="K84" t="s">
        <v>983</v>
      </c>
      <c r="L84" t="s">
        <v>985</v>
      </c>
      <c r="M84" s="10"/>
    </row>
    <row r="85" spans="1:13" x14ac:dyDescent="0.35">
      <c r="A85">
        <v>2066</v>
      </c>
      <c r="B85">
        <v>80</v>
      </c>
      <c r="C85" t="s">
        <v>22</v>
      </c>
      <c r="D85" t="s">
        <v>458</v>
      </c>
      <c r="E85" t="s">
        <v>14</v>
      </c>
      <c r="F85" t="s">
        <v>158</v>
      </c>
      <c r="G85">
        <v>5965931339</v>
      </c>
      <c r="H85" t="s">
        <v>1065</v>
      </c>
      <c r="I85">
        <v>762</v>
      </c>
      <c r="J85">
        <v>84665</v>
      </c>
      <c r="K85" t="s">
        <v>983</v>
      </c>
      <c r="L85" t="s">
        <v>985</v>
      </c>
      <c r="M85" s="10"/>
    </row>
    <row r="86" spans="1:13" x14ac:dyDescent="0.35">
      <c r="A86">
        <v>4322</v>
      </c>
      <c r="B86">
        <v>401</v>
      </c>
      <c r="C86" t="s">
        <v>159</v>
      </c>
      <c r="D86" t="s">
        <v>459</v>
      </c>
      <c r="E86" t="s">
        <v>8</v>
      </c>
      <c r="F86" t="s">
        <v>160</v>
      </c>
      <c r="G86">
        <v>7775860985</v>
      </c>
      <c r="H86" t="s">
        <v>1066</v>
      </c>
      <c r="I86">
        <v>838</v>
      </c>
      <c r="J86">
        <v>1760</v>
      </c>
      <c r="K86" t="s">
        <v>979</v>
      </c>
      <c r="L86" t="s">
        <v>985</v>
      </c>
      <c r="M86" s="10">
        <v>34934</v>
      </c>
    </row>
    <row r="87" spans="1:13" x14ac:dyDescent="0.35">
      <c r="A87">
        <v>7773</v>
      </c>
      <c r="B87">
        <v>914</v>
      </c>
      <c r="C87" t="s">
        <v>161</v>
      </c>
      <c r="D87" t="s">
        <v>460</v>
      </c>
      <c r="E87" t="s">
        <v>8</v>
      </c>
      <c r="F87" t="s">
        <v>162</v>
      </c>
      <c r="G87">
        <v>2945958018</v>
      </c>
      <c r="H87" t="s">
        <v>1067</v>
      </c>
      <c r="I87">
        <v>215</v>
      </c>
      <c r="J87">
        <v>30239</v>
      </c>
      <c r="K87" t="s">
        <v>979</v>
      </c>
      <c r="L87" t="s">
        <v>985</v>
      </c>
      <c r="M87" s="10">
        <v>31078</v>
      </c>
    </row>
    <row r="88" spans="1:13" x14ac:dyDescent="0.35">
      <c r="A88">
        <v>6746</v>
      </c>
      <c r="B88">
        <v>713</v>
      </c>
      <c r="C88" t="s">
        <v>163</v>
      </c>
      <c r="D88" t="s">
        <v>461</v>
      </c>
      <c r="E88" t="s">
        <v>11</v>
      </c>
      <c r="F88" t="s">
        <v>164</v>
      </c>
      <c r="G88">
        <v>8157767838</v>
      </c>
      <c r="H88" t="s">
        <v>1068</v>
      </c>
      <c r="I88">
        <v>818</v>
      </c>
      <c r="J88">
        <v>20194</v>
      </c>
      <c r="K88" t="s">
        <v>979</v>
      </c>
      <c r="L88" t="s">
        <v>985</v>
      </c>
      <c r="M88" s="10">
        <v>39010</v>
      </c>
    </row>
    <row r="89" spans="1:13" x14ac:dyDescent="0.35">
      <c r="A89">
        <v>6732</v>
      </c>
      <c r="B89">
        <v>568</v>
      </c>
      <c r="C89" t="s">
        <v>165</v>
      </c>
      <c r="D89" t="s">
        <v>462</v>
      </c>
      <c r="E89" t="s">
        <v>8</v>
      </c>
      <c r="F89" t="s">
        <v>166</v>
      </c>
      <c r="G89">
        <v>9712766674</v>
      </c>
      <c r="H89" t="s">
        <v>1069</v>
      </c>
      <c r="I89">
        <v>780</v>
      </c>
      <c r="J89">
        <v>58470</v>
      </c>
      <c r="K89" t="s">
        <v>979</v>
      </c>
      <c r="L89" t="s">
        <v>985</v>
      </c>
      <c r="M89" s="10">
        <v>32798</v>
      </c>
    </row>
    <row r="90" spans="1:13" x14ac:dyDescent="0.35">
      <c r="A90">
        <v>805</v>
      </c>
      <c r="B90">
        <v>752</v>
      </c>
      <c r="C90" t="s">
        <v>167</v>
      </c>
      <c r="D90" t="s">
        <v>463</v>
      </c>
      <c r="E90" t="s">
        <v>14</v>
      </c>
      <c r="F90" t="s">
        <v>168</v>
      </c>
      <c r="G90">
        <v>2366659988</v>
      </c>
      <c r="H90" t="s">
        <v>1070</v>
      </c>
      <c r="I90">
        <v>40</v>
      </c>
      <c r="J90">
        <v>91926</v>
      </c>
      <c r="K90" t="s">
        <v>983</v>
      </c>
      <c r="L90" t="s">
        <v>985</v>
      </c>
      <c r="M90" s="10"/>
    </row>
    <row r="91" spans="1:13" x14ac:dyDescent="0.35">
      <c r="A91">
        <v>7540</v>
      </c>
      <c r="B91">
        <v>867</v>
      </c>
      <c r="C91" t="s">
        <v>169</v>
      </c>
      <c r="D91" t="s">
        <v>464</v>
      </c>
      <c r="E91" t="s">
        <v>14</v>
      </c>
      <c r="F91" t="s">
        <v>170</v>
      </c>
      <c r="G91">
        <v>2771856986</v>
      </c>
      <c r="H91" t="s">
        <v>1071</v>
      </c>
      <c r="I91">
        <v>366</v>
      </c>
      <c r="J91">
        <v>34797</v>
      </c>
      <c r="K91" t="s">
        <v>979</v>
      </c>
      <c r="L91" t="s">
        <v>985</v>
      </c>
      <c r="M91" s="10">
        <v>29296</v>
      </c>
    </row>
    <row r="92" spans="1:13" x14ac:dyDescent="0.35">
      <c r="A92">
        <v>5269</v>
      </c>
      <c r="B92">
        <v>980</v>
      </c>
      <c r="C92" t="s">
        <v>171</v>
      </c>
      <c r="D92" t="s">
        <v>465</v>
      </c>
      <c r="E92" t="s">
        <v>14</v>
      </c>
      <c r="F92" t="s">
        <v>132</v>
      </c>
      <c r="G92">
        <v>4717095278</v>
      </c>
      <c r="H92" t="s">
        <v>1072</v>
      </c>
      <c r="I92">
        <v>678</v>
      </c>
      <c r="J92">
        <v>19346</v>
      </c>
      <c r="K92" t="s">
        <v>983</v>
      </c>
      <c r="L92" t="s">
        <v>985</v>
      </c>
      <c r="M92" s="10"/>
    </row>
    <row r="93" spans="1:13" x14ac:dyDescent="0.35">
      <c r="A93">
        <v>8404</v>
      </c>
      <c r="B93">
        <v>704</v>
      </c>
      <c r="C93" t="s">
        <v>172</v>
      </c>
      <c r="D93" t="s">
        <v>466</v>
      </c>
      <c r="E93" t="s">
        <v>11</v>
      </c>
      <c r="F93" t="s">
        <v>173</v>
      </c>
      <c r="G93">
        <v>6852398753</v>
      </c>
      <c r="H93" t="s">
        <v>1073</v>
      </c>
      <c r="I93">
        <v>703</v>
      </c>
      <c r="J93">
        <v>35185</v>
      </c>
      <c r="K93" t="s">
        <v>983</v>
      </c>
      <c r="L93" t="s">
        <v>985</v>
      </c>
      <c r="M93" s="10"/>
    </row>
    <row r="94" spans="1:13" x14ac:dyDescent="0.35">
      <c r="A94">
        <v>519</v>
      </c>
      <c r="B94">
        <v>598</v>
      </c>
      <c r="C94" t="s">
        <v>174</v>
      </c>
      <c r="D94" t="s">
        <v>467</v>
      </c>
      <c r="E94" t="s">
        <v>14</v>
      </c>
      <c r="F94" t="s">
        <v>175</v>
      </c>
      <c r="G94">
        <v>8198842186</v>
      </c>
      <c r="H94" t="s">
        <v>1074</v>
      </c>
      <c r="I94">
        <v>180</v>
      </c>
      <c r="J94">
        <v>7068</v>
      </c>
      <c r="K94" t="s">
        <v>983</v>
      </c>
      <c r="L94" t="s">
        <v>980</v>
      </c>
      <c r="M94" s="10"/>
    </row>
    <row r="95" spans="1:13" x14ac:dyDescent="0.35">
      <c r="A95">
        <v>4060</v>
      </c>
      <c r="B95">
        <v>932</v>
      </c>
      <c r="C95" t="s">
        <v>176</v>
      </c>
      <c r="D95" t="s">
        <v>468</v>
      </c>
      <c r="E95" t="s">
        <v>11</v>
      </c>
      <c r="F95" t="s">
        <v>177</v>
      </c>
      <c r="G95">
        <v>7396097848</v>
      </c>
      <c r="H95" t="s">
        <v>1075</v>
      </c>
      <c r="I95">
        <v>214</v>
      </c>
      <c r="J95">
        <v>96496</v>
      </c>
      <c r="K95" t="s">
        <v>979</v>
      </c>
      <c r="L95" t="s">
        <v>980</v>
      </c>
      <c r="M95" s="10">
        <v>31998</v>
      </c>
    </row>
    <row r="96" spans="1:13" x14ac:dyDescent="0.35">
      <c r="A96">
        <v>8860</v>
      </c>
      <c r="B96">
        <v>834</v>
      </c>
      <c r="C96" t="s">
        <v>178</v>
      </c>
      <c r="D96" t="s">
        <v>469</v>
      </c>
      <c r="E96" t="s">
        <v>14</v>
      </c>
      <c r="F96" t="s">
        <v>179</v>
      </c>
      <c r="G96">
        <v>4508931602</v>
      </c>
      <c r="H96" t="s">
        <v>1076</v>
      </c>
      <c r="I96">
        <v>408</v>
      </c>
      <c r="J96">
        <v>2988</v>
      </c>
      <c r="K96" t="s">
        <v>979</v>
      </c>
      <c r="L96" t="s">
        <v>980</v>
      </c>
      <c r="M96" s="10">
        <v>33127</v>
      </c>
    </row>
    <row r="97" spans="1:13" x14ac:dyDescent="0.35">
      <c r="A97">
        <v>7164</v>
      </c>
      <c r="B97">
        <v>209</v>
      </c>
      <c r="C97" t="s">
        <v>180</v>
      </c>
      <c r="D97" t="s">
        <v>470</v>
      </c>
      <c r="E97" t="s">
        <v>14</v>
      </c>
      <c r="F97" t="s">
        <v>181</v>
      </c>
      <c r="G97">
        <v>8013342363</v>
      </c>
      <c r="H97" t="s">
        <v>1077</v>
      </c>
      <c r="I97">
        <v>902</v>
      </c>
      <c r="J97">
        <v>83253</v>
      </c>
      <c r="K97" t="s">
        <v>979</v>
      </c>
      <c r="L97" t="s">
        <v>985</v>
      </c>
      <c r="M97" s="10">
        <v>32768</v>
      </c>
    </row>
    <row r="98" spans="1:13" x14ac:dyDescent="0.35">
      <c r="A98">
        <v>9792</v>
      </c>
      <c r="B98">
        <v>330</v>
      </c>
      <c r="C98" t="s">
        <v>182</v>
      </c>
      <c r="D98" t="s">
        <v>471</v>
      </c>
      <c r="E98" t="s">
        <v>14</v>
      </c>
      <c r="F98" t="s">
        <v>183</v>
      </c>
      <c r="G98">
        <v>4775425957</v>
      </c>
      <c r="H98" t="s">
        <v>1078</v>
      </c>
      <c r="I98">
        <v>763</v>
      </c>
      <c r="J98">
        <v>87828</v>
      </c>
      <c r="K98" t="s">
        <v>979</v>
      </c>
      <c r="L98" t="s">
        <v>985</v>
      </c>
      <c r="M98" s="10">
        <v>41891</v>
      </c>
    </row>
    <row r="99" spans="1:13" x14ac:dyDescent="0.35">
      <c r="A99">
        <v>9934</v>
      </c>
      <c r="B99">
        <v>138</v>
      </c>
      <c r="C99" t="s">
        <v>143</v>
      </c>
      <c r="D99" t="s">
        <v>472</v>
      </c>
      <c r="E99" t="s">
        <v>14</v>
      </c>
      <c r="F99" t="s">
        <v>184</v>
      </c>
      <c r="G99">
        <v>2535125840</v>
      </c>
      <c r="H99" t="s">
        <v>1079</v>
      </c>
      <c r="I99">
        <v>168</v>
      </c>
      <c r="J99">
        <v>17035</v>
      </c>
      <c r="K99" t="s">
        <v>979</v>
      </c>
      <c r="L99" t="s">
        <v>985</v>
      </c>
      <c r="M99" s="10">
        <v>35593</v>
      </c>
    </row>
    <row r="100" spans="1:13" x14ac:dyDescent="0.35">
      <c r="A100">
        <v>1980</v>
      </c>
      <c r="B100">
        <v>981</v>
      </c>
      <c r="C100" t="s">
        <v>185</v>
      </c>
      <c r="D100" t="s">
        <v>473</v>
      </c>
      <c r="E100" t="s">
        <v>14</v>
      </c>
      <c r="F100" t="s">
        <v>186</v>
      </c>
      <c r="G100">
        <v>5833657416</v>
      </c>
      <c r="H100" t="s">
        <v>1080</v>
      </c>
      <c r="I100">
        <v>723</v>
      </c>
      <c r="J100">
        <v>426</v>
      </c>
      <c r="K100" t="s">
        <v>983</v>
      </c>
      <c r="L100" t="s">
        <v>985</v>
      </c>
      <c r="M100" s="10"/>
    </row>
    <row r="101" spans="1:13" x14ac:dyDescent="0.35">
      <c r="A101">
        <v>9251</v>
      </c>
      <c r="B101">
        <v>130</v>
      </c>
      <c r="C101" t="s">
        <v>187</v>
      </c>
      <c r="D101" t="s">
        <v>474</v>
      </c>
      <c r="E101" t="s">
        <v>14</v>
      </c>
      <c r="F101" t="s">
        <v>188</v>
      </c>
      <c r="G101">
        <v>5905581451</v>
      </c>
      <c r="H101" t="s">
        <v>1081</v>
      </c>
      <c r="I101">
        <v>438</v>
      </c>
      <c r="J101">
        <v>20238</v>
      </c>
      <c r="K101" t="s">
        <v>979</v>
      </c>
      <c r="L101" t="s">
        <v>985</v>
      </c>
      <c r="M101" s="10">
        <v>28214</v>
      </c>
    </row>
    <row r="102" spans="1:13" x14ac:dyDescent="0.35">
      <c r="A102">
        <v>6717</v>
      </c>
      <c r="B102">
        <v>685</v>
      </c>
      <c r="C102" t="s">
        <v>189</v>
      </c>
      <c r="D102" t="s">
        <v>475</v>
      </c>
      <c r="E102" t="s">
        <v>8</v>
      </c>
      <c r="F102" t="s">
        <v>190</v>
      </c>
      <c r="G102">
        <v>3742557097</v>
      </c>
      <c r="H102" t="s">
        <v>1082</v>
      </c>
      <c r="I102">
        <v>162</v>
      </c>
      <c r="J102">
        <v>68331</v>
      </c>
      <c r="K102" t="s">
        <v>979</v>
      </c>
      <c r="L102" t="s">
        <v>980</v>
      </c>
      <c r="M102" s="10">
        <v>30253</v>
      </c>
    </row>
    <row r="103" spans="1:13" x14ac:dyDescent="0.35">
      <c r="A103">
        <v>3622</v>
      </c>
      <c r="B103">
        <v>544</v>
      </c>
      <c r="C103" t="s">
        <v>86</v>
      </c>
      <c r="D103" t="s">
        <v>476</v>
      </c>
      <c r="E103" t="s">
        <v>8</v>
      </c>
      <c r="F103" t="s">
        <v>191</v>
      </c>
      <c r="G103">
        <v>1157949513</v>
      </c>
      <c r="H103" t="s">
        <v>1083</v>
      </c>
      <c r="I103">
        <v>246</v>
      </c>
      <c r="J103">
        <v>86132</v>
      </c>
      <c r="K103" t="s">
        <v>979</v>
      </c>
      <c r="L103" t="s">
        <v>980</v>
      </c>
      <c r="M103" s="10">
        <v>43525</v>
      </c>
    </row>
    <row r="104" spans="1:13" x14ac:dyDescent="0.35">
      <c r="A104">
        <v>8808</v>
      </c>
      <c r="B104">
        <v>384</v>
      </c>
      <c r="C104" t="s">
        <v>192</v>
      </c>
      <c r="D104" t="s">
        <v>477</v>
      </c>
      <c r="E104" t="s">
        <v>14</v>
      </c>
      <c r="F104" t="s">
        <v>193</v>
      </c>
      <c r="G104">
        <v>6061993877</v>
      </c>
      <c r="H104" t="s">
        <v>1084</v>
      </c>
      <c r="I104">
        <v>105</v>
      </c>
      <c r="J104">
        <v>766</v>
      </c>
      <c r="K104" t="s">
        <v>983</v>
      </c>
      <c r="L104" t="s">
        <v>980</v>
      </c>
      <c r="M104" s="10"/>
    </row>
    <row r="105" spans="1:13" x14ac:dyDescent="0.35">
      <c r="A105">
        <v>4920</v>
      </c>
      <c r="B105">
        <v>467</v>
      </c>
      <c r="C105" t="s">
        <v>194</v>
      </c>
      <c r="D105" t="s">
        <v>478</v>
      </c>
      <c r="E105" t="s">
        <v>14</v>
      </c>
      <c r="F105" t="s">
        <v>195</v>
      </c>
      <c r="G105">
        <v>7395125371</v>
      </c>
      <c r="H105" t="s">
        <v>1085</v>
      </c>
      <c r="I105">
        <v>308</v>
      </c>
      <c r="J105">
        <v>13169</v>
      </c>
      <c r="K105" t="s">
        <v>983</v>
      </c>
      <c r="L105" t="s">
        <v>985</v>
      </c>
      <c r="M105" s="10"/>
    </row>
    <row r="106" spans="1:13" x14ac:dyDescent="0.35">
      <c r="A106">
        <v>3140</v>
      </c>
      <c r="B106">
        <v>112</v>
      </c>
      <c r="C106" t="s">
        <v>196</v>
      </c>
      <c r="D106" t="s">
        <v>479</v>
      </c>
      <c r="E106" t="s">
        <v>11</v>
      </c>
      <c r="F106" t="s">
        <v>197</v>
      </c>
      <c r="G106">
        <v>7624401610</v>
      </c>
      <c r="H106" t="s">
        <v>1086</v>
      </c>
      <c r="I106">
        <v>172</v>
      </c>
      <c r="J106">
        <v>48657</v>
      </c>
      <c r="K106" t="s">
        <v>979</v>
      </c>
      <c r="L106" t="s">
        <v>985</v>
      </c>
      <c r="M106" s="10">
        <v>38286</v>
      </c>
    </row>
    <row r="107" spans="1:13" x14ac:dyDescent="0.35">
      <c r="A107">
        <v>8104</v>
      </c>
      <c r="B107">
        <v>906</v>
      </c>
      <c r="C107" t="s">
        <v>198</v>
      </c>
      <c r="D107" t="s">
        <v>480</v>
      </c>
      <c r="E107" t="s">
        <v>11</v>
      </c>
      <c r="F107" t="s">
        <v>199</v>
      </c>
      <c r="G107">
        <v>8271413320</v>
      </c>
      <c r="H107" t="s">
        <v>1087</v>
      </c>
      <c r="I107">
        <v>775</v>
      </c>
      <c r="J107">
        <v>88037</v>
      </c>
      <c r="K107" t="s">
        <v>983</v>
      </c>
      <c r="L107" t="s">
        <v>980</v>
      </c>
      <c r="M107" s="10"/>
    </row>
    <row r="108" spans="1:13" x14ac:dyDescent="0.35">
      <c r="A108">
        <v>2208</v>
      </c>
      <c r="B108">
        <v>609</v>
      </c>
      <c r="C108" t="s">
        <v>200</v>
      </c>
      <c r="D108" t="s">
        <v>481</v>
      </c>
      <c r="E108" t="s">
        <v>14</v>
      </c>
      <c r="F108" t="s">
        <v>201</v>
      </c>
      <c r="G108">
        <v>6202223720</v>
      </c>
      <c r="H108" t="s">
        <v>1088</v>
      </c>
      <c r="I108">
        <v>333</v>
      </c>
      <c r="J108">
        <v>21972</v>
      </c>
      <c r="K108" t="s">
        <v>979</v>
      </c>
      <c r="L108" t="s">
        <v>980</v>
      </c>
      <c r="M108" s="10">
        <v>41497</v>
      </c>
    </row>
    <row r="109" spans="1:13" x14ac:dyDescent="0.35">
      <c r="A109">
        <v>7043</v>
      </c>
      <c r="B109">
        <v>379</v>
      </c>
      <c r="C109" t="s">
        <v>202</v>
      </c>
      <c r="D109" t="s">
        <v>482</v>
      </c>
      <c r="E109" t="s">
        <v>14</v>
      </c>
      <c r="F109" t="s">
        <v>203</v>
      </c>
      <c r="G109">
        <v>8194423563</v>
      </c>
      <c r="H109" t="s">
        <v>1089</v>
      </c>
      <c r="I109">
        <v>548</v>
      </c>
      <c r="J109">
        <v>87886</v>
      </c>
      <c r="K109" t="s">
        <v>983</v>
      </c>
      <c r="L109" t="s">
        <v>985</v>
      </c>
      <c r="M109" s="10"/>
    </row>
    <row r="110" spans="1:13" x14ac:dyDescent="0.35">
      <c r="A110">
        <v>7485</v>
      </c>
      <c r="B110">
        <v>357</v>
      </c>
      <c r="C110" t="s">
        <v>204</v>
      </c>
      <c r="D110" t="s">
        <v>483</v>
      </c>
      <c r="E110" t="s">
        <v>14</v>
      </c>
      <c r="F110" t="s">
        <v>205</v>
      </c>
      <c r="G110">
        <v>8529931415</v>
      </c>
      <c r="H110" t="s">
        <v>1090</v>
      </c>
      <c r="I110">
        <v>665</v>
      </c>
      <c r="J110">
        <v>3244</v>
      </c>
      <c r="K110" t="s">
        <v>979</v>
      </c>
      <c r="L110" t="s">
        <v>980</v>
      </c>
      <c r="M110" s="10">
        <v>40295</v>
      </c>
    </row>
    <row r="111" spans="1:13" x14ac:dyDescent="0.35">
      <c r="A111">
        <v>1748</v>
      </c>
      <c r="B111">
        <v>364</v>
      </c>
      <c r="C111" t="s">
        <v>206</v>
      </c>
      <c r="D111" t="s">
        <v>484</v>
      </c>
      <c r="E111" t="s">
        <v>8</v>
      </c>
      <c r="F111" t="s">
        <v>207</v>
      </c>
      <c r="G111">
        <v>4033094166</v>
      </c>
      <c r="H111" t="s">
        <v>1091</v>
      </c>
      <c r="I111">
        <v>305</v>
      </c>
      <c r="J111">
        <v>32031</v>
      </c>
      <c r="K111" t="s">
        <v>979</v>
      </c>
      <c r="L111" t="s">
        <v>985</v>
      </c>
      <c r="M111" s="10">
        <v>33909</v>
      </c>
    </row>
    <row r="112" spans="1:13" x14ac:dyDescent="0.35">
      <c r="A112">
        <v>9968</v>
      </c>
      <c r="B112">
        <v>69</v>
      </c>
      <c r="C112" t="s">
        <v>208</v>
      </c>
      <c r="D112" t="s">
        <v>485</v>
      </c>
      <c r="E112" t="s">
        <v>14</v>
      </c>
      <c r="F112" t="s">
        <v>209</v>
      </c>
      <c r="G112">
        <v>1840361778</v>
      </c>
      <c r="H112" t="s">
        <v>1092</v>
      </c>
      <c r="I112">
        <v>938</v>
      </c>
      <c r="J112">
        <v>51284</v>
      </c>
      <c r="K112" t="s">
        <v>983</v>
      </c>
      <c r="L112" t="s">
        <v>980</v>
      </c>
      <c r="M112" s="10"/>
    </row>
    <row r="113" spans="1:13" x14ac:dyDescent="0.35">
      <c r="A113">
        <v>5330</v>
      </c>
      <c r="B113">
        <v>973</v>
      </c>
      <c r="C113" t="s">
        <v>210</v>
      </c>
      <c r="D113" t="s">
        <v>486</v>
      </c>
      <c r="E113" t="s">
        <v>14</v>
      </c>
      <c r="F113" t="s">
        <v>211</v>
      </c>
      <c r="G113">
        <v>5888927246</v>
      </c>
      <c r="H113" t="s">
        <v>1093</v>
      </c>
      <c r="I113">
        <v>714</v>
      </c>
      <c r="J113">
        <v>23055</v>
      </c>
      <c r="K113" t="s">
        <v>979</v>
      </c>
      <c r="L113" t="s">
        <v>980</v>
      </c>
      <c r="M113" s="10">
        <v>40702</v>
      </c>
    </row>
    <row r="114" spans="1:13" x14ac:dyDescent="0.35">
      <c r="A114">
        <v>2183</v>
      </c>
      <c r="B114">
        <v>455</v>
      </c>
      <c r="C114" t="s">
        <v>212</v>
      </c>
      <c r="D114" t="s">
        <v>487</v>
      </c>
      <c r="E114" t="s">
        <v>8</v>
      </c>
      <c r="F114" t="s">
        <v>213</v>
      </c>
      <c r="G114">
        <v>1146373455</v>
      </c>
      <c r="H114" t="s">
        <v>1094</v>
      </c>
      <c r="I114">
        <v>251</v>
      </c>
      <c r="J114">
        <v>94926</v>
      </c>
      <c r="K114" t="s">
        <v>979</v>
      </c>
      <c r="L114" t="s">
        <v>980</v>
      </c>
      <c r="M114" s="10">
        <v>37957</v>
      </c>
    </row>
    <row r="115" spans="1:13" x14ac:dyDescent="0.35">
      <c r="A115">
        <v>2182</v>
      </c>
      <c r="B115">
        <v>247</v>
      </c>
      <c r="C115" t="s">
        <v>214</v>
      </c>
      <c r="D115" t="s">
        <v>488</v>
      </c>
      <c r="E115" t="s">
        <v>14</v>
      </c>
      <c r="F115" t="s">
        <v>215</v>
      </c>
      <c r="G115">
        <v>4951091066</v>
      </c>
      <c r="H115" t="s">
        <v>1095</v>
      </c>
      <c r="I115">
        <v>330</v>
      </c>
      <c r="J115">
        <v>312</v>
      </c>
      <c r="K115" t="s">
        <v>983</v>
      </c>
      <c r="L115" t="s">
        <v>985</v>
      </c>
      <c r="M115" s="10"/>
    </row>
    <row r="116" spans="1:13" x14ac:dyDescent="0.35">
      <c r="A116">
        <v>1087</v>
      </c>
      <c r="B116">
        <v>491</v>
      </c>
      <c r="C116" t="s">
        <v>216</v>
      </c>
      <c r="D116" t="s">
        <v>489</v>
      </c>
      <c r="E116" t="s">
        <v>11</v>
      </c>
      <c r="F116" t="s">
        <v>217</v>
      </c>
      <c r="G116">
        <v>3384176833</v>
      </c>
      <c r="H116" t="s">
        <v>1096</v>
      </c>
      <c r="I116">
        <v>69</v>
      </c>
      <c r="J116">
        <v>45852</v>
      </c>
      <c r="K116" t="s">
        <v>979</v>
      </c>
      <c r="L116" t="s">
        <v>985</v>
      </c>
      <c r="M116" s="10">
        <v>43342</v>
      </c>
    </row>
    <row r="117" spans="1:13" x14ac:dyDescent="0.35">
      <c r="A117">
        <v>4296</v>
      </c>
      <c r="B117">
        <v>826</v>
      </c>
      <c r="C117" t="s">
        <v>218</v>
      </c>
      <c r="D117" t="s">
        <v>490</v>
      </c>
      <c r="E117" t="s">
        <v>8</v>
      </c>
      <c r="F117" t="s">
        <v>219</v>
      </c>
      <c r="G117">
        <v>7174320820</v>
      </c>
      <c r="H117" t="s">
        <v>1097</v>
      </c>
      <c r="I117">
        <v>969</v>
      </c>
      <c r="J117">
        <v>77063</v>
      </c>
      <c r="K117" t="s">
        <v>979</v>
      </c>
      <c r="L117" t="s">
        <v>980</v>
      </c>
      <c r="M117" s="10">
        <v>41342</v>
      </c>
    </row>
    <row r="118" spans="1:13" x14ac:dyDescent="0.35">
      <c r="A118">
        <v>9784</v>
      </c>
      <c r="B118">
        <v>400</v>
      </c>
      <c r="C118" t="s">
        <v>220</v>
      </c>
      <c r="D118" t="s">
        <v>491</v>
      </c>
      <c r="E118" t="s">
        <v>8</v>
      </c>
      <c r="F118" t="s">
        <v>221</v>
      </c>
      <c r="G118">
        <v>2668150446</v>
      </c>
      <c r="H118" t="s">
        <v>1098</v>
      </c>
      <c r="I118">
        <v>974</v>
      </c>
      <c r="J118">
        <v>44299</v>
      </c>
      <c r="K118" t="s">
        <v>979</v>
      </c>
      <c r="L118" t="s">
        <v>985</v>
      </c>
      <c r="M118" s="10">
        <v>41446</v>
      </c>
    </row>
    <row r="119" spans="1:13" x14ac:dyDescent="0.35">
      <c r="A119">
        <v>6210</v>
      </c>
      <c r="B119">
        <v>271</v>
      </c>
      <c r="C119" t="s">
        <v>222</v>
      </c>
      <c r="D119" t="s">
        <v>492</v>
      </c>
      <c r="E119" t="s">
        <v>14</v>
      </c>
      <c r="F119" t="s">
        <v>223</v>
      </c>
      <c r="G119">
        <v>5992525888</v>
      </c>
      <c r="H119" t="s">
        <v>1099</v>
      </c>
      <c r="I119">
        <v>526</v>
      </c>
      <c r="J119">
        <v>67123</v>
      </c>
      <c r="K119" t="s">
        <v>979</v>
      </c>
      <c r="L119" t="s">
        <v>985</v>
      </c>
      <c r="M119" s="10">
        <v>33422</v>
      </c>
    </row>
    <row r="120" spans="1:13" x14ac:dyDescent="0.35">
      <c r="A120">
        <v>5781</v>
      </c>
      <c r="B120">
        <v>110</v>
      </c>
      <c r="C120" t="s">
        <v>224</v>
      </c>
      <c r="D120" t="s">
        <v>493</v>
      </c>
      <c r="E120" t="s">
        <v>14</v>
      </c>
      <c r="F120" t="s">
        <v>225</v>
      </c>
      <c r="G120">
        <v>5391751398</v>
      </c>
      <c r="H120" t="s">
        <v>1100</v>
      </c>
      <c r="I120">
        <v>510</v>
      </c>
      <c r="J120">
        <v>51104</v>
      </c>
      <c r="K120" t="s">
        <v>983</v>
      </c>
      <c r="L120" t="s">
        <v>985</v>
      </c>
      <c r="M120" s="10"/>
    </row>
    <row r="121" spans="1:13" x14ac:dyDescent="0.35">
      <c r="A121">
        <v>8306</v>
      </c>
      <c r="B121">
        <v>277</v>
      </c>
      <c r="C121" t="s">
        <v>226</v>
      </c>
      <c r="D121" t="s">
        <v>494</v>
      </c>
      <c r="E121" t="s">
        <v>14</v>
      </c>
      <c r="F121" t="s">
        <v>227</v>
      </c>
      <c r="G121">
        <v>4305011101</v>
      </c>
      <c r="H121" t="s">
        <v>1101</v>
      </c>
      <c r="I121">
        <v>444</v>
      </c>
      <c r="J121">
        <v>35369</v>
      </c>
      <c r="K121" t="s">
        <v>983</v>
      </c>
      <c r="L121" t="s">
        <v>980</v>
      </c>
      <c r="M121" s="10"/>
    </row>
    <row r="122" spans="1:13" x14ac:dyDescent="0.35">
      <c r="A122">
        <v>3270</v>
      </c>
      <c r="B122">
        <v>85</v>
      </c>
      <c r="C122" t="s">
        <v>228</v>
      </c>
      <c r="D122" t="s">
        <v>495</v>
      </c>
      <c r="E122" t="s">
        <v>14</v>
      </c>
      <c r="F122" t="s">
        <v>229</v>
      </c>
      <c r="G122">
        <v>3253132607</v>
      </c>
      <c r="H122" t="s">
        <v>1102</v>
      </c>
      <c r="I122">
        <v>503</v>
      </c>
      <c r="J122">
        <v>559</v>
      </c>
      <c r="K122" t="s">
        <v>979</v>
      </c>
      <c r="L122" t="s">
        <v>980</v>
      </c>
      <c r="M122" s="10">
        <v>27174</v>
      </c>
    </row>
    <row r="123" spans="1:13" x14ac:dyDescent="0.35">
      <c r="A123">
        <v>6787</v>
      </c>
      <c r="B123">
        <v>863</v>
      </c>
      <c r="C123" t="s">
        <v>230</v>
      </c>
      <c r="D123" t="s">
        <v>496</v>
      </c>
      <c r="E123" t="s">
        <v>11</v>
      </c>
      <c r="F123" t="s">
        <v>231</v>
      </c>
      <c r="G123">
        <v>3282200761</v>
      </c>
      <c r="H123" t="s">
        <v>1103</v>
      </c>
      <c r="I123">
        <v>109</v>
      </c>
      <c r="J123">
        <v>13394</v>
      </c>
      <c r="K123" t="s">
        <v>983</v>
      </c>
      <c r="L123" t="s">
        <v>980</v>
      </c>
      <c r="M123" s="10"/>
    </row>
    <row r="124" spans="1:13" x14ac:dyDescent="0.35">
      <c r="A124">
        <v>3733</v>
      </c>
      <c r="B124">
        <v>731</v>
      </c>
      <c r="C124" t="s">
        <v>232</v>
      </c>
      <c r="D124" t="s">
        <v>497</v>
      </c>
      <c r="E124" t="s">
        <v>8</v>
      </c>
      <c r="F124" t="s">
        <v>233</v>
      </c>
      <c r="G124">
        <v>8831717023</v>
      </c>
      <c r="H124" t="s">
        <v>1104</v>
      </c>
      <c r="I124">
        <v>823</v>
      </c>
      <c r="J124">
        <v>51472</v>
      </c>
      <c r="K124" t="s">
        <v>979</v>
      </c>
      <c r="L124" t="s">
        <v>980</v>
      </c>
      <c r="M124" s="10">
        <v>27534</v>
      </c>
    </row>
    <row r="125" spans="1:13" x14ac:dyDescent="0.35">
      <c r="A125">
        <v>207</v>
      </c>
      <c r="B125">
        <v>638</v>
      </c>
      <c r="C125" t="s">
        <v>234</v>
      </c>
      <c r="D125" t="s">
        <v>498</v>
      </c>
      <c r="E125" t="s">
        <v>14</v>
      </c>
      <c r="F125" t="s">
        <v>235</v>
      </c>
      <c r="G125">
        <v>6274955877</v>
      </c>
      <c r="H125" t="s">
        <v>1105</v>
      </c>
      <c r="I125">
        <v>147</v>
      </c>
      <c r="J125">
        <v>99367</v>
      </c>
      <c r="K125" t="s">
        <v>979</v>
      </c>
      <c r="L125" t="s">
        <v>985</v>
      </c>
      <c r="M125" s="10">
        <v>38610</v>
      </c>
    </row>
    <row r="126" spans="1:13" x14ac:dyDescent="0.35">
      <c r="A126">
        <v>3</v>
      </c>
      <c r="B126">
        <v>275</v>
      </c>
      <c r="C126" t="s">
        <v>236</v>
      </c>
      <c r="D126" t="s">
        <v>499</v>
      </c>
      <c r="E126" t="s">
        <v>8</v>
      </c>
      <c r="F126" t="s">
        <v>237</v>
      </c>
      <c r="G126">
        <v>9875661422</v>
      </c>
      <c r="H126" t="s">
        <v>1106</v>
      </c>
      <c r="I126">
        <v>625</v>
      </c>
      <c r="J126">
        <v>98982</v>
      </c>
      <c r="K126" t="s">
        <v>983</v>
      </c>
      <c r="L126" t="s">
        <v>980</v>
      </c>
      <c r="M126" s="10"/>
    </row>
    <row r="127" spans="1:13" x14ac:dyDescent="0.35">
      <c r="A127">
        <v>1896</v>
      </c>
      <c r="B127">
        <v>278</v>
      </c>
      <c r="C127" t="s">
        <v>238</v>
      </c>
      <c r="D127" t="s">
        <v>500</v>
      </c>
      <c r="E127" t="s">
        <v>14</v>
      </c>
      <c r="F127" t="s">
        <v>239</v>
      </c>
      <c r="G127">
        <v>9976580262</v>
      </c>
      <c r="H127" t="s">
        <v>1107</v>
      </c>
      <c r="I127">
        <v>695</v>
      </c>
      <c r="J127">
        <v>47111</v>
      </c>
      <c r="K127" t="s">
        <v>983</v>
      </c>
      <c r="L127" t="s">
        <v>985</v>
      </c>
      <c r="M127" s="10"/>
    </row>
    <row r="128" spans="1:13" x14ac:dyDescent="0.35">
      <c r="A128">
        <v>9631</v>
      </c>
      <c r="B128">
        <v>948</v>
      </c>
      <c r="C128" t="s">
        <v>240</v>
      </c>
      <c r="D128" t="s">
        <v>501</v>
      </c>
      <c r="E128" t="s">
        <v>14</v>
      </c>
      <c r="F128" t="s">
        <v>241</v>
      </c>
      <c r="G128">
        <v>7191264003</v>
      </c>
      <c r="H128" t="s">
        <v>1108</v>
      </c>
      <c r="I128">
        <v>983</v>
      </c>
      <c r="J128">
        <v>87420</v>
      </c>
      <c r="K128" t="s">
        <v>983</v>
      </c>
      <c r="L128" t="s">
        <v>985</v>
      </c>
      <c r="M128" s="10"/>
    </row>
    <row r="129" spans="1:13" x14ac:dyDescent="0.35">
      <c r="A129">
        <v>3132</v>
      </c>
      <c r="B129">
        <v>912</v>
      </c>
      <c r="C129" t="s">
        <v>242</v>
      </c>
      <c r="D129" t="s">
        <v>502</v>
      </c>
      <c r="E129" t="s">
        <v>14</v>
      </c>
      <c r="F129" t="s">
        <v>243</v>
      </c>
      <c r="G129">
        <v>3477191930</v>
      </c>
      <c r="H129" t="s">
        <v>1109</v>
      </c>
      <c r="I129">
        <v>82</v>
      </c>
      <c r="J129">
        <v>59376</v>
      </c>
      <c r="K129" t="s">
        <v>983</v>
      </c>
      <c r="L129" t="s">
        <v>985</v>
      </c>
      <c r="M129" s="10"/>
    </row>
    <row r="130" spans="1:13" x14ac:dyDescent="0.35">
      <c r="A130">
        <v>1202</v>
      </c>
      <c r="B130">
        <v>426</v>
      </c>
      <c r="C130" t="s">
        <v>244</v>
      </c>
      <c r="D130" t="s">
        <v>503</v>
      </c>
      <c r="E130" t="s">
        <v>8</v>
      </c>
      <c r="F130" t="s">
        <v>245</v>
      </c>
      <c r="G130">
        <v>4935174932</v>
      </c>
      <c r="H130" t="s">
        <v>1110</v>
      </c>
      <c r="I130">
        <v>397</v>
      </c>
      <c r="J130">
        <v>41003</v>
      </c>
      <c r="K130" t="s">
        <v>983</v>
      </c>
      <c r="L130" t="s">
        <v>980</v>
      </c>
      <c r="M130" s="10"/>
    </row>
    <row r="131" spans="1:13" x14ac:dyDescent="0.35">
      <c r="A131">
        <v>8834</v>
      </c>
      <c r="B131">
        <v>735</v>
      </c>
      <c r="C131" t="s">
        <v>96</v>
      </c>
      <c r="D131" t="s">
        <v>504</v>
      </c>
      <c r="E131" t="s">
        <v>8</v>
      </c>
      <c r="F131" t="s">
        <v>246</v>
      </c>
      <c r="G131">
        <v>6582738747</v>
      </c>
      <c r="H131" t="s">
        <v>1111</v>
      </c>
      <c r="I131">
        <v>599</v>
      </c>
      <c r="J131">
        <v>58511</v>
      </c>
      <c r="K131" t="s">
        <v>983</v>
      </c>
      <c r="L131" t="s">
        <v>980</v>
      </c>
      <c r="M131" s="10"/>
    </row>
    <row r="132" spans="1:13" x14ac:dyDescent="0.35">
      <c r="A132">
        <v>1201</v>
      </c>
      <c r="B132">
        <v>666</v>
      </c>
      <c r="C132" t="s">
        <v>247</v>
      </c>
      <c r="D132" t="s">
        <v>505</v>
      </c>
      <c r="E132" t="s">
        <v>8</v>
      </c>
      <c r="F132" t="s">
        <v>248</v>
      </c>
      <c r="G132">
        <v>7050577792</v>
      </c>
      <c r="H132" t="s">
        <v>1112</v>
      </c>
      <c r="I132">
        <v>306</v>
      </c>
      <c r="J132">
        <v>52868</v>
      </c>
      <c r="K132" t="s">
        <v>979</v>
      </c>
      <c r="L132" t="s">
        <v>985</v>
      </c>
      <c r="M132" s="10">
        <v>30519</v>
      </c>
    </row>
    <row r="133" spans="1:13" x14ac:dyDescent="0.35">
      <c r="A133">
        <v>2573</v>
      </c>
      <c r="B133">
        <v>888</v>
      </c>
      <c r="C133" t="s">
        <v>249</v>
      </c>
      <c r="D133" t="s">
        <v>506</v>
      </c>
      <c r="E133" t="s">
        <v>8</v>
      </c>
      <c r="F133" t="s">
        <v>250</v>
      </c>
      <c r="G133">
        <v>8241842420</v>
      </c>
      <c r="H133" t="s">
        <v>1113</v>
      </c>
      <c r="I133">
        <v>536</v>
      </c>
      <c r="J133">
        <v>8206</v>
      </c>
      <c r="K133" t="s">
        <v>979</v>
      </c>
      <c r="L133" t="s">
        <v>980</v>
      </c>
      <c r="M133" s="10">
        <v>42634</v>
      </c>
    </row>
    <row r="134" spans="1:13" x14ac:dyDescent="0.35">
      <c r="A134">
        <v>6759</v>
      </c>
      <c r="B134">
        <v>310</v>
      </c>
      <c r="C134" t="s">
        <v>251</v>
      </c>
      <c r="D134" t="s">
        <v>507</v>
      </c>
      <c r="E134" t="s">
        <v>8</v>
      </c>
      <c r="F134" t="s">
        <v>252</v>
      </c>
      <c r="G134">
        <v>2604037592</v>
      </c>
      <c r="H134" t="s">
        <v>1114</v>
      </c>
      <c r="I134">
        <v>20</v>
      </c>
      <c r="J134">
        <v>48873</v>
      </c>
      <c r="K134" t="s">
        <v>983</v>
      </c>
      <c r="L134" t="s">
        <v>980</v>
      </c>
      <c r="M134" s="10"/>
    </row>
    <row r="135" spans="1:13" x14ac:dyDescent="0.35">
      <c r="A135">
        <v>2601</v>
      </c>
      <c r="B135">
        <v>43</v>
      </c>
      <c r="C135" t="s">
        <v>253</v>
      </c>
      <c r="D135" t="s">
        <v>508</v>
      </c>
      <c r="E135" t="s">
        <v>11</v>
      </c>
      <c r="F135" t="s">
        <v>254</v>
      </c>
      <c r="G135">
        <v>9380507727</v>
      </c>
      <c r="H135" t="s">
        <v>1115</v>
      </c>
      <c r="I135">
        <v>515</v>
      </c>
      <c r="J135">
        <v>22214</v>
      </c>
      <c r="K135" t="s">
        <v>983</v>
      </c>
      <c r="L135" t="s">
        <v>980</v>
      </c>
      <c r="M135" s="10"/>
    </row>
    <row r="136" spans="1:13" x14ac:dyDescent="0.35">
      <c r="A136">
        <v>2656</v>
      </c>
      <c r="B136">
        <v>722</v>
      </c>
      <c r="C136" t="s">
        <v>88</v>
      </c>
      <c r="D136" t="s">
        <v>509</v>
      </c>
      <c r="E136" t="s">
        <v>11</v>
      </c>
      <c r="F136" t="s">
        <v>255</v>
      </c>
      <c r="G136">
        <v>4722321429</v>
      </c>
      <c r="H136" t="s">
        <v>1116</v>
      </c>
      <c r="I136">
        <v>332</v>
      </c>
      <c r="J136">
        <v>806</v>
      </c>
      <c r="K136" t="s">
        <v>983</v>
      </c>
      <c r="L136" t="s">
        <v>985</v>
      </c>
      <c r="M136" s="10"/>
    </row>
    <row r="137" spans="1:13" x14ac:dyDescent="0.35">
      <c r="A137">
        <v>9645</v>
      </c>
      <c r="B137">
        <v>233</v>
      </c>
      <c r="C137" t="s">
        <v>94</v>
      </c>
      <c r="D137" t="s">
        <v>510</v>
      </c>
      <c r="E137" t="s">
        <v>11</v>
      </c>
      <c r="F137" t="s">
        <v>184</v>
      </c>
      <c r="G137">
        <v>9598036922</v>
      </c>
      <c r="H137" t="s">
        <v>1117</v>
      </c>
      <c r="I137">
        <v>127</v>
      </c>
      <c r="J137">
        <v>27590</v>
      </c>
      <c r="K137" t="s">
        <v>979</v>
      </c>
      <c r="L137" t="s">
        <v>980</v>
      </c>
      <c r="M137" s="10">
        <v>38726</v>
      </c>
    </row>
    <row r="138" spans="1:13" x14ac:dyDescent="0.35">
      <c r="A138">
        <v>584</v>
      </c>
      <c r="B138">
        <v>392</v>
      </c>
      <c r="C138" t="s">
        <v>152</v>
      </c>
      <c r="D138" t="s">
        <v>511</v>
      </c>
      <c r="E138" t="s">
        <v>11</v>
      </c>
      <c r="F138" t="s">
        <v>256</v>
      </c>
      <c r="G138">
        <v>2677043411</v>
      </c>
      <c r="H138" t="s">
        <v>1118</v>
      </c>
      <c r="I138">
        <v>958</v>
      </c>
      <c r="J138">
        <v>5769</v>
      </c>
      <c r="K138" t="s">
        <v>983</v>
      </c>
      <c r="L138" t="s">
        <v>980</v>
      </c>
      <c r="M138" s="10"/>
    </row>
    <row r="139" spans="1:13" x14ac:dyDescent="0.35">
      <c r="A139">
        <v>2121</v>
      </c>
      <c r="B139">
        <v>527</v>
      </c>
      <c r="C139" t="s">
        <v>257</v>
      </c>
      <c r="D139" t="s">
        <v>512</v>
      </c>
      <c r="E139" t="s">
        <v>11</v>
      </c>
      <c r="F139" t="s">
        <v>258</v>
      </c>
      <c r="G139">
        <v>4336869761</v>
      </c>
      <c r="H139" t="s">
        <v>1119</v>
      </c>
      <c r="I139">
        <v>42</v>
      </c>
      <c r="J139">
        <v>38290</v>
      </c>
      <c r="K139" t="s">
        <v>979</v>
      </c>
      <c r="L139" t="s">
        <v>985</v>
      </c>
      <c r="M139" s="10">
        <v>29110</v>
      </c>
    </row>
    <row r="140" spans="1:13" x14ac:dyDescent="0.35">
      <c r="A140">
        <v>2142</v>
      </c>
      <c r="B140">
        <v>767</v>
      </c>
      <c r="C140" t="s">
        <v>28</v>
      </c>
      <c r="D140" t="s">
        <v>513</v>
      </c>
      <c r="E140" t="s">
        <v>8</v>
      </c>
      <c r="F140" t="s">
        <v>259</v>
      </c>
      <c r="G140">
        <v>3463358376</v>
      </c>
      <c r="H140" t="s">
        <v>1120</v>
      </c>
      <c r="I140">
        <v>977</v>
      </c>
      <c r="J140">
        <v>44807</v>
      </c>
      <c r="K140" t="s">
        <v>979</v>
      </c>
      <c r="L140" t="s">
        <v>980</v>
      </c>
      <c r="M140" s="10">
        <v>37549</v>
      </c>
    </row>
    <row r="141" spans="1:13" x14ac:dyDescent="0.35">
      <c r="A141">
        <v>2396</v>
      </c>
      <c r="B141">
        <v>650</v>
      </c>
      <c r="C141" t="s">
        <v>260</v>
      </c>
      <c r="D141" t="s">
        <v>514</v>
      </c>
      <c r="E141" t="s">
        <v>14</v>
      </c>
      <c r="F141" t="s">
        <v>261</v>
      </c>
      <c r="G141">
        <v>6083580617</v>
      </c>
      <c r="H141" t="s">
        <v>1121</v>
      </c>
      <c r="I141">
        <v>460</v>
      </c>
      <c r="J141">
        <v>11223</v>
      </c>
      <c r="K141" t="s">
        <v>979</v>
      </c>
      <c r="L141" t="s">
        <v>985</v>
      </c>
      <c r="M141" s="10">
        <v>38610</v>
      </c>
    </row>
    <row r="142" spans="1:13" x14ac:dyDescent="0.35">
      <c r="A142">
        <v>8747</v>
      </c>
      <c r="B142">
        <v>908</v>
      </c>
      <c r="C142" t="s">
        <v>262</v>
      </c>
      <c r="D142" t="s">
        <v>515</v>
      </c>
      <c r="E142" t="s">
        <v>14</v>
      </c>
      <c r="F142" t="s">
        <v>263</v>
      </c>
      <c r="G142">
        <v>3087180828</v>
      </c>
      <c r="H142" t="s">
        <v>1122</v>
      </c>
      <c r="I142">
        <v>659</v>
      </c>
      <c r="J142">
        <v>85889</v>
      </c>
      <c r="K142" t="s">
        <v>979</v>
      </c>
      <c r="L142" t="s">
        <v>985</v>
      </c>
      <c r="M142" s="10">
        <v>36049</v>
      </c>
    </row>
    <row r="143" spans="1:13" x14ac:dyDescent="0.35">
      <c r="A143">
        <v>4142</v>
      </c>
      <c r="B143">
        <v>955</v>
      </c>
      <c r="C143" t="s">
        <v>264</v>
      </c>
      <c r="D143" t="s">
        <v>516</v>
      </c>
      <c r="E143" t="s">
        <v>14</v>
      </c>
      <c r="F143" t="s">
        <v>265</v>
      </c>
      <c r="G143">
        <v>1771412315</v>
      </c>
      <c r="H143" t="s">
        <v>1123</v>
      </c>
      <c r="I143">
        <v>197</v>
      </c>
      <c r="J143">
        <v>57138</v>
      </c>
      <c r="K143" t="s">
        <v>979</v>
      </c>
      <c r="L143" t="s">
        <v>985</v>
      </c>
      <c r="M143" s="10">
        <v>32743</v>
      </c>
    </row>
    <row r="144" spans="1:13" x14ac:dyDescent="0.35">
      <c r="A144">
        <v>9770</v>
      </c>
      <c r="B144">
        <v>106</v>
      </c>
      <c r="C144" t="s">
        <v>266</v>
      </c>
      <c r="D144" t="s">
        <v>517</v>
      </c>
      <c r="E144" t="s">
        <v>11</v>
      </c>
      <c r="F144" t="s">
        <v>267</v>
      </c>
      <c r="G144">
        <v>7962531995</v>
      </c>
      <c r="H144" t="s">
        <v>1124</v>
      </c>
      <c r="I144">
        <v>540</v>
      </c>
      <c r="J144">
        <v>987</v>
      </c>
      <c r="K144" t="s">
        <v>979</v>
      </c>
      <c r="L144" t="s">
        <v>985</v>
      </c>
      <c r="M144" s="10">
        <v>28437</v>
      </c>
    </row>
    <row r="145" spans="1:13" x14ac:dyDescent="0.35">
      <c r="A145">
        <v>2593</v>
      </c>
      <c r="B145">
        <v>410</v>
      </c>
      <c r="C145" t="s">
        <v>206</v>
      </c>
      <c r="D145" t="s">
        <v>518</v>
      </c>
      <c r="E145" t="s">
        <v>11</v>
      </c>
      <c r="F145" t="s">
        <v>268</v>
      </c>
      <c r="G145">
        <v>5212165773</v>
      </c>
      <c r="H145" t="s">
        <v>1125</v>
      </c>
      <c r="I145">
        <v>178</v>
      </c>
      <c r="J145">
        <v>80179</v>
      </c>
      <c r="K145" t="s">
        <v>979</v>
      </c>
      <c r="L145" t="s">
        <v>985</v>
      </c>
      <c r="M145" s="10">
        <v>39839</v>
      </c>
    </row>
    <row r="146" spans="1:13" x14ac:dyDescent="0.35">
      <c r="A146">
        <v>9807</v>
      </c>
      <c r="B146">
        <v>311</v>
      </c>
      <c r="C146" t="s">
        <v>269</v>
      </c>
      <c r="D146" t="s">
        <v>519</v>
      </c>
      <c r="E146" t="s">
        <v>14</v>
      </c>
      <c r="F146" t="s">
        <v>270</v>
      </c>
      <c r="G146">
        <v>1106944265</v>
      </c>
      <c r="H146" t="s">
        <v>1126</v>
      </c>
      <c r="I146">
        <v>202</v>
      </c>
      <c r="J146">
        <v>63810</v>
      </c>
      <c r="K146" t="s">
        <v>979</v>
      </c>
      <c r="L146" t="s">
        <v>980</v>
      </c>
      <c r="M146" s="10">
        <v>37106</v>
      </c>
    </row>
    <row r="147" spans="1:13" x14ac:dyDescent="0.35">
      <c r="A147">
        <v>2525</v>
      </c>
      <c r="B147">
        <v>830</v>
      </c>
      <c r="C147" t="s">
        <v>271</v>
      </c>
      <c r="D147" t="s">
        <v>520</v>
      </c>
      <c r="E147" t="s">
        <v>8</v>
      </c>
      <c r="F147" t="s">
        <v>272</v>
      </c>
      <c r="G147">
        <v>9484650144</v>
      </c>
      <c r="H147" t="s">
        <v>1127</v>
      </c>
      <c r="I147">
        <v>632</v>
      </c>
      <c r="J147">
        <v>22261</v>
      </c>
      <c r="K147" t="s">
        <v>979</v>
      </c>
      <c r="L147" t="s">
        <v>980</v>
      </c>
      <c r="M147" s="10">
        <v>33963</v>
      </c>
    </row>
    <row r="148" spans="1:13" x14ac:dyDescent="0.35">
      <c r="A148">
        <v>1724</v>
      </c>
      <c r="B148">
        <v>805</v>
      </c>
      <c r="C148" t="s">
        <v>273</v>
      </c>
      <c r="D148" t="s">
        <v>521</v>
      </c>
      <c r="E148" t="s">
        <v>8</v>
      </c>
      <c r="F148" t="s">
        <v>274</v>
      </c>
      <c r="G148">
        <v>5023276687</v>
      </c>
      <c r="H148" t="s">
        <v>1128</v>
      </c>
      <c r="I148">
        <v>25</v>
      </c>
      <c r="J148">
        <v>37286</v>
      </c>
      <c r="K148" t="s">
        <v>979</v>
      </c>
      <c r="L148" t="s">
        <v>980</v>
      </c>
      <c r="M148" s="10">
        <v>38124</v>
      </c>
    </row>
    <row r="149" spans="1:13" x14ac:dyDescent="0.35">
      <c r="A149">
        <v>7146</v>
      </c>
      <c r="B149">
        <v>351</v>
      </c>
      <c r="C149" t="s">
        <v>275</v>
      </c>
      <c r="D149" t="s">
        <v>522</v>
      </c>
      <c r="E149" t="s">
        <v>11</v>
      </c>
      <c r="F149" t="s">
        <v>276</v>
      </c>
      <c r="G149">
        <v>2048989791</v>
      </c>
      <c r="H149" t="s">
        <v>1129</v>
      </c>
      <c r="I149">
        <v>990</v>
      </c>
      <c r="J149">
        <v>73874</v>
      </c>
      <c r="K149" t="s">
        <v>979</v>
      </c>
      <c r="L149" t="s">
        <v>980</v>
      </c>
      <c r="M149" s="10">
        <v>37953</v>
      </c>
    </row>
    <row r="150" spans="1:13" x14ac:dyDescent="0.35">
      <c r="A150">
        <v>563</v>
      </c>
      <c r="B150">
        <v>529</v>
      </c>
      <c r="C150" t="s">
        <v>277</v>
      </c>
      <c r="D150" t="s">
        <v>523</v>
      </c>
      <c r="E150" t="s">
        <v>14</v>
      </c>
      <c r="F150" t="s">
        <v>278</v>
      </c>
      <c r="G150">
        <v>8133737988</v>
      </c>
      <c r="H150" t="s">
        <v>1130</v>
      </c>
      <c r="I150">
        <v>913</v>
      </c>
      <c r="J150">
        <v>20187</v>
      </c>
      <c r="K150" t="s">
        <v>983</v>
      </c>
      <c r="L150" t="s">
        <v>985</v>
      </c>
      <c r="M150" s="10"/>
    </row>
    <row r="151" spans="1:13" x14ac:dyDescent="0.35">
      <c r="A151">
        <v>7771</v>
      </c>
      <c r="B151">
        <v>52</v>
      </c>
      <c r="C151" t="s">
        <v>279</v>
      </c>
      <c r="D151" t="s">
        <v>524</v>
      </c>
      <c r="E151" t="s">
        <v>14</v>
      </c>
      <c r="F151" t="s">
        <v>280</v>
      </c>
      <c r="G151">
        <v>3262621948</v>
      </c>
      <c r="H151" t="s">
        <v>1131</v>
      </c>
      <c r="I151">
        <v>371</v>
      </c>
      <c r="J151">
        <v>51038</v>
      </c>
      <c r="K151" t="s">
        <v>983</v>
      </c>
      <c r="L151" t="s">
        <v>985</v>
      </c>
      <c r="M151" s="10"/>
    </row>
    <row r="152" spans="1:13" x14ac:dyDescent="0.35">
      <c r="A152">
        <v>4789</v>
      </c>
      <c r="B152">
        <v>30</v>
      </c>
      <c r="C152" t="s">
        <v>281</v>
      </c>
      <c r="D152" t="s">
        <v>525</v>
      </c>
      <c r="E152" t="s">
        <v>8</v>
      </c>
      <c r="F152" t="s">
        <v>282</v>
      </c>
      <c r="G152">
        <v>3426943865</v>
      </c>
      <c r="H152" t="s">
        <v>1132</v>
      </c>
      <c r="I152">
        <v>514</v>
      </c>
      <c r="J152">
        <v>89846</v>
      </c>
      <c r="K152" t="s">
        <v>983</v>
      </c>
      <c r="L152" t="s">
        <v>985</v>
      </c>
      <c r="M152" s="10"/>
    </row>
    <row r="153" spans="1:13" x14ac:dyDescent="0.35">
      <c r="A153">
        <v>3221</v>
      </c>
      <c r="B153">
        <v>421</v>
      </c>
      <c r="C153" t="s">
        <v>283</v>
      </c>
      <c r="D153" t="s">
        <v>526</v>
      </c>
      <c r="E153" t="s">
        <v>14</v>
      </c>
      <c r="F153" t="s">
        <v>284</v>
      </c>
      <c r="G153">
        <v>7803854441</v>
      </c>
      <c r="H153" t="s">
        <v>1133</v>
      </c>
      <c r="I153">
        <v>707</v>
      </c>
      <c r="J153">
        <v>59967</v>
      </c>
      <c r="K153" t="s">
        <v>983</v>
      </c>
      <c r="L153" t="s">
        <v>980</v>
      </c>
      <c r="M153" s="10"/>
    </row>
    <row r="154" spans="1:13" x14ac:dyDescent="0.35">
      <c r="A154">
        <v>5197</v>
      </c>
      <c r="B154">
        <v>696</v>
      </c>
      <c r="C154" t="s">
        <v>285</v>
      </c>
      <c r="D154" t="s">
        <v>527</v>
      </c>
      <c r="E154" t="s">
        <v>8</v>
      </c>
      <c r="F154" t="s">
        <v>286</v>
      </c>
      <c r="G154">
        <v>9770768694</v>
      </c>
      <c r="H154" t="s">
        <v>1134</v>
      </c>
      <c r="I154">
        <v>473</v>
      </c>
      <c r="J154">
        <v>59474</v>
      </c>
      <c r="K154" t="s">
        <v>979</v>
      </c>
      <c r="L154" t="s">
        <v>985</v>
      </c>
      <c r="M154" s="10">
        <v>40925</v>
      </c>
    </row>
    <row r="155" spans="1:13" x14ac:dyDescent="0.35">
      <c r="A155">
        <v>8183</v>
      </c>
      <c r="B155">
        <v>788</v>
      </c>
      <c r="C155" t="s">
        <v>287</v>
      </c>
      <c r="D155" t="s">
        <v>528</v>
      </c>
      <c r="E155" t="s">
        <v>14</v>
      </c>
      <c r="F155" t="s">
        <v>288</v>
      </c>
      <c r="G155">
        <v>2496040176</v>
      </c>
      <c r="H155" t="s">
        <v>1135</v>
      </c>
      <c r="I155">
        <v>847</v>
      </c>
      <c r="J155">
        <v>77342</v>
      </c>
      <c r="K155" t="s">
        <v>983</v>
      </c>
      <c r="L155" t="s">
        <v>985</v>
      </c>
      <c r="M155" s="10"/>
    </row>
    <row r="156" spans="1:13" x14ac:dyDescent="0.35">
      <c r="A156">
        <v>1126</v>
      </c>
      <c r="B156">
        <v>590</v>
      </c>
      <c r="C156" t="s">
        <v>289</v>
      </c>
      <c r="D156" t="s">
        <v>529</v>
      </c>
      <c r="E156" t="s">
        <v>11</v>
      </c>
      <c r="F156" t="s">
        <v>290</v>
      </c>
      <c r="G156">
        <v>5597753640</v>
      </c>
      <c r="H156" t="s">
        <v>1136</v>
      </c>
      <c r="I156">
        <v>815</v>
      </c>
      <c r="J156">
        <v>57460</v>
      </c>
      <c r="K156" t="s">
        <v>979</v>
      </c>
      <c r="L156" t="s">
        <v>985</v>
      </c>
      <c r="M156" s="10">
        <v>40239</v>
      </c>
    </row>
    <row r="157" spans="1:13" x14ac:dyDescent="0.35">
      <c r="A157">
        <v>4899</v>
      </c>
      <c r="B157">
        <v>417</v>
      </c>
      <c r="C157" t="s">
        <v>291</v>
      </c>
      <c r="D157" t="s">
        <v>530</v>
      </c>
      <c r="E157" t="s">
        <v>8</v>
      </c>
      <c r="F157" t="s">
        <v>292</v>
      </c>
      <c r="G157">
        <v>6624913103</v>
      </c>
      <c r="H157" t="s">
        <v>1137</v>
      </c>
      <c r="I157">
        <v>928</v>
      </c>
      <c r="J157">
        <v>74930</v>
      </c>
      <c r="K157" t="s">
        <v>983</v>
      </c>
      <c r="L157" t="s">
        <v>985</v>
      </c>
      <c r="M157" s="10"/>
    </row>
    <row r="158" spans="1:13" x14ac:dyDescent="0.35">
      <c r="A158">
        <v>4732</v>
      </c>
      <c r="B158">
        <v>635</v>
      </c>
      <c r="C158" t="s">
        <v>293</v>
      </c>
      <c r="D158" t="s">
        <v>531</v>
      </c>
      <c r="E158" t="s">
        <v>8</v>
      </c>
      <c r="F158" t="s">
        <v>294</v>
      </c>
      <c r="G158">
        <v>2676477272</v>
      </c>
      <c r="H158" t="s">
        <v>1138</v>
      </c>
      <c r="I158">
        <v>210</v>
      </c>
      <c r="J158">
        <v>89389</v>
      </c>
      <c r="K158" t="s">
        <v>983</v>
      </c>
      <c r="L158" t="s">
        <v>985</v>
      </c>
      <c r="M158" s="10"/>
    </row>
    <row r="159" spans="1:13" x14ac:dyDescent="0.35">
      <c r="A159">
        <v>4103</v>
      </c>
      <c r="B159">
        <v>549</v>
      </c>
      <c r="C159" t="s">
        <v>295</v>
      </c>
      <c r="D159" t="s">
        <v>532</v>
      </c>
      <c r="E159" t="s">
        <v>8</v>
      </c>
      <c r="F159" t="s">
        <v>296</v>
      </c>
      <c r="G159">
        <v>7164606551</v>
      </c>
      <c r="H159" t="s">
        <v>1139</v>
      </c>
      <c r="I159">
        <v>793</v>
      </c>
      <c r="J159">
        <v>86767</v>
      </c>
      <c r="K159" t="s">
        <v>983</v>
      </c>
      <c r="L159" t="s">
        <v>985</v>
      </c>
      <c r="M159" s="10"/>
    </row>
    <row r="160" spans="1:13" x14ac:dyDescent="0.35">
      <c r="A160">
        <v>7861</v>
      </c>
      <c r="B160">
        <v>877</v>
      </c>
      <c r="C160" t="s">
        <v>297</v>
      </c>
      <c r="D160" t="s">
        <v>533</v>
      </c>
      <c r="E160" t="s">
        <v>11</v>
      </c>
      <c r="F160" t="s">
        <v>298</v>
      </c>
      <c r="G160">
        <v>6448120894</v>
      </c>
      <c r="H160" t="s">
        <v>1140</v>
      </c>
      <c r="I160">
        <v>872</v>
      </c>
      <c r="J160">
        <v>42257</v>
      </c>
      <c r="K160" t="s">
        <v>979</v>
      </c>
      <c r="L160" t="s">
        <v>985</v>
      </c>
      <c r="M160" s="10">
        <v>39585</v>
      </c>
    </row>
    <row r="161" spans="1:13" x14ac:dyDescent="0.35">
      <c r="A161">
        <v>7764</v>
      </c>
      <c r="B161">
        <v>690</v>
      </c>
      <c r="C161" t="s">
        <v>299</v>
      </c>
      <c r="D161" t="s">
        <v>534</v>
      </c>
      <c r="E161" t="s">
        <v>11</v>
      </c>
      <c r="F161" t="s">
        <v>300</v>
      </c>
      <c r="G161">
        <v>8065274712</v>
      </c>
      <c r="H161" t="s">
        <v>1141</v>
      </c>
      <c r="I161">
        <v>298</v>
      </c>
      <c r="J161">
        <v>28987</v>
      </c>
      <c r="K161" t="s">
        <v>983</v>
      </c>
      <c r="L161" t="s">
        <v>985</v>
      </c>
      <c r="M161" s="10"/>
    </row>
    <row r="162" spans="1:13" x14ac:dyDescent="0.35">
      <c r="A162">
        <v>5345</v>
      </c>
      <c r="B162">
        <v>164</v>
      </c>
      <c r="C162" t="s">
        <v>301</v>
      </c>
      <c r="D162" t="s">
        <v>535</v>
      </c>
      <c r="E162" t="s">
        <v>11</v>
      </c>
      <c r="F162" t="s">
        <v>302</v>
      </c>
      <c r="G162">
        <v>8636405460</v>
      </c>
      <c r="H162" t="s">
        <v>1142</v>
      </c>
      <c r="I162">
        <v>941</v>
      </c>
      <c r="J162">
        <v>38952</v>
      </c>
      <c r="K162" t="s">
        <v>979</v>
      </c>
      <c r="L162" t="s">
        <v>985</v>
      </c>
      <c r="M162" s="10">
        <v>40418</v>
      </c>
    </row>
    <row r="163" spans="1:13" x14ac:dyDescent="0.35">
      <c r="A163">
        <v>6191</v>
      </c>
      <c r="B163">
        <v>279</v>
      </c>
      <c r="C163" t="s">
        <v>251</v>
      </c>
      <c r="D163" t="s">
        <v>536</v>
      </c>
      <c r="E163" t="s">
        <v>14</v>
      </c>
      <c r="F163" t="s">
        <v>303</v>
      </c>
      <c r="G163">
        <v>7478765147</v>
      </c>
      <c r="H163" t="s">
        <v>1143</v>
      </c>
      <c r="I163">
        <v>731</v>
      </c>
      <c r="J163">
        <v>50635</v>
      </c>
      <c r="K163" t="s">
        <v>983</v>
      </c>
      <c r="L163" t="s">
        <v>985</v>
      </c>
      <c r="M163" s="10"/>
    </row>
    <row r="164" spans="1:13" x14ac:dyDescent="0.35">
      <c r="A164">
        <v>310</v>
      </c>
      <c r="B164">
        <v>574</v>
      </c>
      <c r="C164" t="s">
        <v>304</v>
      </c>
      <c r="D164" t="s">
        <v>537</v>
      </c>
      <c r="E164" t="s">
        <v>8</v>
      </c>
      <c r="F164" t="s">
        <v>305</v>
      </c>
      <c r="G164">
        <v>5704304288</v>
      </c>
      <c r="H164" t="s">
        <v>1144</v>
      </c>
      <c r="I164">
        <v>500</v>
      </c>
      <c r="J164">
        <v>32800</v>
      </c>
      <c r="K164" t="s">
        <v>983</v>
      </c>
      <c r="L164" t="s">
        <v>985</v>
      </c>
      <c r="M164" s="10"/>
    </row>
    <row r="165" spans="1:13" x14ac:dyDescent="0.35">
      <c r="A165">
        <v>3095</v>
      </c>
      <c r="B165">
        <v>222</v>
      </c>
      <c r="C165" t="s">
        <v>306</v>
      </c>
      <c r="D165" t="s">
        <v>538</v>
      </c>
      <c r="E165" t="s">
        <v>14</v>
      </c>
      <c r="F165" t="s">
        <v>307</v>
      </c>
      <c r="G165">
        <v>7239777917</v>
      </c>
      <c r="H165" t="s">
        <v>1145</v>
      </c>
      <c r="I165">
        <v>142</v>
      </c>
      <c r="J165">
        <v>67478</v>
      </c>
      <c r="K165" t="s">
        <v>983</v>
      </c>
      <c r="L165" t="s">
        <v>980</v>
      </c>
      <c r="M165" s="10"/>
    </row>
    <row r="166" spans="1:13" x14ac:dyDescent="0.35">
      <c r="A166">
        <v>2159</v>
      </c>
      <c r="B166">
        <v>640</v>
      </c>
      <c r="C166" t="s">
        <v>308</v>
      </c>
      <c r="D166" t="s">
        <v>539</v>
      </c>
      <c r="E166" t="s">
        <v>14</v>
      </c>
      <c r="F166" t="s">
        <v>309</v>
      </c>
      <c r="G166">
        <v>2543703845</v>
      </c>
      <c r="H166" t="s">
        <v>1146</v>
      </c>
      <c r="I166">
        <v>787</v>
      </c>
      <c r="J166">
        <v>24449</v>
      </c>
      <c r="K166" t="s">
        <v>979</v>
      </c>
      <c r="L166" t="s">
        <v>985</v>
      </c>
      <c r="M166" s="10">
        <v>40719</v>
      </c>
    </row>
    <row r="167" spans="1:13" x14ac:dyDescent="0.35">
      <c r="A167">
        <v>3569</v>
      </c>
      <c r="B167">
        <v>896</v>
      </c>
      <c r="C167" t="s">
        <v>310</v>
      </c>
      <c r="D167" t="s">
        <v>540</v>
      </c>
      <c r="E167" t="s">
        <v>14</v>
      </c>
      <c r="F167" t="s">
        <v>311</v>
      </c>
      <c r="G167">
        <v>6104073082</v>
      </c>
      <c r="H167" t="s">
        <v>1147</v>
      </c>
      <c r="I167">
        <v>749</v>
      </c>
      <c r="J167">
        <v>3119</v>
      </c>
      <c r="K167" t="s">
        <v>979</v>
      </c>
      <c r="L167" t="s">
        <v>980</v>
      </c>
      <c r="M167" s="10">
        <v>41822</v>
      </c>
    </row>
    <row r="168" spans="1:13" x14ac:dyDescent="0.35">
      <c r="A168">
        <v>5958</v>
      </c>
      <c r="B168">
        <v>318</v>
      </c>
      <c r="C168" t="s">
        <v>100</v>
      </c>
      <c r="D168" t="s">
        <v>541</v>
      </c>
      <c r="E168" t="s">
        <v>14</v>
      </c>
      <c r="F168" t="s">
        <v>312</v>
      </c>
      <c r="G168">
        <v>5160860537</v>
      </c>
      <c r="H168" t="s">
        <v>1148</v>
      </c>
      <c r="I168">
        <v>304</v>
      </c>
      <c r="J168">
        <v>13693</v>
      </c>
      <c r="K168" t="s">
        <v>979</v>
      </c>
      <c r="L168" t="s">
        <v>985</v>
      </c>
      <c r="M168" s="10">
        <v>38255</v>
      </c>
    </row>
    <row r="169" spans="1:13" x14ac:dyDescent="0.35">
      <c r="A169">
        <v>1275</v>
      </c>
      <c r="B169">
        <v>953</v>
      </c>
      <c r="C169" t="s">
        <v>313</v>
      </c>
      <c r="D169" t="s">
        <v>542</v>
      </c>
      <c r="E169" t="s">
        <v>14</v>
      </c>
      <c r="F169" t="s">
        <v>314</v>
      </c>
      <c r="G169">
        <v>2792956542</v>
      </c>
      <c r="H169" t="s">
        <v>1149</v>
      </c>
      <c r="I169">
        <v>30</v>
      </c>
      <c r="J169">
        <v>80796</v>
      </c>
      <c r="K169" t="s">
        <v>979</v>
      </c>
      <c r="L169" t="s">
        <v>985</v>
      </c>
      <c r="M169" s="10">
        <v>40246</v>
      </c>
    </row>
    <row r="170" spans="1:13" x14ac:dyDescent="0.35">
      <c r="A170">
        <v>6357</v>
      </c>
      <c r="B170">
        <v>681</v>
      </c>
      <c r="C170" t="s">
        <v>315</v>
      </c>
      <c r="D170" t="s">
        <v>543</v>
      </c>
      <c r="E170" t="s">
        <v>14</v>
      </c>
      <c r="F170" t="s">
        <v>316</v>
      </c>
      <c r="G170">
        <v>3676237077</v>
      </c>
      <c r="H170" t="s">
        <v>1150</v>
      </c>
      <c r="I170">
        <v>477</v>
      </c>
      <c r="J170">
        <v>19804</v>
      </c>
      <c r="K170" t="s">
        <v>983</v>
      </c>
      <c r="L170" t="s">
        <v>985</v>
      </c>
      <c r="M170" s="10"/>
    </row>
    <row r="171" spans="1:13" x14ac:dyDescent="0.35">
      <c r="A171">
        <v>4551</v>
      </c>
      <c r="B171">
        <v>972</v>
      </c>
      <c r="C171" t="s">
        <v>317</v>
      </c>
      <c r="D171" t="s">
        <v>544</v>
      </c>
      <c r="E171" t="s">
        <v>11</v>
      </c>
      <c r="F171" t="s">
        <v>318</v>
      </c>
      <c r="G171">
        <v>2375791511</v>
      </c>
      <c r="H171" t="s">
        <v>1151</v>
      </c>
      <c r="I171">
        <v>52</v>
      </c>
      <c r="J171">
        <v>75766</v>
      </c>
      <c r="K171" t="s">
        <v>983</v>
      </c>
      <c r="L171" t="s">
        <v>980</v>
      </c>
      <c r="M171" s="10"/>
    </row>
    <row r="172" spans="1:13" x14ac:dyDescent="0.35">
      <c r="A172">
        <v>4252</v>
      </c>
      <c r="B172">
        <v>407</v>
      </c>
      <c r="C172" t="s">
        <v>125</v>
      </c>
      <c r="D172" t="s">
        <v>545</v>
      </c>
      <c r="E172" t="s">
        <v>8</v>
      </c>
      <c r="F172" t="s">
        <v>319</v>
      </c>
      <c r="G172">
        <v>1578883625</v>
      </c>
      <c r="H172" t="s">
        <v>1152</v>
      </c>
      <c r="I172">
        <v>73</v>
      </c>
      <c r="J172">
        <v>74338</v>
      </c>
      <c r="K172" t="s">
        <v>983</v>
      </c>
      <c r="L172" t="s">
        <v>985</v>
      </c>
      <c r="M172" s="10"/>
    </row>
    <row r="173" spans="1:13" x14ac:dyDescent="0.35">
      <c r="A173">
        <v>2096</v>
      </c>
      <c r="B173">
        <v>226</v>
      </c>
      <c r="C173" t="s">
        <v>320</v>
      </c>
      <c r="D173" t="s">
        <v>546</v>
      </c>
      <c r="E173" t="s">
        <v>8</v>
      </c>
      <c r="F173" t="s">
        <v>321</v>
      </c>
      <c r="G173">
        <v>3365326918</v>
      </c>
      <c r="H173" t="s">
        <v>1153</v>
      </c>
      <c r="I173">
        <v>691</v>
      </c>
      <c r="J173">
        <v>73423</v>
      </c>
      <c r="K173" t="s">
        <v>979</v>
      </c>
      <c r="L173" t="s">
        <v>980</v>
      </c>
      <c r="M173" s="10">
        <v>41141</v>
      </c>
    </row>
    <row r="174" spans="1:13" x14ac:dyDescent="0.35">
      <c r="A174">
        <v>5209</v>
      </c>
      <c r="B174">
        <v>762</v>
      </c>
      <c r="C174" t="s">
        <v>322</v>
      </c>
      <c r="D174" t="s">
        <v>547</v>
      </c>
      <c r="E174" t="s">
        <v>14</v>
      </c>
      <c r="F174" t="s">
        <v>323</v>
      </c>
      <c r="G174">
        <v>8798033999</v>
      </c>
      <c r="H174" t="s">
        <v>1154</v>
      </c>
      <c r="I174">
        <v>786</v>
      </c>
      <c r="J174">
        <v>91842</v>
      </c>
      <c r="K174" t="s">
        <v>979</v>
      </c>
      <c r="L174" t="s">
        <v>985</v>
      </c>
      <c r="M174" s="10">
        <v>28003</v>
      </c>
    </row>
    <row r="175" spans="1:13" x14ac:dyDescent="0.35">
      <c r="A175">
        <v>9271</v>
      </c>
      <c r="B175">
        <v>872</v>
      </c>
      <c r="C175" t="s">
        <v>324</v>
      </c>
      <c r="D175" t="s">
        <v>548</v>
      </c>
      <c r="E175" t="s">
        <v>14</v>
      </c>
      <c r="F175" t="s">
        <v>325</v>
      </c>
      <c r="G175">
        <v>5734730611</v>
      </c>
      <c r="H175" t="s">
        <v>1155</v>
      </c>
      <c r="I175">
        <v>68</v>
      </c>
      <c r="J175">
        <v>81148</v>
      </c>
      <c r="K175" t="s">
        <v>983</v>
      </c>
      <c r="L175" t="s">
        <v>985</v>
      </c>
      <c r="M175" s="10"/>
    </row>
    <row r="176" spans="1:13" x14ac:dyDescent="0.35">
      <c r="A176">
        <v>6772</v>
      </c>
      <c r="B176">
        <v>473</v>
      </c>
      <c r="C176" t="s">
        <v>244</v>
      </c>
      <c r="D176" t="s">
        <v>549</v>
      </c>
      <c r="E176" t="s">
        <v>11</v>
      </c>
      <c r="F176" t="s">
        <v>326</v>
      </c>
      <c r="G176">
        <v>7600088539</v>
      </c>
      <c r="H176" t="s">
        <v>1156</v>
      </c>
      <c r="I176">
        <v>630</v>
      </c>
      <c r="J176">
        <v>96963</v>
      </c>
      <c r="K176" t="s">
        <v>979</v>
      </c>
      <c r="L176" t="s">
        <v>985</v>
      </c>
      <c r="M176" s="10">
        <v>40085</v>
      </c>
    </row>
    <row r="177" spans="1:13" x14ac:dyDescent="0.35">
      <c r="A177">
        <v>4628</v>
      </c>
      <c r="B177">
        <v>248</v>
      </c>
      <c r="C177" t="s">
        <v>327</v>
      </c>
      <c r="D177" t="s">
        <v>550</v>
      </c>
      <c r="E177" t="s">
        <v>14</v>
      </c>
      <c r="F177" t="s">
        <v>328</v>
      </c>
      <c r="G177">
        <v>5946963380</v>
      </c>
      <c r="H177" t="s">
        <v>1157</v>
      </c>
      <c r="I177">
        <v>357</v>
      </c>
      <c r="J177">
        <v>88092</v>
      </c>
      <c r="K177" t="s">
        <v>983</v>
      </c>
      <c r="L177" t="s">
        <v>985</v>
      </c>
      <c r="M177" s="10"/>
    </row>
    <row r="178" spans="1:13" x14ac:dyDescent="0.35">
      <c r="A178">
        <v>3853</v>
      </c>
      <c r="B178">
        <v>416</v>
      </c>
      <c r="C178" t="s">
        <v>104</v>
      </c>
      <c r="D178" t="s">
        <v>551</v>
      </c>
      <c r="E178" t="s">
        <v>14</v>
      </c>
      <c r="F178" t="s">
        <v>329</v>
      </c>
      <c r="G178">
        <v>2407798660</v>
      </c>
      <c r="H178" t="s">
        <v>1158</v>
      </c>
      <c r="I178">
        <v>455</v>
      </c>
      <c r="J178">
        <v>66397</v>
      </c>
      <c r="K178" t="s">
        <v>983</v>
      </c>
      <c r="L178" t="s">
        <v>980</v>
      </c>
      <c r="M178" s="10"/>
    </row>
    <row r="179" spans="1:13" x14ac:dyDescent="0.35">
      <c r="A179">
        <v>515</v>
      </c>
      <c r="B179">
        <v>425</v>
      </c>
      <c r="C179" t="s">
        <v>330</v>
      </c>
      <c r="D179" t="s">
        <v>552</v>
      </c>
      <c r="E179" t="s">
        <v>11</v>
      </c>
      <c r="F179" t="s">
        <v>331</v>
      </c>
      <c r="G179">
        <v>3644687016</v>
      </c>
      <c r="H179" t="s">
        <v>1159</v>
      </c>
      <c r="I179">
        <v>947</v>
      </c>
      <c r="J179">
        <v>1714</v>
      </c>
      <c r="K179" t="s">
        <v>979</v>
      </c>
      <c r="L179" t="s">
        <v>980</v>
      </c>
      <c r="M179" s="10">
        <v>31897</v>
      </c>
    </row>
    <row r="180" spans="1:13" x14ac:dyDescent="0.35">
      <c r="A180">
        <v>7513</v>
      </c>
      <c r="B180">
        <v>435</v>
      </c>
      <c r="C180" t="s">
        <v>332</v>
      </c>
      <c r="D180" t="s">
        <v>553</v>
      </c>
      <c r="E180" t="s">
        <v>11</v>
      </c>
      <c r="F180" t="s">
        <v>333</v>
      </c>
      <c r="G180">
        <v>1848195986</v>
      </c>
      <c r="H180" t="s">
        <v>1160</v>
      </c>
      <c r="I180">
        <v>589</v>
      </c>
      <c r="J180">
        <v>5059</v>
      </c>
      <c r="K180" t="s">
        <v>983</v>
      </c>
      <c r="L180" t="s">
        <v>980</v>
      </c>
      <c r="M180" s="10"/>
    </row>
    <row r="181" spans="1:13" x14ac:dyDescent="0.35">
      <c r="A181">
        <v>9030</v>
      </c>
      <c r="B181">
        <v>370</v>
      </c>
      <c r="C181" t="s">
        <v>334</v>
      </c>
      <c r="D181" t="s">
        <v>554</v>
      </c>
      <c r="E181" t="s">
        <v>8</v>
      </c>
      <c r="F181" t="s">
        <v>335</v>
      </c>
      <c r="G181">
        <v>5755404369</v>
      </c>
      <c r="H181" t="s">
        <v>1161</v>
      </c>
      <c r="I181">
        <v>863</v>
      </c>
      <c r="J181">
        <v>66582</v>
      </c>
      <c r="K181" t="s">
        <v>983</v>
      </c>
      <c r="L181" t="s">
        <v>980</v>
      </c>
      <c r="M181" s="10"/>
    </row>
    <row r="182" spans="1:13" x14ac:dyDescent="0.35">
      <c r="A182">
        <v>2378</v>
      </c>
      <c r="B182">
        <v>406</v>
      </c>
      <c r="C182" t="s">
        <v>159</v>
      </c>
      <c r="D182" t="s">
        <v>555</v>
      </c>
      <c r="E182" t="s">
        <v>8</v>
      </c>
      <c r="F182" t="s">
        <v>336</v>
      </c>
      <c r="G182">
        <v>2705083615</v>
      </c>
      <c r="H182" t="s">
        <v>1162</v>
      </c>
      <c r="I182">
        <v>668</v>
      </c>
      <c r="J182">
        <v>42143</v>
      </c>
      <c r="K182" t="s">
        <v>979</v>
      </c>
      <c r="L182" t="s">
        <v>980</v>
      </c>
      <c r="M182" s="10">
        <v>26466</v>
      </c>
    </row>
    <row r="183" spans="1:13" x14ac:dyDescent="0.35">
      <c r="A183">
        <v>5894</v>
      </c>
      <c r="B183">
        <v>976</v>
      </c>
      <c r="C183" t="s">
        <v>337</v>
      </c>
      <c r="D183" t="s">
        <v>556</v>
      </c>
      <c r="E183" t="s">
        <v>8</v>
      </c>
      <c r="F183" t="s">
        <v>338</v>
      </c>
      <c r="G183">
        <v>2287296780</v>
      </c>
      <c r="H183" t="s">
        <v>1163</v>
      </c>
      <c r="I183">
        <v>206</v>
      </c>
      <c r="J183">
        <v>27741</v>
      </c>
      <c r="K183" t="s">
        <v>983</v>
      </c>
      <c r="L183" t="s">
        <v>985</v>
      </c>
      <c r="M183" s="10"/>
    </row>
    <row r="184" spans="1:13" x14ac:dyDescent="0.35">
      <c r="A184">
        <v>7587</v>
      </c>
      <c r="B184">
        <v>349</v>
      </c>
      <c r="C184" t="s">
        <v>339</v>
      </c>
      <c r="D184" t="s">
        <v>557</v>
      </c>
      <c r="E184" t="s">
        <v>8</v>
      </c>
      <c r="F184" t="s">
        <v>340</v>
      </c>
      <c r="G184">
        <v>7152577292</v>
      </c>
      <c r="H184" t="s">
        <v>1164</v>
      </c>
      <c r="I184">
        <v>835</v>
      </c>
      <c r="J184">
        <v>696</v>
      </c>
      <c r="K184" t="s">
        <v>983</v>
      </c>
      <c r="L184" t="s">
        <v>980</v>
      </c>
      <c r="M184" s="10"/>
    </row>
    <row r="185" spans="1:13" x14ac:dyDescent="0.35">
      <c r="A185">
        <v>1424</v>
      </c>
      <c r="B185">
        <v>595</v>
      </c>
      <c r="C185" t="s">
        <v>228</v>
      </c>
      <c r="D185" t="s">
        <v>558</v>
      </c>
      <c r="E185" t="s">
        <v>14</v>
      </c>
      <c r="F185" t="s">
        <v>341</v>
      </c>
      <c r="G185">
        <v>5818539801</v>
      </c>
      <c r="H185" t="s">
        <v>1165</v>
      </c>
      <c r="I185">
        <v>315</v>
      </c>
      <c r="J185">
        <v>37660</v>
      </c>
      <c r="K185" t="s">
        <v>983</v>
      </c>
      <c r="L185" t="s">
        <v>980</v>
      </c>
      <c r="M185" s="10"/>
    </row>
    <row r="186" spans="1:13" x14ac:dyDescent="0.35">
      <c r="A186">
        <v>5214</v>
      </c>
      <c r="B186">
        <v>366</v>
      </c>
      <c r="C186" t="s">
        <v>342</v>
      </c>
      <c r="D186" t="s">
        <v>559</v>
      </c>
      <c r="E186" t="s">
        <v>14</v>
      </c>
      <c r="F186" t="s">
        <v>343</v>
      </c>
      <c r="G186">
        <v>5684234865</v>
      </c>
      <c r="H186" t="s">
        <v>1166</v>
      </c>
      <c r="I186">
        <v>553</v>
      </c>
      <c r="J186">
        <v>16299</v>
      </c>
      <c r="K186" t="s">
        <v>983</v>
      </c>
      <c r="L186" t="s">
        <v>980</v>
      </c>
      <c r="M186" s="10"/>
    </row>
    <row r="187" spans="1:13" x14ac:dyDescent="0.35">
      <c r="A187">
        <v>8249</v>
      </c>
      <c r="B187">
        <v>39</v>
      </c>
      <c r="C187" t="s">
        <v>344</v>
      </c>
      <c r="D187" t="s">
        <v>560</v>
      </c>
      <c r="E187" t="s">
        <v>14</v>
      </c>
      <c r="F187" t="s">
        <v>345</v>
      </c>
      <c r="G187">
        <v>8687515154</v>
      </c>
      <c r="H187" t="s">
        <v>1167</v>
      </c>
      <c r="I187">
        <v>861</v>
      </c>
      <c r="J187">
        <v>16690</v>
      </c>
      <c r="K187" t="s">
        <v>979</v>
      </c>
      <c r="L187" t="s">
        <v>980</v>
      </c>
      <c r="M187" s="10">
        <v>35321</v>
      </c>
    </row>
    <row r="188" spans="1:13" x14ac:dyDescent="0.35">
      <c r="A188">
        <v>3172</v>
      </c>
      <c r="B188">
        <v>978</v>
      </c>
      <c r="C188" t="s">
        <v>22</v>
      </c>
      <c r="D188" t="s">
        <v>561</v>
      </c>
      <c r="E188" t="s">
        <v>8</v>
      </c>
      <c r="F188" t="s">
        <v>346</v>
      </c>
      <c r="G188">
        <v>9719226221</v>
      </c>
      <c r="H188" t="s">
        <v>1168</v>
      </c>
      <c r="I188">
        <v>279</v>
      </c>
      <c r="J188">
        <v>21003</v>
      </c>
      <c r="K188" t="s">
        <v>983</v>
      </c>
      <c r="L188" t="s">
        <v>980</v>
      </c>
      <c r="M188" s="10"/>
    </row>
    <row r="189" spans="1:13" x14ac:dyDescent="0.35">
      <c r="A189">
        <v>5489</v>
      </c>
      <c r="B189">
        <v>623</v>
      </c>
      <c r="C189" t="s">
        <v>347</v>
      </c>
      <c r="D189" t="s">
        <v>562</v>
      </c>
      <c r="E189" t="s">
        <v>14</v>
      </c>
      <c r="F189" t="s">
        <v>348</v>
      </c>
      <c r="G189">
        <v>4582180805</v>
      </c>
      <c r="H189" t="s">
        <v>1169</v>
      </c>
      <c r="I189">
        <v>75</v>
      </c>
      <c r="J189">
        <v>93642</v>
      </c>
      <c r="K189" t="s">
        <v>979</v>
      </c>
      <c r="L189" t="s">
        <v>985</v>
      </c>
      <c r="M189" s="10">
        <v>37507</v>
      </c>
    </row>
    <row r="190" spans="1:13" x14ac:dyDescent="0.35">
      <c r="A190">
        <v>2037</v>
      </c>
      <c r="B190">
        <v>751</v>
      </c>
      <c r="C190" t="s">
        <v>349</v>
      </c>
      <c r="D190" t="s">
        <v>563</v>
      </c>
      <c r="E190" t="s">
        <v>11</v>
      </c>
      <c r="F190" t="s">
        <v>350</v>
      </c>
      <c r="G190">
        <v>1731496685</v>
      </c>
      <c r="H190" t="s">
        <v>1170</v>
      </c>
      <c r="I190">
        <v>895</v>
      </c>
      <c r="J190">
        <v>34832</v>
      </c>
      <c r="K190" t="s">
        <v>983</v>
      </c>
      <c r="L190" t="s">
        <v>985</v>
      </c>
      <c r="M190" s="10"/>
    </row>
    <row r="191" spans="1:13" x14ac:dyDescent="0.35">
      <c r="A191">
        <v>2401</v>
      </c>
      <c r="B191">
        <v>899</v>
      </c>
      <c r="C191" t="s">
        <v>351</v>
      </c>
      <c r="D191" t="s">
        <v>564</v>
      </c>
      <c r="E191" t="s">
        <v>11</v>
      </c>
      <c r="F191" t="s">
        <v>352</v>
      </c>
      <c r="G191">
        <v>2656568705</v>
      </c>
      <c r="H191" t="s">
        <v>1171</v>
      </c>
      <c r="I191">
        <v>866</v>
      </c>
      <c r="J191">
        <v>59176</v>
      </c>
      <c r="K191" t="s">
        <v>979</v>
      </c>
      <c r="L191" t="s">
        <v>985</v>
      </c>
      <c r="M191" s="10">
        <v>34700</v>
      </c>
    </row>
    <row r="192" spans="1:13" x14ac:dyDescent="0.35">
      <c r="A192">
        <v>1303</v>
      </c>
      <c r="B192">
        <v>396</v>
      </c>
      <c r="C192" t="s">
        <v>353</v>
      </c>
      <c r="D192" t="s">
        <v>565</v>
      </c>
      <c r="E192" t="s">
        <v>8</v>
      </c>
      <c r="F192" t="s">
        <v>305</v>
      </c>
      <c r="G192">
        <v>2383254556</v>
      </c>
      <c r="H192" t="s">
        <v>1172</v>
      </c>
      <c r="I192">
        <v>792</v>
      </c>
      <c r="J192">
        <v>3846</v>
      </c>
      <c r="K192" t="s">
        <v>983</v>
      </c>
      <c r="L192" t="s">
        <v>985</v>
      </c>
      <c r="M192" s="10"/>
    </row>
    <row r="193" spans="1:13" x14ac:dyDescent="0.35">
      <c r="A193">
        <v>6798</v>
      </c>
      <c r="B193">
        <v>792</v>
      </c>
      <c r="C193" t="s">
        <v>354</v>
      </c>
      <c r="D193" t="s">
        <v>566</v>
      </c>
      <c r="E193" t="s">
        <v>8</v>
      </c>
      <c r="F193" t="s">
        <v>355</v>
      </c>
      <c r="G193">
        <v>3546706958</v>
      </c>
      <c r="H193" t="s">
        <v>1173</v>
      </c>
      <c r="I193">
        <v>191</v>
      </c>
      <c r="J193">
        <v>17651</v>
      </c>
      <c r="K193" t="s">
        <v>979</v>
      </c>
      <c r="L193" t="s">
        <v>980</v>
      </c>
      <c r="M193" s="10">
        <v>32798</v>
      </c>
    </row>
    <row r="194" spans="1:13" x14ac:dyDescent="0.35">
      <c r="A194">
        <v>9917</v>
      </c>
      <c r="B194">
        <v>808</v>
      </c>
      <c r="C194" t="s">
        <v>46</v>
      </c>
      <c r="D194" t="s">
        <v>567</v>
      </c>
      <c r="E194" t="s">
        <v>11</v>
      </c>
      <c r="F194" t="s">
        <v>356</v>
      </c>
      <c r="G194">
        <v>4148247171</v>
      </c>
      <c r="H194" t="s">
        <v>1174</v>
      </c>
      <c r="I194">
        <v>59</v>
      </c>
      <c r="J194">
        <v>2282</v>
      </c>
      <c r="K194" t="s">
        <v>983</v>
      </c>
      <c r="L194" t="s">
        <v>980</v>
      </c>
      <c r="M194" s="10"/>
    </row>
    <row r="195" spans="1:13" x14ac:dyDescent="0.35">
      <c r="A195">
        <v>2969</v>
      </c>
      <c r="B195">
        <v>903</v>
      </c>
      <c r="C195" t="s">
        <v>357</v>
      </c>
      <c r="D195" t="s">
        <v>568</v>
      </c>
      <c r="E195" t="s">
        <v>14</v>
      </c>
      <c r="F195" t="s">
        <v>358</v>
      </c>
      <c r="G195">
        <v>8158241511</v>
      </c>
      <c r="H195" t="s">
        <v>1175</v>
      </c>
      <c r="I195">
        <v>748</v>
      </c>
      <c r="J195">
        <v>49908</v>
      </c>
      <c r="K195" t="s">
        <v>983</v>
      </c>
      <c r="L195" t="s">
        <v>980</v>
      </c>
      <c r="M195" s="10"/>
    </row>
    <row r="196" spans="1:13" x14ac:dyDescent="0.35">
      <c r="A196">
        <v>8737</v>
      </c>
      <c r="B196">
        <v>335</v>
      </c>
      <c r="C196" t="s">
        <v>359</v>
      </c>
      <c r="D196" t="s">
        <v>569</v>
      </c>
      <c r="E196" t="s">
        <v>14</v>
      </c>
      <c r="F196" t="s">
        <v>360</v>
      </c>
      <c r="G196">
        <v>1345806313</v>
      </c>
      <c r="H196" t="s">
        <v>1176</v>
      </c>
      <c r="I196">
        <v>693</v>
      </c>
      <c r="J196">
        <v>68886</v>
      </c>
      <c r="K196" t="s">
        <v>983</v>
      </c>
      <c r="L196" t="s">
        <v>985</v>
      </c>
      <c r="M196" s="10"/>
    </row>
    <row r="197" spans="1:13" x14ac:dyDescent="0.35">
      <c r="A197">
        <v>2104</v>
      </c>
      <c r="B197">
        <v>784</v>
      </c>
      <c r="C197" t="s">
        <v>361</v>
      </c>
      <c r="D197" t="s">
        <v>570</v>
      </c>
      <c r="E197" t="s">
        <v>11</v>
      </c>
      <c r="F197" t="s">
        <v>362</v>
      </c>
      <c r="G197">
        <v>9076432313</v>
      </c>
      <c r="H197" t="s">
        <v>1177</v>
      </c>
      <c r="I197">
        <v>955</v>
      </c>
      <c r="J197">
        <v>41456</v>
      </c>
      <c r="K197" t="s">
        <v>979</v>
      </c>
      <c r="L197" t="s">
        <v>980</v>
      </c>
      <c r="M197" s="10">
        <v>33965</v>
      </c>
    </row>
    <row r="198" spans="1:13" x14ac:dyDescent="0.35">
      <c r="A198">
        <v>1702</v>
      </c>
      <c r="B198">
        <v>683</v>
      </c>
      <c r="C198" t="s">
        <v>363</v>
      </c>
      <c r="D198" t="s">
        <v>571</v>
      </c>
      <c r="E198" t="s">
        <v>11</v>
      </c>
      <c r="F198" t="s">
        <v>364</v>
      </c>
      <c r="G198">
        <v>6507962797</v>
      </c>
      <c r="H198" t="s">
        <v>1178</v>
      </c>
      <c r="I198">
        <v>538</v>
      </c>
      <c r="J198">
        <v>39488</v>
      </c>
      <c r="K198" t="s">
        <v>983</v>
      </c>
      <c r="L198" t="s">
        <v>985</v>
      </c>
      <c r="M198" s="10"/>
    </row>
    <row r="199" spans="1:13" x14ac:dyDescent="0.35">
      <c r="A199">
        <v>8933</v>
      </c>
      <c r="B199">
        <v>536</v>
      </c>
      <c r="C199" t="s">
        <v>365</v>
      </c>
      <c r="D199" t="s">
        <v>572</v>
      </c>
      <c r="E199" t="s">
        <v>14</v>
      </c>
      <c r="F199" t="s">
        <v>366</v>
      </c>
      <c r="G199">
        <v>5130575428</v>
      </c>
      <c r="H199" t="s">
        <v>1179</v>
      </c>
      <c r="I199">
        <v>169</v>
      </c>
      <c r="J199">
        <v>75362</v>
      </c>
      <c r="K199" t="s">
        <v>979</v>
      </c>
      <c r="L199" t="s">
        <v>985</v>
      </c>
      <c r="M199" s="10">
        <v>42971</v>
      </c>
    </row>
    <row r="200" spans="1:13" x14ac:dyDescent="0.35">
      <c r="A200">
        <v>3624</v>
      </c>
      <c r="B200">
        <v>142</v>
      </c>
      <c r="C200" t="s">
        <v>367</v>
      </c>
      <c r="D200" t="s">
        <v>573</v>
      </c>
      <c r="E200" t="s">
        <v>8</v>
      </c>
      <c r="F200" t="s">
        <v>368</v>
      </c>
      <c r="G200">
        <v>7652369372</v>
      </c>
      <c r="H200" t="s">
        <v>1180</v>
      </c>
      <c r="I200">
        <v>924</v>
      </c>
      <c r="J200">
        <v>73137</v>
      </c>
      <c r="K200" t="s">
        <v>979</v>
      </c>
      <c r="L200" t="s">
        <v>980</v>
      </c>
      <c r="M200" s="10">
        <v>42083</v>
      </c>
    </row>
    <row r="201" spans="1:13" x14ac:dyDescent="0.35">
      <c r="A201">
        <v>4892</v>
      </c>
      <c r="B201">
        <v>617</v>
      </c>
      <c r="C201" t="s">
        <v>369</v>
      </c>
      <c r="D201" t="s">
        <v>574</v>
      </c>
      <c r="E201" t="s">
        <v>11</v>
      </c>
      <c r="F201" t="s">
        <v>370</v>
      </c>
      <c r="G201">
        <v>9062287896</v>
      </c>
      <c r="H201" t="s">
        <v>1181</v>
      </c>
      <c r="I201">
        <v>579</v>
      </c>
      <c r="J201">
        <v>77570</v>
      </c>
      <c r="K201" t="s">
        <v>983</v>
      </c>
      <c r="L201" t="s">
        <v>980</v>
      </c>
      <c r="M201" s="10"/>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9:D13"/>
  <sheetViews>
    <sheetView showGridLines="0" showRowColHeaders="0" workbookViewId="0">
      <selection activeCell="U36" sqref="U36"/>
    </sheetView>
  </sheetViews>
  <sheetFormatPr defaultRowHeight="14.5" x14ac:dyDescent="0.35"/>
  <cols>
    <col min="1" max="1" width="18.1796875" bestFit="1" customWidth="1"/>
    <col min="2" max="2" width="13.36328125" bestFit="1" customWidth="1"/>
    <col min="3" max="4" width="11.81640625" bestFit="1" customWidth="1"/>
    <col min="5" max="5" width="12" customWidth="1"/>
    <col min="6" max="6" width="14.26953125" bestFit="1" customWidth="1"/>
    <col min="7" max="9" width="12" bestFit="1" customWidth="1"/>
    <col min="10" max="10" width="11.26953125" bestFit="1" customWidth="1"/>
  </cols>
  <sheetData>
    <row r="9" spans="1:4" x14ac:dyDescent="0.35">
      <c r="A9" s="7" t="s">
        <v>1823</v>
      </c>
      <c r="B9" s="7" t="s">
        <v>4</v>
      </c>
    </row>
    <row r="10" spans="1:4" x14ac:dyDescent="0.35">
      <c r="A10" s="7" t="s">
        <v>976</v>
      </c>
      <c r="B10" t="s">
        <v>8</v>
      </c>
      <c r="C10" t="s">
        <v>14</v>
      </c>
      <c r="D10" t="s">
        <v>11</v>
      </c>
    </row>
    <row r="11" spans="1:4" x14ac:dyDescent="0.35">
      <c r="A11" t="s">
        <v>980</v>
      </c>
      <c r="B11">
        <v>52922.314285714288</v>
      </c>
      <c r="C11">
        <v>39482.4375</v>
      </c>
      <c r="D11">
        <v>41408.555555555555</v>
      </c>
    </row>
    <row r="12" spans="1:4" x14ac:dyDescent="0.35">
      <c r="A12" t="s">
        <v>985</v>
      </c>
      <c r="B12">
        <v>47515.36363636364</v>
      </c>
      <c r="C12">
        <v>53075.282608695656</v>
      </c>
      <c r="D12">
        <v>46144.037037037036</v>
      </c>
    </row>
    <row r="13" spans="1:4" x14ac:dyDescent="0.35">
      <c r="A13" t="s">
        <v>1813</v>
      </c>
      <c r="B13">
        <v>50298.352941176468</v>
      </c>
      <c r="C13">
        <v>47498.730769230766</v>
      </c>
      <c r="D13">
        <v>43776.296296296299</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01"/>
  <sheetViews>
    <sheetView topLeftCell="D1" workbookViewId="0">
      <selection activeCell="L195" sqref="L195"/>
    </sheetView>
  </sheetViews>
  <sheetFormatPr defaultRowHeight="14.5" x14ac:dyDescent="0.35"/>
  <cols>
    <col min="3" max="3" width="20.81640625" customWidth="1"/>
    <col min="4" max="4" width="13.81640625" customWidth="1"/>
    <col min="5" max="5" width="12.1796875" customWidth="1"/>
    <col min="6" max="6" width="12.54296875" customWidth="1"/>
    <col min="7" max="7" width="13.1796875" customWidth="1"/>
    <col min="8" max="8" width="35.81640625" customWidth="1"/>
    <col min="9" max="9" width="39.453125" customWidth="1"/>
    <col min="10" max="10" width="18" customWidth="1"/>
  </cols>
  <sheetData>
    <row r="1" spans="1:10" x14ac:dyDescent="0.35">
      <c r="A1" s="2" t="s">
        <v>973</v>
      </c>
      <c r="B1" s="2" t="s">
        <v>0</v>
      </c>
      <c r="C1" s="2" t="s">
        <v>1182</v>
      </c>
      <c r="D1" s="2" t="s">
        <v>1183</v>
      </c>
      <c r="E1" s="2" t="s">
        <v>1184</v>
      </c>
      <c r="F1" s="2" t="s">
        <v>1185</v>
      </c>
      <c r="G1" s="2" t="s">
        <v>1186</v>
      </c>
      <c r="H1" s="2" t="s">
        <v>1187</v>
      </c>
      <c r="I1" s="2" t="s">
        <v>1188</v>
      </c>
      <c r="J1" s="11" t="s">
        <v>1825</v>
      </c>
    </row>
    <row r="2" spans="1:10" x14ac:dyDescent="0.35">
      <c r="A2" s="1">
        <v>690</v>
      </c>
      <c r="B2" s="1">
        <v>230</v>
      </c>
      <c r="C2" s="1" t="s">
        <v>1189</v>
      </c>
      <c r="D2" s="1" t="s">
        <v>1190</v>
      </c>
      <c r="E2" s="1" t="s">
        <v>1191</v>
      </c>
      <c r="F2" s="1">
        <v>553</v>
      </c>
      <c r="G2" s="1">
        <v>1210</v>
      </c>
      <c r="H2" s="1" t="s">
        <v>1192</v>
      </c>
      <c r="I2" s="1" t="s">
        <v>1193</v>
      </c>
      <c r="J2" t="str">
        <f>IF(F2&lt;500,"Light","Heavy")</f>
        <v>Heavy</v>
      </c>
    </row>
    <row r="3" spans="1:10" x14ac:dyDescent="0.35">
      <c r="A3" s="1">
        <v>933</v>
      </c>
      <c r="B3" s="1">
        <v>3189</v>
      </c>
      <c r="C3" s="1" t="s">
        <v>1189</v>
      </c>
      <c r="D3" s="1" t="s">
        <v>1194</v>
      </c>
      <c r="E3" s="1" t="s">
        <v>1195</v>
      </c>
      <c r="F3" s="1">
        <v>810</v>
      </c>
      <c r="G3" s="1">
        <v>1114</v>
      </c>
      <c r="H3" s="1" t="s">
        <v>1196</v>
      </c>
      <c r="I3" s="1" t="s">
        <v>1197</v>
      </c>
      <c r="J3" t="str">
        <f t="shared" ref="J3:J66" si="0">IF(F3&lt;500,"Light","Heavy")</f>
        <v>Heavy</v>
      </c>
    </row>
    <row r="4" spans="1:10" x14ac:dyDescent="0.35">
      <c r="A4" s="1">
        <v>261</v>
      </c>
      <c r="B4" s="1">
        <v>2216</v>
      </c>
      <c r="C4" s="1" t="s">
        <v>1198</v>
      </c>
      <c r="D4" s="1" t="s">
        <v>1190</v>
      </c>
      <c r="E4" s="1" t="s">
        <v>1195</v>
      </c>
      <c r="F4" s="1">
        <v>994</v>
      </c>
      <c r="G4" s="1">
        <v>1020</v>
      </c>
      <c r="H4" s="1" t="s">
        <v>1199</v>
      </c>
      <c r="I4" s="1" t="s">
        <v>1200</v>
      </c>
      <c r="J4" t="str">
        <f t="shared" si="0"/>
        <v>Heavy</v>
      </c>
    </row>
    <row r="5" spans="1:10" x14ac:dyDescent="0.35">
      <c r="A5" s="1">
        <v>445</v>
      </c>
      <c r="B5" s="1">
        <v>1904</v>
      </c>
      <c r="C5" s="1" t="s">
        <v>1201</v>
      </c>
      <c r="D5" s="1" t="s">
        <v>1190</v>
      </c>
      <c r="E5" s="1" t="s">
        <v>1195</v>
      </c>
      <c r="F5" s="1">
        <v>598</v>
      </c>
      <c r="G5" s="1">
        <v>1351</v>
      </c>
      <c r="H5" s="1" t="s">
        <v>1202</v>
      </c>
      <c r="I5" s="1" t="s">
        <v>1203</v>
      </c>
      <c r="J5" t="str">
        <f t="shared" si="0"/>
        <v>Heavy</v>
      </c>
    </row>
    <row r="6" spans="1:10" x14ac:dyDescent="0.35">
      <c r="A6" s="1">
        <v>722</v>
      </c>
      <c r="B6" s="1">
        <v>7342</v>
      </c>
      <c r="C6" s="1" t="s">
        <v>1204</v>
      </c>
      <c r="D6" s="1" t="s">
        <v>1194</v>
      </c>
      <c r="E6" s="1" t="s">
        <v>1195</v>
      </c>
      <c r="F6" s="1">
        <v>412</v>
      </c>
      <c r="G6" s="1">
        <v>566</v>
      </c>
      <c r="H6" s="1" t="s">
        <v>1205</v>
      </c>
      <c r="I6" s="1" t="s">
        <v>1206</v>
      </c>
      <c r="J6" t="str">
        <f t="shared" si="0"/>
        <v>Light</v>
      </c>
    </row>
    <row r="7" spans="1:10" x14ac:dyDescent="0.35">
      <c r="A7" s="1">
        <v>129</v>
      </c>
      <c r="B7" s="1">
        <v>7633</v>
      </c>
      <c r="C7" s="1" t="s">
        <v>1207</v>
      </c>
      <c r="D7" s="1" t="s">
        <v>1190</v>
      </c>
      <c r="E7" s="1" t="s">
        <v>1191</v>
      </c>
      <c r="F7" s="1">
        <v>379</v>
      </c>
      <c r="G7" s="1">
        <v>590</v>
      </c>
      <c r="H7" s="1" t="s">
        <v>1208</v>
      </c>
      <c r="I7" s="1" t="s">
        <v>1209</v>
      </c>
      <c r="J7" t="str">
        <f t="shared" si="0"/>
        <v>Light</v>
      </c>
    </row>
    <row r="8" spans="1:10" x14ac:dyDescent="0.35">
      <c r="A8" s="1">
        <v>489</v>
      </c>
      <c r="B8" s="1">
        <v>2154</v>
      </c>
      <c r="C8" s="1" t="s">
        <v>1210</v>
      </c>
      <c r="D8" s="1" t="s">
        <v>1190</v>
      </c>
      <c r="E8" s="1" t="s">
        <v>1191</v>
      </c>
      <c r="F8" s="1">
        <v>892</v>
      </c>
      <c r="G8" s="1">
        <v>1407</v>
      </c>
      <c r="H8" s="1" t="s">
        <v>1211</v>
      </c>
      <c r="I8" s="1" t="s">
        <v>1212</v>
      </c>
      <c r="J8" t="str">
        <f t="shared" si="0"/>
        <v>Heavy</v>
      </c>
    </row>
    <row r="9" spans="1:10" x14ac:dyDescent="0.35">
      <c r="A9" s="1">
        <v>165</v>
      </c>
      <c r="B9" s="1">
        <v>5543</v>
      </c>
      <c r="C9" s="1" t="s">
        <v>1213</v>
      </c>
      <c r="D9" s="1" t="s">
        <v>1190</v>
      </c>
      <c r="E9" s="1" t="s">
        <v>1191</v>
      </c>
      <c r="F9" s="1">
        <v>347</v>
      </c>
      <c r="G9" s="1">
        <v>786</v>
      </c>
      <c r="H9" s="1" t="s">
        <v>1214</v>
      </c>
      <c r="I9" s="1" t="s">
        <v>845</v>
      </c>
      <c r="J9" t="str">
        <f t="shared" si="0"/>
        <v>Light</v>
      </c>
    </row>
    <row r="10" spans="1:10" x14ac:dyDescent="0.35">
      <c r="A10" s="1">
        <v>164</v>
      </c>
      <c r="B10" s="1">
        <v>2332</v>
      </c>
      <c r="C10" s="1" t="s">
        <v>1215</v>
      </c>
      <c r="D10" s="1" t="s">
        <v>1194</v>
      </c>
      <c r="E10" s="1" t="s">
        <v>1195</v>
      </c>
      <c r="F10" s="1">
        <v>457</v>
      </c>
      <c r="G10" s="1">
        <v>855</v>
      </c>
      <c r="H10" s="1" t="s">
        <v>1216</v>
      </c>
      <c r="I10" s="1" t="s">
        <v>1217</v>
      </c>
      <c r="J10" t="str">
        <f t="shared" si="0"/>
        <v>Light</v>
      </c>
    </row>
    <row r="11" spans="1:10" x14ac:dyDescent="0.35">
      <c r="A11" s="1">
        <v>364</v>
      </c>
      <c r="B11" s="1">
        <v>4094</v>
      </c>
      <c r="C11" s="1" t="s">
        <v>1218</v>
      </c>
      <c r="D11" s="1" t="s">
        <v>1194</v>
      </c>
      <c r="E11" s="1" t="s">
        <v>1195</v>
      </c>
      <c r="F11" s="1">
        <v>957</v>
      </c>
      <c r="G11" s="1">
        <v>1182</v>
      </c>
      <c r="H11" s="1" t="s">
        <v>1219</v>
      </c>
      <c r="I11" s="1" t="s">
        <v>1220</v>
      </c>
      <c r="J11" t="str">
        <f t="shared" si="0"/>
        <v>Heavy</v>
      </c>
    </row>
    <row r="12" spans="1:10" x14ac:dyDescent="0.35">
      <c r="A12" s="1">
        <v>469</v>
      </c>
      <c r="B12" s="1">
        <v>3042</v>
      </c>
      <c r="C12" s="1" t="s">
        <v>1204</v>
      </c>
      <c r="D12" s="1" t="s">
        <v>1194</v>
      </c>
      <c r="E12" s="1" t="s">
        <v>1191</v>
      </c>
      <c r="F12" s="1">
        <v>23</v>
      </c>
      <c r="G12" s="1">
        <v>25</v>
      </c>
      <c r="H12" s="1" t="s">
        <v>1221</v>
      </c>
      <c r="I12" s="1" t="s">
        <v>1222</v>
      </c>
      <c r="J12" t="str">
        <f t="shared" si="0"/>
        <v>Light</v>
      </c>
    </row>
    <row r="13" spans="1:10" x14ac:dyDescent="0.35">
      <c r="A13" s="1">
        <v>158</v>
      </c>
      <c r="B13" s="1">
        <v>2220</v>
      </c>
      <c r="C13" s="1" t="s">
        <v>1189</v>
      </c>
      <c r="D13" s="1" t="s">
        <v>1190</v>
      </c>
      <c r="E13" s="1" t="s">
        <v>1195</v>
      </c>
      <c r="F13" s="1">
        <v>479</v>
      </c>
      <c r="G13" s="1">
        <v>861</v>
      </c>
      <c r="H13" s="1" t="s">
        <v>17</v>
      </c>
      <c r="I13" s="1" t="s">
        <v>1223</v>
      </c>
      <c r="J13" t="str">
        <f t="shared" si="0"/>
        <v>Light</v>
      </c>
    </row>
    <row r="14" spans="1:10" x14ac:dyDescent="0.35">
      <c r="A14" s="1">
        <v>337</v>
      </c>
      <c r="B14" s="1">
        <v>4988</v>
      </c>
      <c r="C14" s="1" t="s">
        <v>1204</v>
      </c>
      <c r="D14" s="1" t="s">
        <v>1190</v>
      </c>
      <c r="E14" s="1" t="s">
        <v>1195</v>
      </c>
      <c r="F14" s="1">
        <v>305</v>
      </c>
      <c r="G14" s="1">
        <v>834</v>
      </c>
      <c r="H14" s="1" t="s">
        <v>1224</v>
      </c>
      <c r="I14" s="1" t="s">
        <v>1225</v>
      </c>
      <c r="J14" t="str">
        <f t="shared" si="0"/>
        <v>Light</v>
      </c>
    </row>
    <row r="15" spans="1:10" x14ac:dyDescent="0.35">
      <c r="A15" s="1">
        <v>634</v>
      </c>
      <c r="B15" s="1">
        <v>175</v>
      </c>
      <c r="C15" s="1" t="s">
        <v>1189</v>
      </c>
      <c r="D15" s="1" t="s">
        <v>1194</v>
      </c>
      <c r="E15" s="1" t="s">
        <v>1195</v>
      </c>
      <c r="F15" s="1">
        <v>939</v>
      </c>
      <c r="G15" s="1">
        <v>1446</v>
      </c>
      <c r="H15" s="1" t="s">
        <v>1226</v>
      </c>
      <c r="I15" s="1" t="s">
        <v>1227</v>
      </c>
      <c r="J15" t="str">
        <f t="shared" si="0"/>
        <v>Heavy</v>
      </c>
    </row>
    <row r="16" spans="1:10" x14ac:dyDescent="0.35">
      <c r="A16" s="1">
        <v>577</v>
      </c>
      <c r="B16" s="1">
        <v>4233</v>
      </c>
      <c r="C16" s="1" t="s">
        <v>1210</v>
      </c>
      <c r="D16" s="1" t="s">
        <v>1190</v>
      </c>
      <c r="E16" s="1" t="s">
        <v>1191</v>
      </c>
      <c r="F16" s="1">
        <v>679</v>
      </c>
      <c r="G16" s="1">
        <v>1455</v>
      </c>
      <c r="H16" s="1" t="s">
        <v>1228</v>
      </c>
      <c r="I16" s="1" t="s">
        <v>17</v>
      </c>
      <c r="J16" t="str">
        <f t="shared" si="0"/>
        <v>Heavy</v>
      </c>
    </row>
    <row r="17" spans="1:10" x14ac:dyDescent="0.35">
      <c r="A17" s="1">
        <v>907</v>
      </c>
      <c r="B17" s="1">
        <v>4351</v>
      </c>
      <c r="C17" s="1" t="s">
        <v>1204</v>
      </c>
      <c r="D17" s="1" t="s">
        <v>1194</v>
      </c>
      <c r="E17" s="1" t="s">
        <v>1195</v>
      </c>
      <c r="F17" s="1">
        <v>803</v>
      </c>
      <c r="G17" s="1">
        <v>1020</v>
      </c>
      <c r="H17" s="1" t="s">
        <v>1229</v>
      </c>
      <c r="I17" s="1" t="s">
        <v>836</v>
      </c>
      <c r="J17" t="str">
        <f t="shared" si="0"/>
        <v>Heavy</v>
      </c>
    </row>
    <row r="18" spans="1:10" x14ac:dyDescent="0.35">
      <c r="A18" s="1">
        <v>870</v>
      </c>
      <c r="B18" s="1">
        <v>5578</v>
      </c>
      <c r="C18" s="1" t="s">
        <v>1230</v>
      </c>
      <c r="D18" s="1" t="s">
        <v>1190</v>
      </c>
      <c r="E18" s="1" t="s">
        <v>1191</v>
      </c>
      <c r="F18" s="1">
        <v>783</v>
      </c>
      <c r="G18" s="1">
        <v>1042</v>
      </c>
      <c r="H18" s="1" t="s">
        <v>1231</v>
      </c>
      <c r="I18" s="1" t="s">
        <v>1232</v>
      </c>
      <c r="J18" t="str">
        <f t="shared" si="0"/>
        <v>Heavy</v>
      </c>
    </row>
    <row r="19" spans="1:10" x14ac:dyDescent="0.35">
      <c r="A19" s="1">
        <v>982</v>
      </c>
      <c r="B19" s="1">
        <v>4523</v>
      </c>
      <c r="C19" s="1" t="s">
        <v>1213</v>
      </c>
      <c r="D19" s="1" t="s">
        <v>1190</v>
      </c>
      <c r="E19" s="1" t="s">
        <v>1191</v>
      </c>
      <c r="F19" s="1">
        <v>432</v>
      </c>
      <c r="G19" s="1">
        <v>915</v>
      </c>
      <c r="H19" s="1" t="s">
        <v>17</v>
      </c>
      <c r="I19" s="1" t="s">
        <v>1233</v>
      </c>
      <c r="J19" t="str">
        <f t="shared" si="0"/>
        <v>Light</v>
      </c>
    </row>
    <row r="20" spans="1:10" x14ac:dyDescent="0.35">
      <c r="A20" s="1">
        <v>351</v>
      </c>
      <c r="B20" s="1">
        <v>2972</v>
      </c>
      <c r="C20" s="1" t="s">
        <v>1213</v>
      </c>
      <c r="D20" s="1" t="s">
        <v>1190</v>
      </c>
      <c r="E20" s="1" t="s">
        <v>1191</v>
      </c>
      <c r="F20" s="1">
        <v>776</v>
      </c>
      <c r="G20" s="1">
        <v>1053</v>
      </c>
      <c r="H20" s="1" t="s">
        <v>1234</v>
      </c>
      <c r="I20" s="1" t="s">
        <v>1235</v>
      </c>
      <c r="J20" t="str">
        <f t="shared" si="0"/>
        <v>Heavy</v>
      </c>
    </row>
    <row r="21" spans="1:10" x14ac:dyDescent="0.35">
      <c r="A21" s="1">
        <v>328</v>
      </c>
      <c r="B21" s="1">
        <v>6153</v>
      </c>
      <c r="C21" s="1" t="s">
        <v>1189</v>
      </c>
      <c r="D21" s="1" t="s">
        <v>1190</v>
      </c>
      <c r="E21" s="1" t="s">
        <v>1195</v>
      </c>
      <c r="F21" s="1">
        <v>710</v>
      </c>
      <c r="G21" s="1">
        <v>1066</v>
      </c>
      <c r="H21" s="1" t="s">
        <v>1236</v>
      </c>
      <c r="I21" s="1" t="s">
        <v>1237</v>
      </c>
      <c r="J21" t="str">
        <f t="shared" si="0"/>
        <v>Heavy</v>
      </c>
    </row>
    <row r="22" spans="1:10" x14ac:dyDescent="0.35">
      <c r="A22" s="1">
        <v>242</v>
      </c>
      <c r="B22" s="1">
        <v>4852</v>
      </c>
      <c r="C22" s="1" t="s">
        <v>1230</v>
      </c>
      <c r="D22" s="1" t="s">
        <v>1190</v>
      </c>
      <c r="E22" s="1" t="s">
        <v>1191</v>
      </c>
      <c r="F22" s="1">
        <v>959</v>
      </c>
      <c r="G22" s="1">
        <v>1253</v>
      </c>
      <c r="H22" s="1" t="s">
        <v>1238</v>
      </c>
      <c r="I22" s="1" t="s">
        <v>1239</v>
      </c>
      <c r="J22" t="str">
        <f t="shared" si="0"/>
        <v>Heavy</v>
      </c>
    </row>
    <row r="23" spans="1:10" x14ac:dyDescent="0.35">
      <c r="A23" s="1">
        <v>421</v>
      </c>
      <c r="B23" s="1">
        <v>8106</v>
      </c>
      <c r="C23" s="1" t="s">
        <v>1218</v>
      </c>
      <c r="D23" s="1" t="s">
        <v>1194</v>
      </c>
      <c r="E23" s="1" t="s">
        <v>1191</v>
      </c>
      <c r="F23" s="1">
        <v>147</v>
      </c>
      <c r="G23" s="1">
        <v>535</v>
      </c>
      <c r="H23" s="1" t="s">
        <v>17</v>
      </c>
      <c r="I23" s="1" t="s">
        <v>1240</v>
      </c>
      <c r="J23" t="str">
        <f t="shared" si="0"/>
        <v>Light</v>
      </c>
    </row>
    <row r="24" spans="1:10" x14ac:dyDescent="0.35">
      <c r="A24" s="1">
        <v>6</v>
      </c>
      <c r="B24" s="1">
        <v>3917</v>
      </c>
      <c r="C24" s="1" t="s">
        <v>1241</v>
      </c>
      <c r="D24" s="1" t="s">
        <v>1194</v>
      </c>
      <c r="E24" s="1" t="s">
        <v>1195</v>
      </c>
      <c r="F24" s="1">
        <v>613</v>
      </c>
      <c r="G24" s="1">
        <v>1256</v>
      </c>
      <c r="H24" s="1" t="s">
        <v>17</v>
      </c>
      <c r="I24" s="1" t="s">
        <v>641</v>
      </c>
      <c r="J24" t="str">
        <f t="shared" si="0"/>
        <v>Heavy</v>
      </c>
    </row>
    <row r="25" spans="1:10" x14ac:dyDescent="0.35">
      <c r="A25" s="1">
        <v>384</v>
      </c>
      <c r="B25" s="1">
        <v>9377</v>
      </c>
      <c r="C25" s="1" t="s">
        <v>1198</v>
      </c>
      <c r="D25" s="1" t="s">
        <v>1190</v>
      </c>
      <c r="E25" s="1" t="s">
        <v>1191</v>
      </c>
      <c r="F25" s="1">
        <v>590</v>
      </c>
      <c r="G25" s="1">
        <v>1033</v>
      </c>
      <c r="H25" s="1" t="s">
        <v>1242</v>
      </c>
      <c r="I25" s="1" t="s">
        <v>1243</v>
      </c>
      <c r="J25" t="str">
        <f t="shared" si="0"/>
        <v>Heavy</v>
      </c>
    </row>
    <row r="26" spans="1:10" x14ac:dyDescent="0.35">
      <c r="A26" s="1">
        <v>286</v>
      </c>
      <c r="B26" s="1">
        <v>5387</v>
      </c>
      <c r="C26" s="1" t="s">
        <v>1204</v>
      </c>
      <c r="D26" s="1" t="s">
        <v>1190</v>
      </c>
      <c r="E26" s="1" t="s">
        <v>1191</v>
      </c>
      <c r="F26" s="1">
        <v>193</v>
      </c>
      <c r="G26" s="1">
        <v>817</v>
      </c>
      <c r="H26" s="1" t="s">
        <v>1244</v>
      </c>
      <c r="I26" s="1" t="s">
        <v>1245</v>
      </c>
      <c r="J26" t="str">
        <f t="shared" si="0"/>
        <v>Light</v>
      </c>
    </row>
    <row r="27" spans="1:10" x14ac:dyDescent="0.35">
      <c r="A27" s="1">
        <v>892</v>
      </c>
      <c r="B27" s="1">
        <v>6513</v>
      </c>
      <c r="C27" s="1" t="s">
        <v>1198</v>
      </c>
      <c r="D27" s="1" t="s">
        <v>1190</v>
      </c>
      <c r="E27" s="1" t="s">
        <v>1191</v>
      </c>
      <c r="F27" s="1">
        <v>879</v>
      </c>
      <c r="G27" s="1">
        <v>1037</v>
      </c>
      <c r="H27" s="1" t="s">
        <v>1246</v>
      </c>
      <c r="I27" s="1" t="s">
        <v>1247</v>
      </c>
      <c r="J27" t="str">
        <f t="shared" si="0"/>
        <v>Heavy</v>
      </c>
    </row>
    <row r="28" spans="1:10" x14ac:dyDescent="0.35">
      <c r="A28" s="1">
        <v>558</v>
      </c>
      <c r="B28" s="1">
        <v>3965</v>
      </c>
      <c r="C28" s="1" t="s">
        <v>1213</v>
      </c>
      <c r="D28" s="1" t="s">
        <v>1190</v>
      </c>
      <c r="E28" s="1" t="s">
        <v>1191</v>
      </c>
      <c r="F28" s="1">
        <v>275</v>
      </c>
      <c r="G28" s="1">
        <v>951</v>
      </c>
      <c r="H28" s="1" t="s">
        <v>1248</v>
      </c>
      <c r="I28" s="1" t="s">
        <v>1249</v>
      </c>
      <c r="J28" t="str">
        <f t="shared" si="0"/>
        <v>Light</v>
      </c>
    </row>
    <row r="29" spans="1:10" x14ac:dyDescent="0.35">
      <c r="A29" s="1">
        <v>481</v>
      </c>
      <c r="B29" s="1">
        <v>8893</v>
      </c>
      <c r="C29" s="1" t="s">
        <v>1230</v>
      </c>
      <c r="D29" s="1" t="s">
        <v>1194</v>
      </c>
      <c r="E29" s="1" t="s">
        <v>1191</v>
      </c>
      <c r="F29" s="1">
        <v>319</v>
      </c>
      <c r="G29" s="1">
        <v>770</v>
      </c>
      <c r="H29" s="1" t="s">
        <v>715</v>
      </c>
      <c r="I29" s="1" t="s">
        <v>1250</v>
      </c>
      <c r="J29" t="str">
        <f t="shared" si="0"/>
        <v>Light</v>
      </c>
    </row>
    <row r="30" spans="1:10" x14ac:dyDescent="0.35">
      <c r="A30" s="1">
        <v>155</v>
      </c>
      <c r="B30" s="1">
        <v>1897</v>
      </c>
      <c r="C30" s="1" t="s">
        <v>1215</v>
      </c>
      <c r="D30" s="1" t="s">
        <v>1190</v>
      </c>
      <c r="E30" s="1" t="s">
        <v>1195</v>
      </c>
      <c r="F30" s="1">
        <v>52</v>
      </c>
      <c r="G30" s="1">
        <v>293</v>
      </c>
      <c r="H30" s="1" t="s">
        <v>17</v>
      </c>
      <c r="I30" s="1" t="s">
        <v>1251</v>
      </c>
      <c r="J30" t="str">
        <f t="shared" si="0"/>
        <v>Light</v>
      </c>
    </row>
    <row r="31" spans="1:10" x14ac:dyDescent="0.35">
      <c r="A31" s="1">
        <v>771</v>
      </c>
      <c r="B31" s="1">
        <v>390</v>
      </c>
      <c r="C31" s="1" t="s">
        <v>1204</v>
      </c>
      <c r="D31" s="1" t="s">
        <v>1190</v>
      </c>
      <c r="E31" s="1" t="s">
        <v>1191</v>
      </c>
      <c r="F31" s="1">
        <v>702</v>
      </c>
      <c r="G31" s="1">
        <v>1414</v>
      </c>
      <c r="H31" s="1" t="s">
        <v>1252</v>
      </c>
      <c r="I31" s="1" t="s">
        <v>1253</v>
      </c>
      <c r="J31" t="str">
        <f t="shared" si="0"/>
        <v>Heavy</v>
      </c>
    </row>
    <row r="32" spans="1:10" x14ac:dyDescent="0.35">
      <c r="A32" s="1">
        <v>945</v>
      </c>
      <c r="B32" s="1">
        <v>3633</v>
      </c>
      <c r="C32" s="1" t="s">
        <v>1189</v>
      </c>
      <c r="D32" s="1" t="s">
        <v>1190</v>
      </c>
      <c r="E32" s="1" t="s">
        <v>1195</v>
      </c>
      <c r="F32" s="1">
        <v>299</v>
      </c>
      <c r="G32" s="1">
        <v>524</v>
      </c>
      <c r="H32" s="1" t="s">
        <v>1254</v>
      </c>
      <c r="I32" s="1" t="s">
        <v>1255</v>
      </c>
      <c r="J32" t="str">
        <f t="shared" si="0"/>
        <v>Light</v>
      </c>
    </row>
    <row r="33" spans="1:10" x14ac:dyDescent="0.35">
      <c r="A33" s="1">
        <v>719</v>
      </c>
      <c r="B33" s="1">
        <v>7828</v>
      </c>
      <c r="C33" s="1" t="s">
        <v>1241</v>
      </c>
      <c r="D33" s="1" t="s">
        <v>1190</v>
      </c>
      <c r="E33" s="1" t="s">
        <v>1191</v>
      </c>
      <c r="F33" s="1">
        <v>930</v>
      </c>
      <c r="G33" s="1">
        <v>1183</v>
      </c>
      <c r="H33" s="1" t="s">
        <v>1256</v>
      </c>
      <c r="I33" s="1" t="s">
        <v>1257</v>
      </c>
      <c r="J33" t="str">
        <f t="shared" si="0"/>
        <v>Heavy</v>
      </c>
    </row>
    <row r="34" spans="1:10" x14ac:dyDescent="0.35">
      <c r="A34" s="1">
        <v>493</v>
      </c>
      <c r="B34" s="1">
        <v>2241</v>
      </c>
      <c r="C34" s="1" t="s">
        <v>1201</v>
      </c>
      <c r="D34" s="1" t="s">
        <v>1190</v>
      </c>
      <c r="E34" s="1" t="s">
        <v>1191</v>
      </c>
      <c r="F34" s="1">
        <v>314</v>
      </c>
      <c r="G34" s="1">
        <v>566</v>
      </c>
      <c r="H34" s="1" t="s">
        <v>1258</v>
      </c>
      <c r="I34" s="1" t="s">
        <v>1259</v>
      </c>
      <c r="J34" t="str">
        <f t="shared" si="0"/>
        <v>Light</v>
      </c>
    </row>
    <row r="35" spans="1:10" x14ac:dyDescent="0.35">
      <c r="A35" s="1">
        <v>998</v>
      </c>
      <c r="B35" s="1">
        <v>896</v>
      </c>
      <c r="C35" s="1" t="s">
        <v>1215</v>
      </c>
      <c r="D35" s="1" t="s">
        <v>1194</v>
      </c>
      <c r="E35" s="1" t="s">
        <v>1195</v>
      </c>
      <c r="F35" s="1">
        <v>109</v>
      </c>
      <c r="G35" s="1">
        <v>961</v>
      </c>
      <c r="H35" s="1" t="s">
        <v>1260</v>
      </c>
      <c r="I35" s="1" t="s">
        <v>1261</v>
      </c>
      <c r="J35" t="str">
        <f t="shared" si="0"/>
        <v>Light</v>
      </c>
    </row>
    <row r="36" spans="1:10" x14ac:dyDescent="0.35">
      <c r="A36" s="1">
        <v>968</v>
      </c>
      <c r="B36" s="1">
        <v>6361</v>
      </c>
      <c r="C36" s="1" t="s">
        <v>1207</v>
      </c>
      <c r="D36" s="1" t="s">
        <v>1190</v>
      </c>
      <c r="E36" s="1" t="s">
        <v>1191</v>
      </c>
      <c r="F36" s="1">
        <v>24</v>
      </c>
      <c r="G36" s="1">
        <v>54</v>
      </c>
      <c r="H36" s="1" t="s">
        <v>1262</v>
      </c>
      <c r="I36" s="1" t="s">
        <v>256</v>
      </c>
      <c r="J36" t="str">
        <f t="shared" si="0"/>
        <v>Light</v>
      </c>
    </row>
    <row r="37" spans="1:10" x14ac:dyDescent="0.35">
      <c r="A37" s="1">
        <v>738</v>
      </c>
      <c r="B37" s="1">
        <v>6713</v>
      </c>
      <c r="C37" s="1" t="s">
        <v>1204</v>
      </c>
      <c r="D37" s="1" t="s">
        <v>1190</v>
      </c>
      <c r="E37" s="1" t="s">
        <v>1195</v>
      </c>
      <c r="F37" s="1">
        <v>545</v>
      </c>
      <c r="G37" s="1">
        <v>1044</v>
      </c>
      <c r="H37" s="1" t="s">
        <v>1263</v>
      </c>
      <c r="I37" s="1" t="s">
        <v>1264</v>
      </c>
      <c r="J37" t="str">
        <f t="shared" si="0"/>
        <v>Heavy</v>
      </c>
    </row>
    <row r="38" spans="1:10" x14ac:dyDescent="0.35">
      <c r="A38" s="1">
        <v>912</v>
      </c>
      <c r="B38" s="1">
        <v>4283</v>
      </c>
      <c r="C38" s="1" t="s">
        <v>1210</v>
      </c>
      <c r="D38" s="1" t="s">
        <v>1194</v>
      </c>
      <c r="E38" s="1" t="s">
        <v>1191</v>
      </c>
      <c r="F38" s="1">
        <v>505</v>
      </c>
      <c r="G38" s="1">
        <v>1082</v>
      </c>
      <c r="H38" s="1" t="s">
        <v>1265</v>
      </c>
      <c r="I38" s="1" t="s">
        <v>1266</v>
      </c>
      <c r="J38" t="str">
        <f t="shared" si="0"/>
        <v>Heavy</v>
      </c>
    </row>
    <row r="39" spans="1:10" x14ac:dyDescent="0.35">
      <c r="A39" s="1">
        <v>782</v>
      </c>
      <c r="B39" s="1">
        <v>9486</v>
      </c>
      <c r="C39" s="1" t="s">
        <v>1204</v>
      </c>
      <c r="D39" s="1" t="s">
        <v>1194</v>
      </c>
      <c r="E39" s="1" t="s">
        <v>1191</v>
      </c>
      <c r="F39" s="1">
        <v>182</v>
      </c>
      <c r="G39" s="1">
        <v>871</v>
      </c>
      <c r="H39" s="1" t="s">
        <v>1267</v>
      </c>
      <c r="I39" s="1" t="s">
        <v>1268</v>
      </c>
      <c r="J39" t="str">
        <f t="shared" si="0"/>
        <v>Light</v>
      </c>
    </row>
    <row r="40" spans="1:10" x14ac:dyDescent="0.35">
      <c r="A40" s="1">
        <v>140</v>
      </c>
      <c r="B40" s="1">
        <v>308</v>
      </c>
      <c r="C40" s="1" t="s">
        <v>1198</v>
      </c>
      <c r="D40" s="1" t="s">
        <v>1194</v>
      </c>
      <c r="E40" s="1" t="s">
        <v>1191</v>
      </c>
      <c r="F40" s="1">
        <v>226</v>
      </c>
      <c r="G40" s="1">
        <v>970</v>
      </c>
      <c r="H40" s="1" t="s">
        <v>1269</v>
      </c>
      <c r="I40" s="1" t="s">
        <v>1270</v>
      </c>
      <c r="J40" t="str">
        <f t="shared" si="0"/>
        <v>Light</v>
      </c>
    </row>
    <row r="41" spans="1:10" x14ac:dyDescent="0.35">
      <c r="A41" s="1">
        <v>702</v>
      </c>
      <c r="B41" s="1">
        <v>8927</v>
      </c>
      <c r="C41" s="1" t="s">
        <v>1201</v>
      </c>
      <c r="D41" s="1" t="s">
        <v>1194</v>
      </c>
      <c r="E41" s="1" t="s">
        <v>1191</v>
      </c>
      <c r="F41" s="1">
        <v>111</v>
      </c>
      <c r="G41" s="1">
        <v>617</v>
      </c>
      <c r="H41" s="1" t="s">
        <v>1271</v>
      </c>
      <c r="I41" s="1" t="s">
        <v>1272</v>
      </c>
      <c r="J41" t="str">
        <f t="shared" si="0"/>
        <v>Light</v>
      </c>
    </row>
    <row r="42" spans="1:10" x14ac:dyDescent="0.35">
      <c r="A42" s="1">
        <v>284</v>
      </c>
      <c r="B42" s="1">
        <v>249</v>
      </c>
      <c r="C42" s="1" t="s">
        <v>1215</v>
      </c>
      <c r="D42" s="1" t="s">
        <v>1194</v>
      </c>
      <c r="E42" s="1" t="s">
        <v>1195</v>
      </c>
      <c r="F42" s="1">
        <v>145</v>
      </c>
      <c r="G42" s="1">
        <v>814</v>
      </c>
      <c r="H42" s="1" t="s">
        <v>1273</v>
      </c>
      <c r="I42" s="1" t="s">
        <v>17</v>
      </c>
      <c r="J42" t="str">
        <f t="shared" si="0"/>
        <v>Light</v>
      </c>
    </row>
    <row r="43" spans="1:10" x14ac:dyDescent="0.35">
      <c r="A43" s="1">
        <v>199</v>
      </c>
      <c r="B43" s="1">
        <v>2620</v>
      </c>
      <c r="C43" s="1" t="s">
        <v>1204</v>
      </c>
      <c r="D43" s="1" t="s">
        <v>1190</v>
      </c>
      <c r="E43" s="1" t="s">
        <v>1191</v>
      </c>
      <c r="F43" s="1">
        <v>829</v>
      </c>
      <c r="G43" s="1">
        <v>1145</v>
      </c>
      <c r="H43" s="1" t="s">
        <v>1274</v>
      </c>
      <c r="I43" s="1" t="s">
        <v>1275</v>
      </c>
      <c r="J43" t="str">
        <f t="shared" si="0"/>
        <v>Heavy</v>
      </c>
    </row>
    <row r="44" spans="1:10" x14ac:dyDescent="0.35">
      <c r="A44" s="1">
        <v>228</v>
      </c>
      <c r="B44" s="1">
        <v>1164</v>
      </c>
      <c r="C44" s="1" t="s">
        <v>1204</v>
      </c>
      <c r="D44" s="1" t="s">
        <v>1190</v>
      </c>
      <c r="E44" s="1" t="s">
        <v>1191</v>
      </c>
      <c r="F44" s="1">
        <v>269</v>
      </c>
      <c r="G44" s="1">
        <v>902</v>
      </c>
      <c r="H44" s="1" t="s">
        <v>17</v>
      </c>
      <c r="I44" s="1" t="s">
        <v>1276</v>
      </c>
      <c r="J44" t="str">
        <f t="shared" si="0"/>
        <v>Light</v>
      </c>
    </row>
    <row r="45" spans="1:10" x14ac:dyDescent="0.35">
      <c r="A45" s="1">
        <v>908</v>
      </c>
      <c r="B45" s="1">
        <v>4711</v>
      </c>
      <c r="C45" s="1" t="s">
        <v>1215</v>
      </c>
      <c r="D45" s="1" t="s">
        <v>1194</v>
      </c>
      <c r="E45" s="1" t="s">
        <v>1191</v>
      </c>
      <c r="F45" s="1">
        <v>660</v>
      </c>
      <c r="G45" s="1">
        <v>1470</v>
      </c>
      <c r="H45" s="1" t="s">
        <v>1277</v>
      </c>
      <c r="I45" s="1" t="s">
        <v>1278</v>
      </c>
      <c r="J45" t="str">
        <f t="shared" si="0"/>
        <v>Heavy</v>
      </c>
    </row>
    <row r="46" spans="1:10" x14ac:dyDescent="0.35">
      <c r="A46" s="1">
        <v>594</v>
      </c>
      <c r="B46" s="1">
        <v>4053</v>
      </c>
      <c r="C46" s="1" t="s">
        <v>1201</v>
      </c>
      <c r="D46" s="1" t="s">
        <v>1190</v>
      </c>
      <c r="E46" s="1" t="s">
        <v>1191</v>
      </c>
      <c r="F46" s="1">
        <v>484</v>
      </c>
      <c r="G46" s="1">
        <v>568</v>
      </c>
      <c r="H46" s="1" t="s">
        <v>656</v>
      </c>
      <c r="I46" s="1" t="s">
        <v>1279</v>
      </c>
      <c r="J46" t="str">
        <f t="shared" si="0"/>
        <v>Light</v>
      </c>
    </row>
    <row r="47" spans="1:10" x14ac:dyDescent="0.35">
      <c r="A47" s="1">
        <v>542</v>
      </c>
      <c r="B47" s="1">
        <v>4272</v>
      </c>
      <c r="C47" s="1" t="s">
        <v>1207</v>
      </c>
      <c r="D47" s="1" t="s">
        <v>1194</v>
      </c>
      <c r="E47" s="1" t="s">
        <v>1191</v>
      </c>
      <c r="F47" s="1">
        <v>100</v>
      </c>
      <c r="G47" s="1">
        <v>487</v>
      </c>
      <c r="H47" s="1" t="s">
        <v>335</v>
      </c>
      <c r="I47" s="1" t="s">
        <v>1280</v>
      </c>
      <c r="J47" t="str">
        <f t="shared" si="0"/>
        <v>Light</v>
      </c>
    </row>
    <row r="48" spans="1:10" x14ac:dyDescent="0.35">
      <c r="A48" s="1">
        <v>586</v>
      </c>
      <c r="B48" s="1">
        <v>7005</v>
      </c>
      <c r="C48" s="1" t="s">
        <v>1230</v>
      </c>
      <c r="D48" s="1" t="s">
        <v>1190</v>
      </c>
      <c r="E48" s="1" t="s">
        <v>1195</v>
      </c>
      <c r="F48" s="1">
        <v>711</v>
      </c>
      <c r="G48" s="1">
        <v>1197</v>
      </c>
      <c r="H48" s="1" t="s">
        <v>1281</v>
      </c>
      <c r="I48" s="1" t="s">
        <v>1282</v>
      </c>
      <c r="J48" t="str">
        <f t="shared" si="0"/>
        <v>Heavy</v>
      </c>
    </row>
    <row r="49" spans="1:10" x14ac:dyDescent="0.35">
      <c r="A49" s="1">
        <v>636</v>
      </c>
      <c r="B49" s="1">
        <v>2308</v>
      </c>
      <c r="C49" s="1" t="s">
        <v>1201</v>
      </c>
      <c r="D49" s="1" t="s">
        <v>1194</v>
      </c>
      <c r="E49" s="1" t="s">
        <v>1191</v>
      </c>
      <c r="F49" s="1">
        <v>325</v>
      </c>
      <c r="G49" s="1">
        <v>994</v>
      </c>
      <c r="H49" s="1" t="s">
        <v>1283</v>
      </c>
      <c r="I49" s="1" t="s">
        <v>1284</v>
      </c>
      <c r="J49" t="str">
        <f t="shared" si="0"/>
        <v>Light</v>
      </c>
    </row>
    <row r="50" spans="1:10" x14ac:dyDescent="0.35">
      <c r="A50" s="1">
        <v>581</v>
      </c>
      <c r="B50" s="1">
        <v>5150</v>
      </c>
      <c r="C50" s="1" t="s">
        <v>1218</v>
      </c>
      <c r="D50" s="1" t="s">
        <v>1190</v>
      </c>
      <c r="E50" s="1" t="s">
        <v>1191</v>
      </c>
      <c r="F50" s="1">
        <v>209</v>
      </c>
      <c r="G50" s="1">
        <v>933</v>
      </c>
      <c r="H50" s="1" t="s">
        <v>1285</v>
      </c>
      <c r="I50" s="1" t="s">
        <v>1286</v>
      </c>
      <c r="J50" t="str">
        <f t="shared" si="0"/>
        <v>Light</v>
      </c>
    </row>
    <row r="51" spans="1:10" x14ac:dyDescent="0.35">
      <c r="A51" s="1">
        <v>336</v>
      </c>
      <c r="B51" s="1">
        <v>693</v>
      </c>
      <c r="C51" s="1" t="s">
        <v>1230</v>
      </c>
      <c r="D51" s="1" t="s">
        <v>1194</v>
      </c>
      <c r="E51" s="1" t="s">
        <v>1195</v>
      </c>
      <c r="F51" s="1">
        <v>996</v>
      </c>
      <c r="G51" s="1">
        <v>1168</v>
      </c>
      <c r="H51" s="1" t="s">
        <v>17</v>
      </c>
      <c r="I51" s="1" t="s">
        <v>1287</v>
      </c>
      <c r="J51" t="str">
        <f t="shared" si="0"/>
        <v>Heavy</v>
      </c>
    </row>
    <row r="52" spans="1:10" x14ac:dyDescent="0.35">
      <c r="A52" s="1">
        <v>504</v>
      </c>
      <c r="B52" s="1">
        <v>9598</v>
      </c>
      <c r="C52" s="1" t="s">
        <v>1198</v>
      </c>
      <c r="D52" s="1" t="s">
        <v>1194</v>
      </c>
      <c r="E52" s="1" t="s">
        <v>1191</v>
      </c>
      <c r="F52" s="1">
        <v>420</v>
      </c>
      <c r="G52" s="1">
        <v>561</v>
      </c>
      <c r="H52" s="1" t="s">
        <v>1288</v>
      </c>
      <c r="I52" s="1" t="s">
        <v>1289</v>
      </c>
      <c r="J52" t="str">
        <f t="shared" si="0"/>
        <v>Light</v>
      </c>
    </row>
    <row r="53" spans="1:10" x14ac:dyDescent="0.35">
      <c r="A53" s="1">
        <v>346</v>
      </c>
      <c r="B53" s="1">
        <v>8103</v>
      </c>
      <c r="C53" s="1" t="s">
        <v>1213</v>
      </c>
      <c r="D53" s="1" t="s">
        <v>1194</v>
      </c>
      <c r="E53" s="1" t="s">
        <v>1195</v>
      </c>
      <c r="F53" s="1">
        <v>182</v>
      </c>
      <c r="G53" s="1">
        <v>850</v>
      </c>
      <c r="H53" s="1" t="s">
        <v>1290</v>
      </c>
      <c r="I53" s="1" t="s">
        <v>1291</v>
      </c>
      <c r="J53" t="str">
        <f t="shared" si="0"/>
        <v>Light</v>
      </c>
    </row>
    <row r="54" spans="1:10" x14ac:dyDescent="0.35">
      <c r="A54" s="1">
        <v>135</v>
      </c>
      <c r="B54" s="1">
        <v>8894</v>
      </c>
      <c r="C54" s="1" t="s">
        <v>1230</v>
      </c>
      <c r="D54" s="1" t="s">
        <v>1190</v>
      </c>
      <c r="E54" s="1" t="s">
        <v>1195</v>
      </c>
      <c r="F54" s="1">
        <v>901</v>
      </c>
      <c r="G54" s="1">
        <v>1393</v>
      </c>
      <c r="H54" s="1" t="s">
        <v>1292</v>
      </c>
      <c r="I54" s="1" t="s">
        <v>1293</v>
      </c>
      <c r="J54" t="str">
        <f t="shared" si="0"/>
        <v>Heavy</v>
      </c>
    </row>
    <row r="55" spans="1:10" x14ac:dyDescent="0.35">
      <c r="A55" s="1">
        <v>822</v>
      </c>
      <c r="B55" s="1">
        <v>114</v>
      </c>
      <c r="C55" s="1" t="s">
        <v>1230</v>
      </c>
      <c r="D55" s="1" t="s">
        <v>1194</v>
      </c>
      <c r="E55" s="1" t="s">
        <v>1191</v>
      </c>
      <c r="F55" s="1">
        <v>88</v>
      </c>
      <c r="G55" s="1">
        <v>426</v>
      </c>
      <c r="H55" s="1" t="s">
        <v>1294</v>
      </c>
      <c r="I55" s="1" t="s">
        <v>1295</v>
      </c>
      <c r="J55" t="str">
        <f t="shared" si="0"/>
        <v>Light</v>
      </c>
    </row>
    <row r="56" spans="1:10" x14ac:dyDescent="0.35">
      <c r="A56" s="1">
        <v>95</v>
      </c>
      <c r="B56" s="1">
        <v>6546</v>
      </c>
      <c r="C56" s="1" t="s">
        <v>1204</v>
      </c>
      <c r="D56" s="1" t="s">
        <v>1190</v>
      </c>
      <c r="E56" s="1" t="s">
        <v>1191</v>
      </c>
      <c r="F56" s="1">
        <v>660</v>
      </c>
      <c r="G56" s="1">
        <v>1208</v>
      </c>
      <c r="H56" s="1" t="s">
        <v>1296</v>
      </c>
      <c r="I56" s="1" t="s">
        <v>1297</v>
      </c>
      <c r="J56" t="str">
        <f t="shared" si="0"/>
        <v>Heavy</v>
      </c>
    </row>
    <row r="57" spans="1:10" x14ac:dyDescent="0.35">
      <c r="A57" s="1">
        <v>597</v>
      </c>
      <c r="B57" s="1">
        <v>3571</v>
      </c>
      <c r="C57" s="1" t="s">
        <v>1198</v>
      </c>
      <c r="D57" s="1" t="s">
        <v>1190</v>
      </c>
      <c r="E57" s="1" t="s">
        <v>1191</v>
      </c>
      <c r="F57" s="1">
        <v>267</v>
      </c>
      <c r="G57" s="1">
        <v>925</v>
      </c>
      <c r="H57" s="1" t="s">
        <v>1298</v>
      </c>
      <c r="I57" s="1" t="s">
        <v>1299</v>
      </c>
      <c r="J57" t="str">
        <f t="shared" si="0"/>
        <v>Light</v>
      </c>
    </row>
    <row r="58" spans="1:10" x14ac:dyDescent="0.35">
      <c r="A58" s="1">
        <v>340</v>
      </c>
      <c r="B58" s="1">
        <v>7316</v>
      </c>
      <c r="C58" s="1" t="s">
        <v>1210</v>
      </c>
      <c r="D58" s="1" t="s">
        <v>1194</v>
      </c>
      <c r="E58" s="1" t="s">
        <v>1195</v>
      </c>
      <c r="F58" s="1">
        <v>905</v>
      </c>
      <c r="G58" s="1">
        <v>1392</v>
      </c>
      <c r="H58" s="1" t="s">
        <v>1300</v>
      </c>
      <c r="I58" s="1" t="s">
        <v>1301</v>
      </c>
      <c r="J58" t="str">
        <f t="shared" si="0"/>
        <v>Heavy</v>
      </c>
    </row>
    <row r="59" spans="1:10" x14ac:dyDescent="0.35">
      <c r="A59" s="1">
        <v>905</v>
      </c>
      <c r="B59" s="1">
        <v>2478</v>
      </c>
      <c r="C59" s="1" t="s">
        <v>1198</v>
      </c>
      <c r="D59" s="1" t="s">
        <v>1190</v>
      </c>
      <c r="E59" s="1" t="s">
        <v>1195</v>
      </c>
      <c r="F59" s="1">
        <v>799</v>
      </c>
      <c r="G59" s="1">
        <v>1425</v>
      </c>
      <c r="H59" s="1" t="s">
        <v>1302</v>
      </c>
      <c r="I59" s="1" t="s">
        <v>1303</v>
      </c>
      <c r="J59" t="str">
        <f t="shared" si="0"/>
        <v>Heavy</v>
      </c>
    </row>
    <row r="60" spans="1:10" x14ac:dyDescent="0.35">
      <c r="A60" s="1">
        <v>250</v>
      </c>
      <c r="B60" s="1">
        <v>1215</v>
      </c>
      <c r="C60" s="1" t="s">
        <v>1230</v>
      </c>
      <c r="D60" s="1" t="s">
        <v>1194</v>
      </c>
      <c r="E60" s="1" t="s">
        <v>1195</v>
      </c>
      <c r="F60" s="1">
        <v>773</v>
      </c>
      <c r="G60" s="1">
        <v>1225</v>
      </c>
      <c r="H60" s="1" t="s">
        <v>915</v>
      </c>
      <c r="I60" s="1" t="s">
        <v>748</v>
      </c>
      <c r="J60" t="str">
        <f t="shared" si="0"/>
        <v>Heavy</v>
      </c>
    </row>
    <row r="61" spans="1:10" x14ac:dyDescent="0.35">
      <c r="A61" s="1">
        <v>400</v>
      </c>
      <c r="B61" s="1">
        <v>5402</v>
      </c>
      <c r="C61" s="1" t="s">
        <v>1198</v>
      </c>
      <c r="D61" s="1" t="s">
        <v>1190</v>
      </c>
      <c r="E61" s="1" t="s">
        <v>1195</v>
      </c>
      <c r="F61" s="1">
        <v>78</v>
      </c>
      <c r="G61" s="1">
        <v>403</v>
      </c>
      <c r="H61" s="1" t="s">
        <v>1304</v>
      </c>
      <c r="I61" s="1" t="s">
        <v>1305</v>
      </c>
      <c r="J61" t="str">
        <f t="shared" si="0"/>
        <v>Light</v>
      </c>
    </row>
    <row r="62" spans="1:10" x14ac:dyDescent="0.35">
      <c r="A62" s="1">
        <v>877</v>
      </c>
      <c r="B62" s="1">
        <v>1647</v>
      </c>
      <c r="C62" s="1" t="s">
        <v>1213</v>
      </c>
      <c r="D62" s="1" t="s">
        <v>1190</v>
      </c>
      <c r="E62" s="1" t="s">
        <v>1195</v>
      </c>
      <c r="F62" s="1">
        <v>791</v>
      </c>
      <c r="G62" s="1">
        <v>1169</v>
      </c>
      <c r="H62" s="1" t="s">
        <v>1306</v>
      </c>
      <c r="I62" s="1" t="s">
        <v>1307</v>
      </c>
      <c r="J62" t="str">
        <f t="shared" si="0"/>
        <v>Heavy</v>
      </c>
    </row>
    <row r="63" spans="1:10" x14ac:dyDescent="0.35">
      <c r="A63" s="1">
        <v>97</v>
      </c>
      <c r="B63" s="1">
        <v>9423</v>
      </c>
      <c r="C63" s="1" t="s">
        <v>1230</v>
      </c>
      <c r="D63" s="1" t="s">
        <v>1190</v>
      </c>
      <c r="E63" s="1" t="s">
        <v>1195</v>
      </c>
      <c r="F63" s="1">
        <v>603</v>
      </c>
      <c r="G63" s="1">
        <v>1167</v>
      </c>
      <c r="H63" s="1" t="s">
        <v>1308</v>
      </c>
      <c r="I63" s="1" t="s">
        <v>1214</v>
      </c>
      <c r="J63" t="str">
        <f t="shared" si="0"/>
        <v>Heavy</v>
      </c>
    </row>
    <row r="64" spans="1:10" x14ac:dyDescent="0.35">
      <c r="A64" s="1">
        <v>12</v>
      </c>
      <c r="B64" s="1">
        <v>6404</v>
      </c>
      <c r="C64" s="1" t="s">
        <v>1230</v>
      </c>
      <c r="D64" s="1" t="s">
        <v>1190</v>
      </c>
      <c r="E64" s="1" t="s">
        <v>1191</v>
      </c>
      <c r="F64" s="1">
        <v>360</v>
      </c>
      <c r="G64" s="1">
        <v>565</v>
      </c>
      <c r="H64" s="1" t="s">
        <v>1309</v>
      </c>
      <c r="I64" s="1" t="s">
        <v>1310</v>
      </c>
      <c r="J64" t="str">
        <f t="shared" si="0"/>
        <v>Light</v>
      </c>
    </row>
    <row r="65" spans="1:10" x14ac:dyDescent="0.35">
      <c r="A65" s="1">
        <v>353</v>
      </c>
      <c r="B65" s="1">
        <v>6767</v>
      </c>
      <c r="C65" s="1" t="s">
        <v>1210</v>
      </c>
      <c r="D65" s="1" t="s">
        <v>1190</v>
      </c>
      <c r="E65" s="1" t="s">
        <v>1195</v>
      </c>
      <c r="F65" s="1">
        <v>84</v>
      </c>
      <c r="G65" s="1">
        <v>354</v>
      </c>
      <c r="H65" s="1" t="s">
        <v>1311</v>
      </c>
      <c r="I65" s="1" t="s">
        <v>1312</v>
      </c>
      <c r="J65" t="str">
        <f t="shared" si="0"/>
        <v>Light</v>
      </c>
    </row>
    <row r="66" spans="1:10" x14ac:dyDescent="0.35">
      <c r="A66" s="1">
        <v>856</v>
      </c>
      <c r="B66" s="1">
        <v>1278</v>
      </c>
      <c r="C66" s="1" t="s">
        <v>1218</v>
      </c>
      <c r="D66" s="1" t="s">
        <v>1190</v>
      </c>
      <c r="E66" s="1" t="s">
        <v>1191</v>
      </c>
      <c r="F66" s="1">
        <v>880</v>
      </c>
      <c r="G66" s="1">
        <v>1178</v>
      </c>
      <c r="H66" s="1" t="s">
        <v>1313</v>
      </c>
      <c r="I66" s="1" t="s">
        <v>1314</v>
      </c>
      <c r="J66" t="str">
        <f t="shared" si="0"/>
        <v>Heavy</v>
      </c>
    </row>
    <row r="67" spans="1:10" x14ac:dyDescent="0.35">
      <c r="A67" s="1">
        <v>1</v>
      </c>
      <c r="B67" s="1">
        <v>1334</v>
      </c>
      <c r="C67" s="1" t="s">
        <v>1241</v>
      </c>
      <c r="D67" s="1" t="s">
        <v>1194</v>
      </c>
      <c r="E67" s="1" t="s">
        <v>1195</v>
      </c>
      <c r="F67" s="1">
        <v>947</v>
      </c>
      <c r="G67" s="1">
        <v>1385</v>
      </c>
      <c r="H67" s="1" t="s">
        <v>1315</v>
      </c>
      <c r="I67" s="1" t="s">
        <v>1316</v>
      </c>
      <c r="J67" t="str">
        <f t="shared" ref="J67:J130" si="1">IF(F67&lt;500,"Light","Heavy")</f>
        <v>Heavy</v>
      </c>
    </row>
    <row r="68" spans="1:10" x14ac:dyDescent="0.35">
      <c r="A68" s="1">
        <v>390</v>
      </c>
      <c r="B68" s="1">
        <v>8887</v>
      </c>
      <c r="C68" s="1" t="s">
        <v>1218</v>
      </c>
      <c r="D68" s="1" t="s">
        <v>1190</v>
      </c>
      <c r="E68" s="1" t="s">
        <v>1191</v>
      </c>
      <c r="F68" s="1">
        <v>234</v>
      </c>
      <c r="G68" s="1">
        <v>780</v>
      </c>
      <c r="H68" s="1" t="s">
        <v>1317</v>
      </c>
      <c r="I68" s="1" t="s">
        <v>1318</v>
      </c>
      <c r="J68" t="str">
        <f t="shared" si="1"/>
        <v>Light</v>
      </c>
    </row>
    <row r="69" spans="1:10" x14ac:dyDescent="0.35">
      <c r="A69" s="1">
        <v>446</v>
      </c>
      <c r="B69" s="1">
        <v>9858</v>
      </c>
      <c r="C69" s="1" t="s">
        <v>1207</v>
      </c>
      <c r="D69" s="1" t="s">
        <v>1190</v>
      </c>
      <c r="E69" s="1" t="s">
        <v>1195</v>
      </c>
      <c r="F69" s="1">
        <v>931</v>
      </c>
      <c r="G69" s="1">
        <v>1247</v>
      </c>
      <c r="H69" s="1" t="s">
        <v>680</v>
      </c>
      <c r="I69" s="1" t="s">
        <v>1319</v>
      </c>
      <c r="J69" t="str">
        <f t="shared" si="1"/>
        <v>Heavy</v>
      </c>
    </row>
    <row r="70" spans="1:10" x14ac:dyDescent="0.35">
      <c r="A70" s="1">
        <v>32</v>
      </c>
      <c r="B70" s="1">
        <v>9636</v>
      </c>
      <c r="C70" s="1" t="s">
        <v>1241</v>
      </c>
      <c r="D70" s="1" t="s">
        <v>1190</v>
      </c>
      <c r="E70" s="1" t="s">
        <v>1195</v>
      </c>
      <c r="F70" s="1">
        <v>478</v>
      </c>
      <c r="G70" s="1">
        <v>705</v>
      </c>
      <c r="H70" s="1" t="s">
        <v>1320</v>
      </c>
      <c r="I70" s="1" t="s">
        <v>1321</v>
      </c>
      <c r="J70" t="str">
        <f t="shared" si="1"/>
        <v>Light</v>
      </c>
    </row>
    <row r="71" spans="1:10" x14ac:dyDescent="0.35">
      <c r="A71" s="1">
        <v>420</v>
      </c>
      <c r="B71" s="1">
        <v>9943</v>
      </c>
      <c r="C71" s="1" t="s">
        <v>1213</v>
      </c>
      <c r="D71" s="1" t="s">
        <v>1190</v>
      </c>
      <c r="E71" s="1" t="s">
        <v>1195</v>
      </c>
      <c r="F71" s="1">
        <v>638</v>
      </c>
      <c r="G71" s="1">
        <v>1130</v>
      </c>
      <c r="H71" s="1" t="s">
        <v>1322</v>
      </c>
      <c r="I71" s="1" t="s">
        <v>166</v>
      </c>
      <c r="J71" t="str">
        <f t="shared" si="1"/>
        <v>Heavy</v>
      </c>
    </row>
    <row r="72" spans="1:10" x14ac:dyDescent="0.35">
      <c r="A72" s="1">
        <v>708</v>
      </c>
      <c r="B72" s="1">
        <v>1246</v>
      </c>
      <c r="C72" s="1" t="s">
        <v>1213</v>
      </c>
      <c r="D72" s="1" t="s">
        <v>1190</v>
      </c>
      <c r="E72" s="1" t="s">
        <v>1195</v>
      </c>
      <c r="F72" s="1">
        <v>50</v>
      </c>
      <c r="G72" s="1">
        <v>72</v>
      </c>
      <c r="H72" s="1" t="s">
        <v>1323</v>
      </c>
      <c r="I72" s="1" t="s">
        <v>1324</v>
      </c>
      <c r="J72" t="str">
        <f t="shared" si="1"/>
        <v>Light</v>
      </c>
    </row>
    <row r="73" spans="1:10" x14ac:dyDescent="0.35">
      <c r="A73" s="1">
        <v>227</v>
      </c>
      <c r="B73" s="1">
        <v>4527</v>
      </c>
      <c r="C73" s="1" t="s">
        <v>1213</v>
      </c>
      <c r="D73" s="1" t="s">
        <v>1194</v>
      </c>
      <c r="E73" s="1" t="s">
        <v>1191</v>
      </c>
      <c r="F73" s="1">
        <v>477</v>
      </c>
      <c r="G73" s="1">
        <v>564</v>
      </c>
      <c r="H73" s="1" t="s">
        <v>1325</v>
      </c>
      <c r="I73" s="1" t="s">
        <v>1326</v>
      </c>
      <c r="J73" t="str">
        <f t="shared" si="1"/>
        <v>Light</v>
      </c>
    </row>
    <row r="74" spans="1:10" x14ac:dyDescent="0.35">
      <c r="A74" s="1">
        <v>595</v>
      </c>
      <c r="B74" s="1">
        <v>3782</v>
      </c>
      <c r="C74" s="1" t="s">
        <v>1210</v>
      </c>
      <c r="D74" s="1" t="s">
        <v>1194</v>
      </c>
      <c r="E74" s="1" t="s">
        <v>1191</v>
      </c>
      <c r="F74" s="1">
        <v>879</v>
      </c>
      <c r="G74" s="1">
        <v>1040</v>
      </c>
      <c r="H74" s="1" t="s">
        <v>1327</v>
      </c>
      <c r="I74" s="1" t="s">
        <v>1328</v>
      </c>
      <c r="J74" t="str">
        <f t="shared" si="1"/>
        <v>Heavy</v>
      </c>
    </row>
    <row r="75" spans="1:10" x14ac:dyDescent="0.35">
      <c r="A75" s="1">
        <v>211</v>
      </c>
      <c r="B75" s="1">
        <v>6225</v>
      </c>
      <c r="C75" s="1" t="s">
        <v>1204</v>
      </c>
      <c r="D75" s="1" t="s">
        <v>1190</v>
      </c>
      <c r="E75" s="1" t="s">
        <v>1195</v>
      </c>
      <c r="F75" s="1">
        <v>912</v>
      </c>
      <c r="G75" s="1">
        <v>1220</v>
      </c>
      <c r="H75" s="1" t="s">
        <v>1329</v>
      </c>
      <c r="I75" s="1" t="s">
        <v>1330</v>
      </c>
      <c r="J75" t="str">
        <f t="shared" si="1"/>
        <v>Heavy</v>
      </c>
    </row>
    <row r="76" spans="1:10" x14ac:dyDescent="0.35">
      <c r="A76" s="1">
        <v>650</v>
      </c>
      <c r="B76" s="1">
        <v>2257</v>
      </c>
      <c r="C76" s="1" t="s">
        <v>1207</v>
      </c>
      <c r="D76" s="1" t="s">
        <v>1194</v>
      </c>
      <c r="E76" s="1" t="s">
        <v>1191</v>
      </c>
      <c r="F76" s="1">
        <v>868</v>
      </c>
      <c r="G76" s="1">
        <v>1141</v>
      </c>
      <c r="H76" s="1" t="s">
        <v>1331</v>
      </c>
      <c r="I76" s="1" t="s">
        <v>1332</v>
      </c>
      <c r="J76" t="str">
        <f t="shared" si="1"/>
        <v>Heavy</v>
      </c>
    </row>
    <row r="77" spans="1:10" x14ac:dyDescent="0.35">
      <c r="A77" s="1">
        <v>45</v>
      </c>
      <c r="B77" s="1">
        <v>9177</v>
      </c>
      <c r="C77" s="1" t="s">
        <v>1189</v>
      </c>
      <c r="D77" s="1" t="s">
        <v>1190</v>
      </c>
      <c r="E77" s="1" t="s">
        <v>1195</v>
      </c>
      <c r="F77" s="1">
        <v>889</v>
      </c>
      <c r="G77" s="1">
        <v>1050</v>
      </c>
      <c r="H77" s="1" t="s">
        <v>1333</v>
      </c>
      <c r="I77" s="1" t="s">
        <v>1334</v>
      </c>
      <c r="J77" t="str">
        <f t="shared" si="1"/>
        <v>Heavy</v>
      </c>
    </row>
    <row r="78" spans="1:10" x14ac:dyDescent="0.35">
      <c r="A78" s="1">
        <v>201</v>
      </c>
      <c r="B78" s="1">
        <v>8703</v>
      </c>
      <c r="C78" s="1" t="s">
        <v>1201</v>
      </c>
      <c r="D78" s="1" t="s">
        <v>1190</v>
      </c>
      <c r="E78" s="1" t="s">
        <v>1191</v>
      </c>
      <c r="F78" s="1">
        <v>482</v>
      </c>
      <c r="G78" s="1">
        <v>850</v>
      </c>
      <c r="H78" s="1" t="s">
        <v>1335</v>
      </c>
      <c r="I78" s="1" t="s">
        <v>1336</v>
      </c>
      <c r="J78" t="str">
        <f t="shared" si="1"/>
        <v>Light</v>
      </c>
    </row>
    <row r="79" spans="1:10" x14ac:dyDescent="0.35">
      <c r="A79" s="1">
        <v>564</v>
      </c>
      <c r="B79" s="1">
        <v>3514</v>
      </c>
      <c r="C79" s="1" t="s">
        <v>1189</v>
      </c>
      <c r="D79" s="1" t="s">
        <v>1194</v>
      </c>
      <c r="E79" s="1" t="s">
        <v>1195</v>
      </c>
      <c r="F79" s="1">
        <v>683</v>
      </c>
      <c r="G79" s="1">
        <v>1275</v>
      </c>
      <c r="H79" s="1" t="s">
        <v>1337</v>
      </c>
      <c r="I79" s="1" t="s">
        <v>1338</v>
      </c>
      <c r="J79" t="str">
        <f t="shared" si="1"/>
        <v>Heavy</v>
      </c>
    </row>
    <row r="80" spans="1:10" x14ac:dyDescent="0.35">
      <c r="A80" s="1">
        <v>138</v>
      </c>
      <c r="B80" s="1">
        <v>3089</v>
      </c>
      <c r="C80" s="1" t="s">
        <v>1201</v>
      </c>
      <c r="D80" s="1" t="s">
        <v>1190</v>
      </c>
      <c r="E80" s="1" t="s">
        <v>1191</v>
      </c>
      <c r="F80" s="1">
        <v>382</v>
      </c>
      <c r="G80" s="1">
        <v>714</v>
      </c>
      <c r="H80" s="1" t="s">
        <v>1339</v>
      </c>
      <c r="I80" s="1" t="s">
        <v>29</v>
      </c>
      <c r="J80" t="str">
        <f t="shared" si="1"/>
        <v>Light</v>
      </c>
    </row>
    <row r="81" spans="1:10" x14ac:dyDescent="0.35">
      <c r="A81" s="1">
        <v>57</v>
      </c>
      <c r="B81" s="1">
        <v>7253</v>
      </c>
      <c r="C81" s="1" t="s">
        <v>1230</v>
      </c>
      <c r="D81" s="1" t="s">
        <v>1190</v>
      </c>
      <c r="E81" s="1" t="s">
        <v>1191</v>
      </c>
      <c r="F81" s="1">
        <v>753</v>
      </c>
      <c r="G81" s="1">
        <v>1027</v>
      </c>
      <c r="H81" s="1" t="s">
        <v>1340</v>
      </c>
      <c r="I81" s="1" t="s">
        <v>1341</v>
      </c>
      <c r="J81" t="str">
        <f t="shared" si="1"/>
        <v>Heavy</v>
      </c>
    </row>
    <row r="82" spans="1:10" x14ac:dyDescent="0.35">
      <c r="A82" s="1">
        <v>128</v>
      </c>
      <c r="B82" s="1">
        <v>8786</v>
      </c>
      <c r="C82" s="1" t="s">
        <v>1241</v>
      </c>
      <c r="D82" s="1" t="s">
        <v>1194</v>
      </c>
      <c r="E82" s="1" t="s">
        <v>1195</v>
      </c>
      <c r="F82" s="1">
        <v>718</v>
      </c>
      <c r="G82" s="1">
        <v>1486</v>
      </c>
      <c r="H82" s="1" t="s">
        <v>105</v>
      </c>
      <c r="I82" s="1" t="s">
        <v>1342</v>
      </c>
      <c r="J82" t="str">
        <f t="shared" si="1"/>
        <v>Heavy</v>
      </c>
    </row>
    <row r="83" spans="1:10" x14ac:dyDescent="0.35">
      <c r="A83" s="1">
        <v>33</v>
      </c>
      <c r="B83" s="1">
        <v>1211</v>
      </c>
      <c r="C83" s="1" t="s">
        <v>1213</v>
      </c>
      <c r="D83" s="1" t="s">
        <v>1190</v>
      </c>
      <c r="E83" s="1" t="s">
        <v>1195</v>
      </c>
      <c r="F83" s="1">
        <v>577</v>
      </c>
      <c r="G83" s="1">
        <v>1312</v>
      </c>
      <c r="H83" s="1" t="s">
        <v>1343</v>
      </c>
      <c r="I83" s="1" t="s">
        <v>1344</v>
      </c>
      <c r="J83" t="str">
        <f t="shared" si="1"/>
        <v>Heavy</v>
      </c>
    </row>
    <row r="84" spans="1:10" x14ac:dyDescent="0.35">
      <c r="A84" s="1">
        <v>936</v>
      </c>
      <c r="B84" s="1">
        <v>359</v>
      </c>
      <c r="C84" s="1" t="s">
        <v>1204</v>
      </c>
      <c r="D84" s="1" t="s">
        <v>1194</v>
      </c>
      <c r="E84" s="1" t="s">
        <v>1195</v>
      </c>
      <c r="F84" s="1">
        <v>607</v>
      </c>
      <c r="G84" s="1">
        <v>1007</v>
      </c>
      <c r="H84" s="1" t="s">
        <v>1345</v>
      </c>
      <c r="I84" s="1" t="s">
        <v>1346</v>
      </c>
      <c r="J84" t="str">
        <f t="shared" si="1"/>
        <v>Heavy</v>
      </c>
    </row>
    <row r="85" spans="1:10" x14ac:dyDescent="0.35">
      <c r="A85" s="1">
        <v>762</v>
      </c>
      <c r="B85" s="1">
        <v>2066</v>
      </c>
      <c r="C85" s="1" t="s">
        <v>1218</v>
      </c>
      <c r="D85" s="1" t="s">
        <v>1194</v>
      </c>
      <c r="E85" s="1" t="s">
        <v>1191</v>
      </c>
      <c r="F85" s="1">
        <v>242</v>
      </c>
      <c r="G85" s="1">
        <v>926</v>
      </c>
      <c r="H85" s="1" t="s">
        <v>1347</v>
      </c>
      <c r="I85" s="1" t="s">
        <v>691</v>
      </c>
      <c r="J85" t="str">
        <f t="shared" si="1"/>
        <v>Light</v>
      </c>
    </row>
    <row r="86" spans="1:10" x14ac:dyDescent="0.35">
      <c r="A86" s="1">
        <v>838</v>
      </c>
      <c r="B86" s="1">
        <v>4322</v>
      </c>
      <c r="C86" s="1" t="s">
        <v>1213</v>
      </c>
      <c r="D86" s="1" t="s">
        <v>1194</v>
      </c>
      <c r="E86" s="1" t="s">
        <v>1195</v>
      </c>
      <c r="F86" s="1">
        <v>593</v>
      </c>
      <c r="G86" s="1">
        <v>1036</v>
      </c>
      <c r="H86" s="1" t="s">
        <v>30</v>
      </c>
      <c r="I86" s="1" t="s">
        <v>1348</v>
      </c>
      <c r="J86" t="str">
        <f t="shared" si="1"/>
        <v>Heavy</v>
      </c>
    </row>
    <row r="87" spans="1:10" x14ac:dyDescent="0.35">
      <c r="A87" s="1">
        <v>215</v>
      </c>
      <c r="B87" s="1">
        <v>7773</v>
      </c>
      <c r="C87" s="1" t="s">
        <v>1204</v>
      </c>
      <c r="D87" s="1" t="s">
        <v>1190</v>
      </c>
      <c r="E87" s="1" t="s">
        <v>1195</v>
      </c>
      <c r="F87" s="1">
        <v>812</v>
      </c>
      <c r="G87" s="1">
        <v>1161</v>
      </c>
      <c r="H87" s="1" t="s">
        <v>1349</v>
      </c>
      <c r="I87" s="1" t="s">
        <v>1350</v>
      </c>
      <c r="J87" t="str">
        <f t="shared" si="1"/>
        <v>Heavy</v>
      </c>
    </row>
    <row r="88" spans="1:10" x14ac:dyDescent="0.35">
      <c r="A88" s="1">
        <v>818</v>
      </c>
      <c r="B88" s="1">
        <v>6746</v>
      </c>
      <c r="C88" s="1" t="s">
        <v>1215</v>
      </c>
      <c r="D88" s="1" t="s">
        <v>1190</v>
      </c>
      <c r="E88" s="1" t="s">
        <v>1195</v>
      </c>
      <c r="F88" s="1">
        <v>833</v>
      </c>
      <c r="G88" s="1">
        <v>1016</v>
      </c>
      <c r="H88" s="1" t="s">
        <v>139</v>
      </c>
      <c r="I88" s="1" t="s">
        <v>1351</v>
      </c>
      <c r="J88" t="str">
        <f t="shared" si="1"/>
        <v>Heavy</v>
      </c>
    </row>
    <row r="89" spans="1:10" x14ac:dyDescent="0.35">
      <c r="A89" s="1">
        <v>780</v>
      </c>
      <c r="B89" s="1">
        <v>6732</v>
      </c>
      <c r="C89" s="1" t="s">
        <v>1189</v>
      </c>
      <c r="D89" s="1" t="s">
        <v>1194</v>
      </c>
      <c r="E89" s="1" t="s">
        <v>1195</v>
      </c>
      <c r="F89" s="1">
        <v>872</v>
      </c>
      <c r="G89" s="1">
        <v>1058</v>
      </c>
      <c r="H89" s="1" t="s">
        <v>1352</v>
      </c>
      <c r="I89" s="1" t="s">
        <v>276</v>
      </c>
      <c r="J89" t="str">
        <f t="shared" si="1"/>
        <v>Heavy</v>
      </c>
    </row>
    <row r="90" spans="1:10" x14ac:dyDescent="0.35">
      <c r="A90" s="1">
        <v>40</v>
      </c>
      <c r="B90" s="1">
        <v>805</v>
      </c>
      <c r="C90" s="1" t="s">
        <v>1241</v>
      </c>
      <c r="D90" s="1" t="s">
        <v>1190</v>
      </c>
      <c r="E90" s="1" t="s">
        <v>1191</v>
      </c>
      <c r="F90" s="1">
        <v>483</v>
      </c>
      <c r="G90" s="1">
        <v>648</v>
      </c>
      <c r="H90" s="1" t="s">
        <v>1289</v>
      </c>
      <c r="I90" s="1" t="s">
        <v>1353</v>
      </c>
      <c r="J90" t="str">
        <f t="shared" si="1"/>
        <v>Light</v>
      </c>
    </row>
    <row r="91" spans="1:10" x14ac:dyDescent="0.35">
      <c r="A91" s="1">
        <v>366</v>
      </c>
      <c r="B91" s="1">
        <v>7540</v>
      </c>
      <c r="C91" s="1" t="s">
        <v>1210</v>
      </c>
      <c r="D91" s="1" t="s">
        <v>1194</v>
      </c>
      <c r="E91" s="1" t="s">
        <v>1191</v>
      </c>
      <c r="F91" s="1">
        <v>679</v>
      </c>
      <c r="G91" s="1">
        <v>1015</v>
      </c>
      <c r="H91" s="1" t="s">
        <v>1354</v>
      </c>
      <c r="I91" s="1" t="s">
        <v>1355</v>
      </c>
      <c r="J91" t="str">
        <f t="shared" si="1"/>
        <v>Heavy</v>
      </c>
    </row>
    <row r="92" spans="1:10" x14ac:dyDescent="0.35">
      <c r="A92" s="1">
        <v>678</v>
      </c>
      <c r="B92" s="1">
        <v>5269</v>
      </c>
      <c r="C92" s="1" t="s">
        <v>1215</v>
      </c>
      <c r="D92" s="1" t="s">
        <v>1194</v>
      </c>
      <c r="E92" s="1" t="s">
        <v>1195</v>
      </c>
      <c r="F92" s="1">
        <v>318</v>
      </c>
      <c r="G92" s="1">
        <v>938</v>
      </c>
      <c r="H92" s="1" t="s">
        <v>1356</v>
      </c>
      <c r="I92" s="1" t="s">
        <v>36</v>
      </c>
      <c r="J92" t="str">
        <f t="shared" si="1"/>
        <v>Light</v>
      </c>
    </row>
    <row r="93" spans="1:10" x14ac:dyDescent="0.35">
      <c r="A93" s="1">
        <v>703</v>
      </c>
      <c r="B93" s="1">
        <v>8404</v>
      </c>
      <c r="C93" s="1" t="s">
        <v>1201</v>
      </c>
      <c r="D93" s="1" t="s">
        <v>1190</v>
      </c>
      <c r="E93" s="1" t="s">
        <v>1195</v>
      </c>
      <c r="F93" s="1">
        <v>329</v>
      </c>
      <c r="G93" s="1">
        <v>597</v>
      </c>
      <c r="H93" s="1" t="s">
        <v>1357</v>
      </c>
      <c r="I93" s="1" t="s">
        <v>1358</v>
      </c>
      <c r="J93" t="str">
        <f t="shared" si="1"/>
        <v>Light</v>
      </c>
    </row>
    <row r="94" spans="1:10" x14ac:dyDescent="0.35">
      <c r="A94" s="1">
        <v>180</v>
      </c>
      <c r="B94" s="1">
        <v>519</v>
      </c>
      <c r="C94" s="1" t="s">
        <v>1198</v>
      </c>
      <c r="D94" s="1" t="s">
        <v>1190</v>
      </c>
      <c r="E94" s="1" t="s">
        <v>1191</v>
      </c>
      <c r="F94" s="1">
        <v>588</v>
      </c>
      <c r="G94" s="1">
        <v>1182</v>
      </c>
      <c r="H94" s="1" t="s">
        <v>325</v>
      </c>
      <c r="I94" s="1" t="s">
        <v>1359</v>
      </c>
      <c r="J94" t="str">
        <f t="shared" si="1"/>
        <v>Heavy</v>
      </c>
    </row>
    <row r="95" spans="1:10" x14ac:dyDescent="0.35">
      <c r="A95" s="1">
        <v>214</v>
      </c>
      <c r="B95" s="1">
        <v>4060</v>
      </c>
      <c r="C95" s="1" t="s">
        <v>1207</v>
      </c>
      <c r="D95" s="1" t="s">
        <v>1194</v>
      </c>
      <c r="E95" s="1" t="s">
        <v>1191</v>
      </c>
      <c r="F95" s="1">
        <v>442</v>
      </c>
      <c r="G95" s="1">
        <v>713</v>
      </c>
      <c r="H95" s="1" t="s">
        <v>1360</v>
      </c>
      <c r="I95" s="1" t="s">
        <v>1361</v>
      </c>
      <c r="J95" t="str">
        <f t="shared" si="1"/>
        <v>Light</v>
      </c>
    </row>
    <row r="96" spans="1:10" x14ac:dyDescent="0.35">
      <c r="A96" s="1">
        <v>408</v>
      </c>
      <c r="B96" s="1">
        <v>8860</v>
      </c>
      <c r="C96" s="1" t="s">
        <v>1215</v>
      </c>
      <c r="D96" s="1" t="s">
        <v>1190</v>
      </c>
      <c r="E96" s="1" t="s">
        <v>1195</v>
      </c>
      <c r="F96" s="1">
        <v>216</v>
      </c>
      <c r="G96" s="1">
        <v>939</v>
      </c>
      <c r="H96" s="1" t="s">
        <v>1251</v>
      </c>
      <c r="I96" s="1" t="s">
        <v>1362</v>
      </c>
      <c r="J96" t="str">
        <f t="shared" si="1"/>
        <v>Light</v>
      </c>
    </row>
    <row r="97" spans="1:10" x14ac:dyDescent="0.35">
      <c r="A97" s="1">
        <v>902</v>
      </c>
      <c r="B97" s="1">
        <v>7164</v>
      </c>
      <c r="C97" s="1" t="s">
        <v>1230</v>
      </c>
      <c r="D97" s="1" t="s">
        <v>1190</v>
      </c>
      <c r="E97" s="1" t="s">
        <v>1195</v>
      </c>
      <c r="F97" s="1">
        <v>946</v>
      </c>
      <c r="G97" s="1">
        <v>1082</v>
      </c>
      <c r="H97" s="1" t="s">
        <v>1363</v>
      </c>
      <c r="I97" s="1" t="s">
        <v>1364</v>
      </c>
      <c r="J97" t="str">
        <f t="shared" si="1"/>
        <v>Heavy</v>
      </c>
    </row>
    <row r="98" spans="1:10" x14ac:dyDescent="0.35">
      <c r="A98" s="1">
        <v>763</v>
      </c>
      <c r="B98" s="1">
        <v>9792</v>
      </c>
      <c r="C98" s="1" t="s">
        <v>1198</v>
      </c>
      <c r="D98" s="1" t="s">
        <v>1194</v>
      </c>
      <c r="E98" s="1" t="s">
        <v>1195</v>
      </c>
      <c r="F98" s="1">
        <v>796</v>
      </c>
      <c r="G98" s="1">
        <v>1347</v>
      </c>
      <c r="H98" s="1" t="s">
        <v>1235</v>
      </c>
      <c r="I98" s="1" t="s">
        <v>30</v>
      </c>
      <c r="J98" t="str">
        <f t="shared" si="1"/>
        <v>Heavy</v>
      </c>
    </row>
    <row r="99" spans="1:10" x14ac:dyDescent="0.35">
      <c r="A99" s="1">
        <v>168</v>
      </c>
      <c r="B99" s="1">
        <v>9934</v>
      </c>
      <c r="C99" s="1" t="s">
        <v>1241</v>
      </c>
      <c r="D99" s="1" t="s">
        <v>1190</v>
      </c>
      <c r="E99" s="1" t="s">
        <v>1191</v>
      </c>
      <c r="F99" s="1">
        <v>26</v>
      </c>
      <c r="G99" s="1">
        <v>47</v>
      </c>
      <c r="H99" s="1" t="s">
        <v>1365</v>
      </c>
      <c r="I99" s="1" t="s">
        <v>1366</v>
      </c>
      <c r="J99" t="str">
        <f t="shared" si="1"/>
        <v>Light</v>
      </c>
    </row>
    <row r="100" spans="1:10" x14ac:dyDescent="0.35">
      <c r="A100" s="1">
        <v>723</v>
      </c>
      <c r="B100" s="1">
        <v>1980</v>
      </c>
      <c r="C100" s="1" t="s">
        <v>1218</v>
      </c>
      <c r="D100" s="1" t="s">
        <v>1190</v>
      </c>
      <c r="E100" s="1" t="s">
        <v>1195</v>
      </c>
      <c r="F100" s="1">
        <v>490</v>
      </c>
      <c r="G100" s="1">
        <v>762</v>
      </c>
      <c r="H100" s="1" t="s">
        <v>1367</v>
      </c>
      <c r="I100" s="1" t="s">
        <v>1368</v>
      </c>
      <c r="J100" t="str">
        <f t="shared" si="1"/>
        <v>Light</v>
      </c>
    </row>
    <row r="101" spans="1:10" x14ac:dyDescent="0.35">
      <c r="A101" s="1">
        <v>438</v>
      </c>
      <c r="B101" s="1">
        <v>9251</v>
      </c>
      <c r="C101" s="1" t="s">
        <v>1201</v>
      </c>
      <c r="D101" s="1" t="s">
        <v>1190</v>
      </c>
      <c r="E101" s="1" t="s">
        <v>1191</v>
      </c>
      <c r="F101" s="1">
        <v>430</v>
      </c>
      <c r="G101" s="1">
        <v>642</v>
      </c>
      <c r="H101" s="1" t="s">
        <v>1369</v>
      </c>
      <c r="I101" s="1" t="s">
        <v>1370</v>
      </c>
      <c r="J101" t="str">
        <f t="shared" si="1"/>
        <v>Light</v>
      </c>
    </row>
    <row r="102" spans="1:10" x14ac:dyDescent="0.35">
      <c r="A102" s="1">
        <v>162</v>
      </c>
      <c r="B102" s="1">
        <v>6717</v>
      </c>
      <c r="C102" s="1" t="s">
        <v>1241</v>
      </c>
      <c r="D102" s="1" t="s">
        <v>1190</v>
      </c>
      <c r="E102" s="1" t="s">
        <v>1195</v>
      </c>
      <c r="F102" s="1">
        <v>209</v>
      </c>
      <c r="G102" s="1">
        <v>665</v>
      </c>
      <c r="H102" s="1" t="s">
        <v>1371</v>
      </c>
      <c r="I102" s="1" t="s">
        <v>1372</v>
      </c>
      <c r="J102" t="str">
        <f t="shared" si="1"/>
        <v>Light</v>
      </c>
    </row>
    <row r="103" spans="1:10" x14ac:dyDescent="0.35">
      <c r="A103" s="1">
        <v>246</v>
      </c>
      <c r="B103" s="1">
        <v>3622</v>
      </c>
      <c r="C103" s="1" t="s">
        <v>1218</v>
      </c>
      <c r="D103" s="1" t="s">
        <v>1194</v>
      </c>
      <c r="E103" s="1" t="s">
        <v>1195</v>
      </c>
      <c r="F103" s="1">
        <v>379</v>
      </c>
      <c r="G103" s="1">
        <v>963</v>
      </c>
      <c r="H103" s="1" t="s">
        <v>1373</v>
      </c>
      <c r="I103" s="1" t="s">
        <v>1374</v>
      </c>
      <c r="J103" t="str">
        <f t="shared" si="1"/>
        <v>Light</v>
      </c>
    </row>
    <row r="104" spans="1:10" x14ac:dyDescent="0.35">
      <c r="A104" s="1">
        <v>105</v>
      </c>
      <c r="B104" s="1">
        <v>8808</v>
      </c>
      <c r="C104" s="1" t="s">
        <v>1213</v>
      </c>
      <c r="D104" s="1" t="s">
        <v>1190</v>
      </c>
      <c r="E104" s="1" t="s">
        <v>1191</v>
      </c>
      <c r="F104" s="1">
        <v>949</v>
      </c>
      <c r="G104" s="1">
        <v>1419</v>
      </c>
      <c r="H104" s="1" t="s">
        <v>1375</v>
      </c>
      <c r="I104" s="1" t="s">
        <v>1376</v>
      </c>
      <c r="J104" t="str">
        <f t="shared" si="1"/>
        <v>Heavy</v>
      </c>
    </row>
    <row r="105" spans="1:10" x14ac:dyDescent="0.35">
      <c r="A105" s="1">
        <v>308</v>
      </c>
      <c r="B105" s="1">
        <v>4920</v>
      </c>
      <c r="C105" s="1" t="s">
        <v>1204</v>
      </c>
      <c r="D105" s="1" t="s">
        <v>1190</v>
      </c>
      <c r="E105" s="1" t="s">
        <v>1195</v>
      </c>
      <c r="F105" s="1">
        <v>438</v>
      </c>
      <c r="G105" s="1">
        <v>656</v>
      </c>
      <c r="H105" s="1" t="s">
        <v>1377</v>
      </c>
      <c r="I105" s="1" t="s">
        <v>1351</v>
      </c>
      <c r="J105" t="str">
        <f t="shared" si="1"/>
        <v>Light</v>
      </c>
    </row>
    <row r="106" spans="1:10" x14ac:dyDescent="0.35">
      <c r="A106" s="1">
        <v>172</v>
      </c>
      <c r="B106" s="1">
        <v>3140</v>
      </c>
      <c r="C106" s="1" t="s">
        <v>1207</v>
      </c>
      <c r="D106" s="1" t="s">
        <v>1194</v>
      </c>
      <c r="E106" s="1" t="s">
        <v>1195</v>
      </c>
      <c r="F106" s="1">
        <v>726</v>
      </c>
      <c r="G106" s="1">
        <v>1381</v>
      </c>
      <c r="H106" s="1" t="s">
        <v>1378</v>
      </c>
      <c r="I106" s="1" t="s">
        <v>1379</v>
      </c>
      <c r="J106" t="str">
        <f t="shared" si="1"/>
        <v>Heavy</v>
      </c>
    </row>
    <row r="107" spans="1:10" x14ac:dyDescent="0.35">
      <c r="A107" s="1">
        <v>775</v>
      </c>
      <c r="B107" s="1">
        <v>8104</v>
      </c>
      <c r="C107" s="1" t="s">
        <v>1201</v>
      </c>
      <c r="D107" s="1" t="s">
        <v>1190</v>
      </c>
      <c r="E107" s="1" t="s">
        <v>1195</v>
      </c>
      <c r="F107" s="1">
        <v>451</v>
      </c>
      <c r="G107" s="1">
        <v>713</v>
      </c>
      <c r="H107" s="1" t="s">
        <v>641</v>
      </c>
      <c r="I107" s="1" t="s">
        <v>1380</v>
      </c>
      <c r="J107" t="str">
        <f t="shared" si="1"/>
        <v>Light</v>
      </c>
    </row>
    <row r="108" spans="1:10" x14ac:dyDescent="0.35">
      <c r="A108" s="1">
        <v>333</v>
      </c>
      <c r="B108" s="1">
        <v>2208</v>
      </c>
      <c r="C108" s="1" t="s">
        <v>1198</v>
      </c>
      <c r="D108" s="1" t="s">
        <v>1190</v>
      </c>
      <c r="E108" s="1" t="s">
        <v>1191</v>
      </c>
      <c r="F108" s="1">
        <v>812</v>
      </c>
      <c r="G108" s="1">
        <v>1104</v>
      </c>
      <c r="H108" s="1" t="s">
        <v>1381</v>
      </c>
      <c r="I108" s="1" t="s">
        <v>1382</v>
      </c>
      <c r="J108" t="str">
        <f t="shared" si="1"/>
        <v>Heavy</v>
      </c>
    </row>
    <row r="109" spans="1:10" x14ac:dyDescent="0.35">
      <c r="A109" s="1">
        <v>548</v>
      </c>
      <c r="B109" s="1">
        <v>7043</v>
      </c>
      <c r="C109" s="1" t="s">
        <v>1189</v>
      </c>
      <c r="D109" s="1" t="s">
        <v>1194</v>
      </c>
      <c r="E109" s="1" t="s">
        <v>1191</v>
      </c>
      <c r="F109" s="1">
        <v>240</v>
      </c>
      <c r="G109" s="1">
        <v>571</v>
      </c>
      <c r="H109" s="1" t="s">
        <v>1383</v>
      </c>
      <c r="I109" s="1" t="s">
        <v>1384</v>
      </c>
      <c r="J109" t="str">
        <f t="shared" si="1"/>
        <v>Light</v>
      </c>
    </row>
    <row r="110" spans="1:10" x14ac:dyDescent="0.35">
      <c r="A110" s="1">
        <v>665</v>
      </c>
      <c r="B110" s="1">
        <v>7485</v>
      </c>
      <c r="C110" s="1" t="s">
        <v>1241</v>
      </c>
      <c r="D110" s="1" t="s">
        <v>1190</v>
      </c>
      <c r="E110" s="1" t="s">
        <v>1191</v>
      </c>
      <c r="F110" s="1">
        <v>982</v>
      </c>
      <c r="G110" s="1">
        <v>1405</v>
      </c>
      <c r="H110" s="1" t="s">
        <v>1385</v>
      </c>
      <c r="I110" s="1" t="s">
        <v>1386</v>
      </c>
      <c r="J110" t="str">
        <f t="shared" si="1"/>
        <v>Heavy</v>
      </c>
    </row>
    <row r="111" spans="1:10" x14ac:dyDescent="0.35">
      <c r="A111" s="1">
        <v>305</v>
      </c>
      <c r="B111" s="1">
        <v>1748</v>
      </c>
      <c r="C111" s="1" t="s">
        <v>1218</v>
      </c>
      <c r="D111" s="1" t="s">
        <v>1190</v>
      </c>
      <c r="E111" s="1" t="s">
        <v>1195</v>
      </c>
      <c r="F111" s="1">
        <v>954</v>
      </c>
      <c r="G111" s="1">
        <v>1473</v>
      </c>
      <c r="H111" s="1" t="s">
        <v>1387</v>
      </c>
      <c r="I111" s="1" t="s">
        <v>1388</v>
      </c>
      <c r="J111" t="str">
        <f t="shared" si="1"/>
        <v>Heavy</v>
      </c>
    </row>
    <row r="112" spans="1:10" x14ac:dyDescent="0.35">
      <c r="A112" s="1">
        <v>938</v>
      </c>
      <c r="B112" s="1">
        <v>9968</v>
      </c>
      <c r="C112" s="1" t="s">
        <v>1215</v>
      </c>
      <c r="D112" s="1" t="s">
        <v>1190</v>
      </c>
      <c r="E112" s="1" t="s">
        <v>1191</v>
      </c>
      <c r="F112" s="1">
        <v>35</v>
      </c>
      <c r="G112" s="1">
        <v>20</v>
      </c>
      <c r="H112" s="1" t="s">
        <v>860</v>
      </c>
      <c r="I112" s="1" t="s">
        <v>1389</v>
      </c>
      <c r="J112" t="str">
        <f t="shared" si="1"/>
        <v>Light</v>
      </c>
    </row>
    <row r="113" spans="1:10" x14ac:dyDescent="0.35">
      <c r="A113" s="1">
        <v>714</v>
      </c>
      <c r="B113" s="1">
        <v>5330</v>
      </c>
      <c r="C113" s="1" t="s">
        <v>1204</v>
      </c>
      <c r="D113" s="1" t="s">
        <v>1190</v>
      </c>
      <c r="E113" s="1" t="s">
        <v>1195</v>
      </c>
      <c r="F113" s="1">
        <v>148</v>
      </c>
      <c r="G113" s="1">
        <v>835</v>
      </c>
      <c r="H113" s="1" t="s">
        <v>1390</v>
      </c>
      <c r="I113" s="1" t="s">
        <v>1391</v>
      </c>
      <c r="J113" t="str">
        <f t="shared" si="1"/>
        <v>Light</v>
      </c>
    </row>
    <row r="114" spans="1:10" x14ac:dyDescent="0.35">
      <c r="A114" s="1">
        <v>251</v>
      </c>
      <c r="B114" s="1">
        <v>2183</v>
      </c>
      <c r="C114" s="1" t="s">
        <v>1207</v>
      </c>
      <c r="D114" s="1" t="s">
        <v>1194</v>
      </c>
      <c r="E114" s="1" t="s">
        <v>1191</v>
      </c>
      <c r="F114" s="1">
        <v>422</v>
      </c>
      <c r="G114" s="1">
        <v>651</v>
      </c>
      <c r="H114" s="1" t="s">
        <v>1392</v>
      </c>
      <c r="I114" s="1" t="s">
        <v>1393</v>
      </c>
      <c r="J114" t="str">
        <f t="shared" si="1"/>
        <v>Light</v>
      </c>
    </row>
    <row r="115" spans="1:10" x14ac:dyDescent="0.35">
      <c r="A115" s="1">
        <v>330</v>
      </c>
      <c r="B115" s="1">
        <v>2182</v>
      </c>
      <c r="C115" s="1" t="s">
        <v>1201</v>
      </c>
      <c r="D115" s="1" t="s">
        <v>1190</v>
      </c>
      <c r="E115" s="1" t="s">
        <v>1195</v>
      </c>
      <c r="F115" s="1">
        <v>275</v>
      </c>
      <c r="G115" s="1">
        <v>653</v>
      </c>
      <c r="H115" s="1" t="s">
        <v>1394</v>
      </c>
      <c r="I115" s="1" t="s">
        <v>1395</v>
      </c>
      <c r="J115" t="str">
        <f t="shared" si="1"/>
        <v>Light</v>
      </c>
    </row>
    <row r="116" spans="1:10" x14ac:dyDescent="0.35">
      <c r="A116" s="1">
        <v>69</v>
      </c>
      <c r="B116" s="1">
        <v>1087</v>
      </c>
      <c r="C116" s="1" t="s">
        <v>1189</v>
      </c>
      <c r="D116" s="1" t="s">
        <v>1190</v>
      </c>
      <c r="E116" s="1" t="s">
        <v>1191</v>
      </c>
      <c r="F116" s="1">
        <v>367</v>
      </c>
      <c r="G116" s="1">
        <v>740</v>
      </c>
      <c r="H116" s="1" t="s">
        <v>305</v>
      </c>
      <c r="I116" s="1" t="s">
        <v>907</v>
      </c>
      <c r="J116" t="str">
        <f t="shared" si="1"/>
        <v>Light</v>
      </c>
    </row>
    <row r="117" spans="1:10" x14ac:dyDescent="0.35">
      <c r="A117" s="1">
        <v>969</v>
      </c>
      <c r="B117" s="1">
        <v>4296</v>
      </c>
      <c r="C117" s="1" t="s">
        <v>1213</v>
      </c>
      <c r="D117" s="1" t="s">
        <v>1194</v>
      </c>
      <c r="E117" s="1" t="s">
        <v>1195</v>
      </c>
      <c r="F117" s="1">
        <v>507</v>
      </c>
      <c r="G117" s="1">
        <v>1334</v>
      </c>
      <c r="H117" s="1" t="s">
        <v>1396</v>
      </c>
      <c r="I117" s="1" t="s">
        <v>1397</v>
      </c>
      <c r="J117" t="str">
        <f t="shared" si="1"/>
        <v>Heavy</v>
      </c>
    </row>
    <row r="118" spans="1:10" x14ac:dyDescent="0.35">
      <c r="A118" s="1">
        <v>974</v>
      </c>
      <c r="B118" s="1">
        <v>9784</v>
      </c>
      <c r="C118" s="1" t="s">
        <v>1218</v>
      </c>
      <c r="D118" s="1" t="s">
        <v>1194</v>
      </c>
      <c r="E118" s="1" t="s">
        <v>1191</v>
      </c>
      <c r="F118" s="1">
        <v>442</v>
      </c>
      <c r="G118" s="1">
        <v>770</v>
      </c>
      <c r="H118" s="1" t="s">
        <v>656</v>
      </c>
      <c r="I118" s="1" t="s">
        <v>1398</v>
      </c>
      <c r="J118" t="str">
        <f t="shared" si="1"/>
        <v>Light</v>
      </c>
    </row>
    <row r="119" spans="1:10" x14ac:dyDescent="0.35">
      <c r="A119" s="1">
        <v>526</v>
      </c>
      <c r="B119" s="1">
        <v>6210</v>
      </c>
      <c r="C119" s="1" t="s">
        <v>1241</v>
      </c>
      <c r="D119" s="1" t="s">
        <v>1194</v>
      </c>
      <c r="E119" s="1" t="s">
        <v>1191</v>
      </c>
      <c r="F119" s="1">
        <v>510</v>
      </c>
      <c r="G119" s="1">
        <v>1205</v>
      </c>
      <c r="H119" s="1" t="s">
        <v>1399</v>
      </c>
      <c r="I119" s="1" t="s">
        <v>1400</v>
      </c>
      <c r="J119" t="str">
        <f t="shared" si="1"/>
        <v>Heavy</v>
      </c>
    </row>
    <row r="120" spans="1:10" x14ac:dyDescent="0.35">
      <c r="A120" s="1">
        <v>510</v>
      </c>
      <c r="B120" s="1">
        <v>5781</v>
      </c>
      <c r="C120" s="1" t="s">
        <v>1210</v>
      </c>
      <c r="D120" s="1" t="s">
        <v>1194</v>
      </c>
      <c r="E120" s="1" t="s">
        <v>1191</v>
      </c>
      <c r="F120" s="1">
        <v>117</v>
      </c>
      <c r="G120" s="1">
        <v>716</v>
      </c>
      <c r="H120" s="1" t="s">
        <v>282</v>
      </c>
      <c r="I120" s="1" t="s">
        <v>1401</v>
      </c>
      <c r="J120" t="str">
        <f t="shared" si="1"/>
        <v>Light</v>
      </c>
    </row>
    <row r="121" spans="1:10" x14ac:dyDescent="0.35">
      <c r="A121" s="1">
        <v>444</v>
      </c>
      <c r="B121" s="1">
        <v>8306</v>
      </c>
      <c r="C121" s="1" t="s">
        <v>1230</v>
      </c>
      <c r="D121" s="1" t="s">
        <v>1190</v>
      </c>
      <c r="E121" s="1" t="s">
        <v>1195</v>
      </c>
      <c r="F121" s="1">
        <v>973</v>
      </c>
      <c r="G121" s="1">
        <v>1250</v>
      </c>
      <c r="H121" s="1" t="s">
        <v>1402</v>
      </c>
      <c r="I121" s="1" t="s">
        <v>1403</v>
      </c>
      <c r="J121" t="str">
        <f t="shared" si="1"/>
        <v>Heavy</v>
      </c>
    </row>
    <row r="122" spans="1:10" x14ac:dyDescent="0.35">
      <c r="A122" s="1">
        <v>503</v>
      </c>
      <c r="B122" s="1">
        <v>3270</v>
      </c>
      <c r="C122" s="1" t="s">
        <v>1207</v>
      </c>
      <c r="D122" s="1" t="s">
        <v>1190</v>
      </c>
      <c r="E122" s="1" t="s">
        <v>1191</v>
      </c>
      <c r="F122" s="1">
        <v>243</v>
      </c>
      <c r="G122" s="1">
        <v>935</v>
      </c>
      <c r="H122" s="1" t="s">
        <v>1404</v>
      </c>
      <c r="I122" s="1" t="s">
        <v>748</v>
      </c>
      <c r="J122" t="str">
        <f t="shared" si="1"/>
        <v>Light</v>
      </c>
    </row>
    <row r="123" spans="1:10" x14ac:dyDescent="0.35">
      <c r="A123" s="1">
        <v>109</v>
      </c>
      <c r="B123" s="1">
        <v>6787</v>
      </c>
      <c r="C123" s="1" t="s">
        <v>1198</v>
      </c>
      <c r="D123" s="1" t="s">
        <v>1190</v>
      </c>
      <c r="E123" s="1" t="s">
        <v>1195</v>
      </c>
      <c r="F123" s="1">
        <v>715</v>
      </c>
      <c r="G123" s="1">
        <v>1185</v>
      </c>
      <c r="H123" s="1" t="s">
        <v>305</v>
      </c>
      <c r="I123" s="1" t="s">
        <v>1405</v>
      </c>
      <c r="J123" t="str">
        <f t="shared" si="1"/>
        <v>Heavy</v>
      </c>
    </row>
    <row r="124" spans="1:10" x14ac:dyDescent="0.35">
      <c r="A124" s="1">
        <v>823</v>
      </c>
      <c r="B124" s="1">
        <v>3733</v>
      </c>
      <c r="C124" s="1" t="s">
        <v>1189</v>
      </c>
      <c r="D124" s="1" t="s">
        <v>1190</v>
      </c>
      <c r="E124" s="1" t="s">
        <v>1195</v>
      </c>
      <c r="F124" s="1">
        <v>571</v>
      </c>
      <c r="G124" s="1">
        <v>1031</v>
      </c>
      <c r="H124" s="1" t="s">
        <v>173</v>
      </c>
      <c r="I124" s="1" t="s">
        <v>1406</v>
      </c>
      <c r="J124" t="str">
        <f t="shared" si="1"/>
        <v>Heavy</v>
      </c>
    </row>
    <row r="125" spans="1:10" x14ac:dyDescent="0.35">
      <c r="A125" s="1">
        <v>147</v>
      </c>
      <c r="B125" s="1">
        <v>207</v>
      </c>
      <c r="C125" s="1" t="s">
        <v>1213</v>
      </c>
      <c r="D125" s="1" t="s">
        <v>1190</v>
      </c>
      <c r="E125" s="1" t="s">
        <v>1195</v>
      </c>
      <c r="F125" s="1">
        <v>369</v>
      </c>
      <c r="G125" s="1">
        <v>646</v>
      </c>
      <c r="H125" s="1" t="s">
        <v>284</v>
      </c>
      <c r="I125" s="1" t="s">
        <v>1407</v>
      </c>
      <c r="J125" t="str">
        <f t="shared" si="1"/>
        <v>Light</v>
      </c>
    </row>
    <row r="126" spans="1:10" x14ac:dyDescent="0.35">
      <c r="A126" s="1">
        <v>625</v>
      </c>
      <c r="B126" s="1">
        <v>3</v>
      </c>
      <c r="C126" s="1" t="s">
        <v>1213</v>
      </c>
      <c r="D126" s="1" t="s">
        <v>1194</v>
      </c>
      <c r="E126" s="1" t="s">
        <v>1191</v>
      </c>
      <c r="F126" s="1">
        <v>318</v>
      </c>
      <c r="G126" s="1">
        <v>980</v>
      </c>
      <c r="H126" s="1" t="s">
        <v>1408</v>
      </c>
      <c r="I126" s="1" t="s">
        <v>1409</v>
      </c>
      <c r="J126" t="str">
        <f t="shared" si="1"/>
        <v>Light</v>
      </c>
    </row>
    <row r="127" spans="1:10" x14ac:dyDescent="0.35">
      <c r="A127" s="1">
        <v>695</v>
      </c>
      <c r="B127" s="1">
        <v>1896</v>
      </c>
      <c r="C127" s="1" t="s">
        <v>1207</v>
      </c>
      <c r="D127" s="1" t="s">
        <v>1190</v>
      </c>
      <c r="E127" s="1" t="s">
        <v>1191</v>
      </c>
      <c r="F127" s="1">
        <v>266</v>
      </c>
      <c r="G127" s="1">
        <v>833</v>
      </c>
      <c r="H127" s="1" t="s">
        <v>305</v>
      </c>
      <c r="I127" s="1" t="s">
        <v>1410</v>
      </c>
      <c r="J127" t="str">
        <f t="shared" si="1"/>
        <v>Light</v>
      </c>
    </row>
    <row r="128" spans="1:10" x14ac:dyDescent="0.35">
      <c r="A128" s="1">
        <v>983</v>
      </c>
      <c r="B128" s="1">
        <v>9631</v>
      </c>
      <c r="C128" s="1" t="s">
        <v>1201</v>
      </c>
      <c r="D128" s="1" t="s">
        <v>1194</v>
      </c>
      <c r="E128" s="1" t="s">
        <v>1191</v>
      </c>
      <c r="F128" s="1">
        <v>60</v>
      </c>
      <c r="G128" s="1">
        <v>166</v>
      </c>
      <c r="H128" s="1" t="s">
        <v>1411</v>
      </c>
      <c r="I128" s="1" t="s">
        <v>1412</v>
      </c>
      <c r="J128" t="str">
        <f t="shared" si="1"/>
        <v>Light</v>
      </c>
    </row>
    <row r="129" spans="1:10" x14ac:dyDescent="0.35">
      <c r="A129" s="1">
        <v>82</v>
      </c>
      <c r="B129" s="1">
        <v>3132</v>
      </c>
      <c r="C129" s="1" t="s">
        <v>1198</v>
      </c>
      <c r="D129" s="1" t="s">
        <v>1194</v>
      </c>
      <c r="E129" s="1" t="s">
        <v>1195</v>
      </c>
      <c r="F129" s="1">
        <v>121</v>
      </c>
      <c r="G129" s="1">
        <v>557</v>
      </c>
      <c r="H129" s="1" t="s">
        <v>1413</v>
      </c>
      <c r="I129" s="1" t="s">
        <v>1414</v>
      </c>
      <c r="J129" t="str">
        <f t="shared" si="1"/>
        <v>Light</v>
      </c>
    </row>
    <row r="130" spans="1:10" x14ac:dyDescent="0.35">
      <c r="A130" s="1">
        <v>397</v>
      </c>
      <c r="B130" s="1">
        <v>1202</v>
      </c>
      <c r="C130" s="1" t="s">
        <v>1218</v>
      </c>
      <c r="D130" s="1" t="s">
        <v>1194</v>
      </c>
      <c r="E130" s="1" t="s">
        <v>1195</v>
      </c>
      <c r="F130" s="1">
        <v>876</v>
      </c>
      <c r="G130" s="1">
        <v>1045</v>
      </c>
      <c r="H130" s="1" t="s">
        <v>1415</v>
      </c>
      <c r="I130" s="1" t="s">
        <v>1416</v>
      </c>
      <c r="J130" t="str">
        <f t="shared" si="1"/>
        <v>Heavy</v>
      </c>
    </row>
    <row r="131" spans="1:10" x14ac:dyDescent="0.35">
      <c r="A131" s="1">
        <v>599</v>
      </c>
      <c r="B131" s="1">
        <v>8834</v>
      </c>
      <c r="C131" s="1" t="s">
        <v>1213</v>
      </c>
      <c r="D131" s="1" t="s">
        <v>1190</v>
      </c>
      <c r="E131" s="1" t="s">
        <v>1191</v>
      </c>
      <c r="F131" s="1">
        <v>946</v>
      </c>
      <c r="G131" s="1">
        <v>1100</v>
      </c>
      <c r="H131" s="1" t="s">
        <v>168</v>
      </c>
      <c r="I131" s="1" t="s">
        <v>355</v>
      </c>
      <c r="J131" t="str">
        <f t="shared" ref="J131:J194" si="2">IF(F131&lt;500,"Light","Heavy")</f>
        <v>Heavy</v>
      </c>
    </row>
    <row r="132" spans="1:10" x14ac:dyDescent="0.35">
      <c r="A132" s="1">
        <v>306</v>
      </c>
      <c r="B132" s="1">
        <v>1201</v>
      </c>
      <c r="C132" s="1" t="s">
        <v>1215</v>
      </c>
      <c r="D132" s="1" t="s">
        <v>1190</v>
      </c>
      <c r="E132" s="1" t="s">
        <v>1191</v>
      </c>
      <c r="F132" s="1">
        <v>654</v>
      </c>
      <c r="G132" s="1">
        <v>1150</v>
      </c>
      <c r="H132" s="1" t="s">
        <v>190</v>
      </c>
      <c r="I132" s="1" t="s">
        <v>1417</v>
      </c>
      <c r="J132" t="str">
        <f t="shared" si="2"/>
        <v>Heavy</v>
      </c>
    </row>
    <row r="133" spans="1:10" x14ac:dyDescent="0.35">
      <c r="A133" s="1">
        <v>536</v>
      </c>
      <c r="B133" s="1">
        <v>2573</v>
      </c>
      <c r="C133" s="1" t="s">
        <v>1230</v>
      </c>
      <c r="D133" s="1" t="s">
        <v>1190</v>
      </c>
      <c r="E133" s="1" t="s">
        <v>1195</v>
      </c>
      <c r="F133" s="1">
        <v>74</v>
      </c>
      <c r="G133" s="1">
        <v>281</v>
      </c>
      <c r="H133" s="1" t="s">
        <v>1418</v>
      </c>
      <c r="I133" s="1" t="s">
        <v>930</v>
      </c>
      <c r="J133" t="str">
        <f t="shared" si="2"/>
        <v>Light</v>
      </c>
    </row>
    <row r="134" spans="1:10" x14ac:dyDescent="0.35">
      <c r="A134" s="1">
        <v>20</v>
      </c>
      <c r="B134" s="1">
        <v>6759</v>
      </c>
      <c r="C134" s="1" t="s">
        <v>1230</v>
      </c>
      <c r="D134" s="1" t="s">
        <v>1190</v>
      </c>
      <c r="E134" s="1" t="s">
        <v>1191</v>
      </c>
      <c r="F134" s="1">
        <v>630</v>
      </c>
      <c r="G134" s="1">
        <v>1062</v>
      </c>
      <c r="H134" s="1" t="s">
        <v>1419</v>
      </c>
      <c r="I134" s="1" t="s">
        <v>1420</v>
      </c>
      <c r="J134" t="str">
        <f t="shared" si="2"/>
        <v>Heavy</v>
      </c>
    </row>
    <row r="135" spans="1:10" x14ac:dyDescent="0.35">
      <c r="A135" s="1">
        <v>515</v>
      </c>
      <c r="B135" s="1">
        <v>2601</v>
      </c>
      <c r="C135" s="1" t="s">
        <v>1189</v>
      </c>
      <c r="D135" s="1" t="s">
        <v>1190</v>
      </c>
      <c r="E135" s="1" t="s">
        <v>1195</v>
      </c>
      <c r="F135" s="1">
        <v>782</v>
      </c>
      <c r="G135" s="1">
        <v>1425</v>
      </c>
      <c r="H135" s="1" t="s">
        <v>1421</v>
      </c>
      <c r="I135" s="1" t="s">
        <v>1422</v>
      </c>
      <c r="J135" t="str">
        <f t="shared" si="2"/>
        <v>Heavy</v>
      </c>
    </row>
    <row r="136" spans="1:10" x14ac:dyDescent="0.35">
      <c r="A136" s="1">
        <v>332</v>
      </c>
      <c r="B136" s="1">
        <v>2656</v>
      </c>
      <c r="C136" s="1" t="s">
        <v>1198</v>
      </c>
      <c r="D136" s="1" t="s">
        <v>1194</v>
      </c>
      <c r="E136" s="1" t="s">
        <v>1191</v>
      </c>
      <c r="F136" s="1">
        <v>45</v>
      </c>
      <c r="G136" s="1">
        <v>39</v>
      </c>
      <c r="H136" s="1" t="s">
        <v>1423</v>
      </c>
      <c r="I136" s="1" t="s">
        <v>1424</v>
      </c>
      <c r="J136" t="str">
        <f t="shared" si="2"/>
        <v>Light</v>
      </c>
    </row>
    <row r="137" spans="1:10" x14ac:dyDescent="0.35">
      <c r="A137" s="1">
        <v>127</v>
      </c>
      <c r="B137" s="1">
        <v>9645</v>
      </c>
      <c r="C137" s="1" t="s">
        <v>1198</v>
      </c>
      <c r="D137" s="1" t="s">
        <v>1194</v>
      </c>
      <c r="E137" s="1" t="s">
        <v>1195</v>
      </c>
      <c r="F137" s="1">
        <v>916</v>
      </c>
      <c r="G137" s="1">
        <v>1143</v>
      </c>
      <c r="H137" s="1" t="s">
        <v>1425</v>
      </c>
      <c r="I137" s="1" t="s">
        <v>1426</v>
      </c>
      <c r="J137" t="str">
        <f t="shared" si="2"/>
        <v>Heavy</v>
      </c>
    </row>
    <row r="138" spans="1:10" x14ac:dyDescent="0.35">
      <c r="A138" s="1">
        <v>958</v>
      </c>
      <c r="B138" s="1">
        <v>584</v>
      </c>
      <c r="C138" s="1" t="s">
        <v>1215</v>
      </c>
      <c r="D138" s="1" t="s">
        <v>1194</v>
      </c>
      <c r="E138" s="1" t="s">
        <v>1195</v>
      </c>
      <c r="F138" s="1">
        <v>274</v>
      </c>
      <c r="G138" s="1">
        <v>669</v>
      </c>
      <c r="H138" s="1" t="s">
        <v>1427</v>
      </c>
      <c r="I138" s="1" t="s">
        <v>1428</v>
      </c>
      <c r="J138" t="str">
        <f t="shared" si="2"/>
        <v>Light</v>
      </c>
    </row>
    <row r="139" spans="1:10" x14ac:dyDescent="0.35">
      <c r="A139" s="1">
        <v>42</v>
      </c>
      <c r="B139" s="1">
        <v>2121</v>
      </c>
      <c r="C139" s="1" t="s">
        <v>1241</v>
      </c>
      <c r="D139" s="1" t="s">
        <v>1190</v>
      </c>
      <c r="E139" s="1" t="s">
        <v>1191</v>
      </c>
      <c r="F139" s="1">
        <v>987</v>
      </c>
      <c r="G139" s="1">
        <v>1134</v>
      </c>
      <c r="H139" s="1" t="s">
        <v>1429</v>
      </c>
      <c r="I139" s="1" t="s">
        <v>1430</v>
      </c>
      <c r="J139" t="str">
        <f t="shared" si="2"/>
        <v>Heavy</v>
      </c>
    </row>
    <row r="140" spans="1:10" x14ac:dyDescent="0.35">
      <c r="A140" s="1">
        <v>977</v>
      </c>
      <c r="B140" s="1">
        <v>2142</v>
      </c>
      <c r="C140" s="1" t="s">
        <v>1241</v>
      </c>
      <c r="D140" s="1" t="s">
        <v>1194</v>
      </c>
      <c r="E140" s="1" t="s">
        <v>1191</v>
      </c>
      <c r="F140" s="1">
        <v>434</v>
      </c>
      <c r="G140" s="1">
        <v>558</v>
      </c>
      <c r="H140" s="1" t="s">
        <v>1431</v>
      </c>
      <c r="I140" s="1" t="s">
        <v>1236</v>
      </c>
      <c r="J140" t="str">
        <f t="shared" si="2"/>
        <v>Light</v>
      </c>
    </row>
    <row r="141" spans="1:10" x14ac:dyDescent="0.35">
      <c r="A141" s="1">
        <v>460</v>
      </c>
      <c r="B141" s="1">
        <v>2396</v>
      </c>
      <c r="C141" s="1" t="s">
        <v>1204</v>
      </c>
      <c r="D141" s="1" t="s">
        <v>1194</v>
      </c>
      <c r="E141" s="1" t="s">
        <v>1195</v>
      </c>
      <c r="F141" s="1">
        <v>897</v>
      </c>
      <c r="G141" s="1">
        <v>1313</v>
      </c>
      <c r="H141" s="1" t="s">
        <v>316</v>
      </c>
      <c r="I141" s="1" t="s">
        <v>1305</v>
      </c>
      <c r="J141" t="str">
        <f t="shared" si="2"/>
        <v>Heavy</v>
      </c>
    </row>
    <row r="142" spans="1:10" x14ac:dyDescent="0.35">
      <c r="A142" s="1">
        <v>659</v>
      </c>
      <c r="B142" s="1">
        <v>8747</v>
      </c>
      <c r="C142" s="1" t="s">
        <v>1218</v>
      </c>
      <c r="D142" s="1" t="s">
        <v>1194</v>
      </c>
      <c r="E142" s="1" t="s">
        <v>1191</v>
      </c>
      <c r="F142" s="1">
        <v>442</v>
      </c>
      <c r="G142" s="1">
        <v>595</v>
      </c>
      <c r="H142" s="1" t="s">
        <v>1432</v>
      </c>
      <c r="I142" s="1" t="s">
        <v>1433</v>
      </c>
      <c r="J142" t="str">
        <f t="shared" si="2"/>
        <v>Light</v>
      </c>
    </row>
    <row r="143" spans="1:10" x14ac:dyDescent="0.35">
      <c r="A143" s="1">
        <v>197</v>
      </c>
      <c r="B143" s="1">
        <v>4142</v>
      </c>
      <c r="C143" s="1" t="s">
        <v>1207</v>
      </c>
      <c r="D143" s="1" t="s">
        <v>1190</v>
      </c>
      <c r="E143" s="1" t="s">
        <v>1195</v>
      </c>
      <c r="F143" s="1">
        <v>98</v>
      </c>
      <c r="G143" s="1">
        <v>360</v>
      </c>
      <c r="H143" s="1" t="s">
        <v>1434</v>
      </c>
      <c r="I143" s="1" t="s">
        <v>1435</v>
      </c>
      <c r="J143" t="str">
        <f t="shared" si="2"/>
        <v>Light</v>
      </c>
    </row>
    <row r="144" spans="1:10" x14ac:dyDescent="0.35">
      <c r="A144" s="1">
        <v>540</v>
      </c>
      <c r="B144" s="1">
        <v>9770</v>
      </c>
      <c r="C144" s="1" t="s">
        <v>1198</v>
      </c>
      <c r="D144" s="1" t="s">
        <v>1194</v>
      </c>
      <c r="E144" s="1" t="s">
        <v>1195</v>
      </c>
      <c r="F144" s="1">
        <v>431</v>
      </c>
      <c r="G144" s="1">
        <v>934</v>
      </c>
      <c r="H144" s="1" t="s">
        <v>1436</v>
      </c>
      <c r="I144" s="1" t="s">
        <v>656</v>
      </c>
      <c r="J144" t="str">
        <f t="shared" si="2"/>
        <v>Light</v>
      </c>
    </row>
    <row r="145" spans="1:10" x14ac:dyDescent="0.35">
      <c r="A145" s="1">
        <v>178</v>
      </c>
      <c r="B145" s="1">
        <v>2593</v>
      </c>
      <c r="C145" s="1" t="s">
        <v>1230</v>
      </c>
      <c r="D145" s="1" t="s">
        <v>1194</v>
      </c>
      <c r="E145" s="1" t="s">
        <v>1195</v>
      </c>
      <c r="F145" s="1">
        <v>745</v>
      </c>
      <c r="G145" s="1">
        <v>1383</v>
      </c>
      <c r="H145" s="1" t="s">
        <v>1437</v>
      </c>
      <c r="I145" s="1" t="s">
        <v>1438</v>
      </c>
      <c r="J145" t="str">
        <f t="shared" si="2"/>
        <v>Heavy</v>
      </c>
    </row>
    <row r="146" spans="1:10" x14ac:dyDescent="0.35">
      <c r="A146" s="1">
        <v>202</v>
      </c>
      <c r="B146" s="1">
        <v>9807</v>
      </c>
      <c r="C146" s="1" t="s">
        <v>1201</v>
      </c>
      <c r="D146" s="1" t="s">
        <v>1194</v>
      </c>
      <c r="E146" s="1" t="s">
        <v>1195</v>
      </c>
      <c r="F146" s="1">
        <v>871</v>
      </c>
      <c r="G146" s="1">
        <v>1274</v>
      </c>
      <c r="H146" s="1" t="s">
        <v>1433</v>
      </c>
      <c r="I146" s="1" t="s">
        <v>1251</v>
      </c>
      <c r="J146" t="str">
        <f t="shared" si="2"/>
        <v>Heavy</v>
      </c>
    </row>
    <row r="147" spans="1:10" x14ac:dyDescent="0.35">
      <c r="A147" s="1">
        <v>632</v>
      </c>
      <c r="B147" s="1">
        <v>2525</v>
      </c>
      <c r="C147" s="1" t="s">
        <v>1213</v>
      </c>
      <c r="D147" s="1" t="s">
        <v>1190</v>
      </c>
      <c r="E147" s="1" t="s">
        <v>1191</v>
      </c>
      <c r="F147" s="1">
        <v>67</v>
      </c>
      <c r="G147" s="1">
        <v>193</v>
      </c>
      <c r="H147" s="1" t="s">
        <v>82</v>
      </c>
      <c r="I147" s="1" t="s">
        <v>1439</v>
      </c>
      <c r="J147" t="str">
        <f t="shared" si="2"/>
        <v>Light</v>
      </c>
    </row>
    <row r="148" spans="1:10" x14ac:dyDescent="0.35">
      <c r="A148" s="1">
        <v>25</v>
      </c>
      <c r="B148" s="1">
        <v>1724</v>
      </c>
      <c r="C148" s="1" t="s">
        <v>1201</v>
      </c>
      <c r="D148" s="1" t="s">
        <v>1190</v>
      </c>
      <c r="E148" s="1" t="s">
        <v>1195</v>
      </c>
      <c r="F148" s="1">
        <v>431</v>
      </c>
      <c r="G148" s="1">
        <v>702</v>
      </c>
      <c r="H148" s="1" t="s">
        <v>1440</v>
      </c>
      <c r="I148" s="1" t="s">
        <v>1441</v>
      </c>
      <c r="J148" t="str">
        <f t="shared" si="2"/>
        <v>Light</v>
      </c>
    </row>
    <row r="149" spans="1:10" x14ac:dyDescent="0.35">
      <c r="A149" s="1">
        <v>990</v>
      </c>
      <c r="B149" s="1">
        <v>7146</v>
      </c>
      <c r="C149" s="1" t="s">
        <v>1230</v>
      </c>
      <c r="D149" s="1" t="s">
        <v>1194</v>
      </c>
      <c r="E149" s="1" t="s">
        <v>1191</v>
      </c>
      <c r="F149" s="1">
        <v>178</v>
      </c>
      <c r="G149" s="1">
        <v>646</v>
      </c>
      <c r="H149" s="1" t="s">
        <v>1442</v>
      </c>
      <c r="I149" s="1" t="s">
        <v>1443</v>
      </c>
      <c r="J149" t="str">
        <f t="shared" si="2"/>
        <v>Light</v>
      </c>
    </row>
    <row r="150" spans="1:10" x14ac:dyDescent="0.35">
      <c r="A150" s="1">
        <v>913</v>
      </c>
      <c r="B150" s="1">
        <v>563</v>
      </c>
      <c r="C150" s="1" t="s">
        <v>1201</v>
      </c>
      <c r="D150" s="1" t="s">
        <v>1190</v>
      </c>
      <c r="E150" s="1" t="s">
        <v>1195</v>
      </c>
      <c r="F150" s="1">
        <v>180</v>
      </c>
      <c r="G150" s="1">
        <v>755</v>
      </c>
      <c r="H150" s="1" t="s">
        <v>1444</v>
      </c>
      <c r="I150" s="1" t="s">
        <v>1445</v>
      </c>
      <c r="J150" t="str">
        <f t="shared" si="2"/>
        <v>Light</v>
      </c>
    </row>
    <row r="151" spans="1:10" x14ac:dyDescent="0.35">
      <c r="A151" s="1">
        <v>371</v>
      </c>
      <c r="B151" s="1">
        <v>7771</v>
      </c>
      <c r="C151" s="1" t="s">
        <v>1241</v>
      </c>
      <c r="D151" s="1" t="s">
        <v>1190</v>
      </c>
      <c r="E151" s="1" t="s">
        <v>1195</v>
      </c>
      <c r="F151" s="1">
        <v>280</v>
      </c>
      <c r="G151" s="1">
        <v>990</v>
      </c>
      <c r="H151" s="1" t="s">
        <v>813</v>
      </c>
      <c r="I151" s="1" t="s">
        <v>1446</v>
      </c>
      <c r="J151" t="str">
        <f t="shared" si="2"/>
        <v>Light</v>
      </c>
    </row>
    <row r="152" spans="1:10" x14ac:dyDescent="0.35">
      <c r="A152" s="1">
        <v>514</v>
      </c>
      <c r="B152" s="1">
        <v>4789</v>
      </c>
      <c r="C152" s="1" t="s">
        <v>1215</v>
      </c>
      <c r="D152" s="1" t="s">
        <v>1190</v>
      </c>
      <c r="E152" s="1" t="s">
        <v>1195</v>
      </c>
      <c r="F152" s="1">
        <v>263</v>
      </c>
      <c r="G152" s="1">
        <v>965</v>
      </c>
      <c r="H152" s="1" t="s">
        <v>1447</v>
      </c>
      <c r="I152" s="1" t="s">
        <v>588</v>
      </c>
      <c r="J152" t="str">
        <f t="shared" si="2"/>
        <v>Light</v>
      </c>
    </row>
    <row r="153" spans="1:10" x14ac:dyDescent="0.35">
      <c r="A153" s="1">
        <v>707</v>
      </c>
      <c r="B153" s="1">
        <v>3221</v>
      </c>
      <c r="C153" s="1" t="s">
        <v>1218</v>
      </c>
      <c r="D153" s="1" t="s">
        <v>1190</v>
      </c>
      <c r="E153" s="1" t="s">
        <v>1191</v>
      </c>
      <c r="F153" s="1">
        <v>187</v>
      </c>
      <c r="G153" s="1">
        <v>931</v>
      </c>
      <c r="H153" s="1" t="s">
        <v>1448</v>
      </c>
      <c r="I153" s="1" t="s">
        <v>1449</v>
      </c>
      <c r="J153" t="str">
        <f t="shared" si="2"/>
        <v>Light</v>
      </c>
    </row>
    <row r="154" spans="1:10" x14ac:dyDescent="0.35">
      <c r="A154" s="1">
        <v>473</v>
      </c>
      <c r="B154" s="1">
        <v>5197</v>
      </c>
      <c r="C154" s="1" t="s">
        <v>1241</v>
      </c>
      <c r="D154" s="1" t="s">
        <v>1194</v>
      </c>
      <c r="E154" s="1" t="s">
        <v>1191</v>
      </c>
      <c r="F154" s="1">
        <v>94</v>
      </c>
      <c r="G154" s="1">
        <v>361</v>
      </c>
      <c r="H154" s="1" t="s">
        <v>1450</v>
      </c>
      <c r="I154" s="1" t="s">
        <v>1451</v>
      </c>
      <c r="J154" t="str">
        <f t="shared" si="2"/>
        <v>Light</v>
      </c>
    </row>
    <row r="155" spans="1:10" x14ac:dyDescent="0.35">
      <c r="A155" s="1">
        <v>847</v>
      </c>
      <c r="B155" s="1">
        <v>8183</v>
      </c>
      <c r="C155" s="1" t="s">
        <v>1210</v>
      </c>
      <c r="D155" s="1" t="s">
        <v>1194</v>
      </c>
      <c r="E155" s="1" t="s">
        <v>1195</v>
      </c>
      <c r="F155" s="1">
        <v>906</v>
      </c>
      <c r="G155" s="1">
        <v>1297</v>
      </c>
      <c r="H155" s="1" t="s">
        <v>1452</v>
      </c>
      <c r="I155" s="1" t="s">
        <v>1453</v>
      </c>
      <c r="J155" t="str">
        <f t="shared" si="2"/>
        <v>Heavy</v>
      </c>
    </row>
    <row r="156" spans="1:10" x14ac:dyDescent="0.35">
      <c r="A156" s="1">
        <v>815</v>
      </c>
      <c r="B156" s="1">
        <v>1126</v>
      </c>
      <c r="C156" s="1" t="s">
        <v>1189</v>
      </c>
      <c r="D156" s="1" t="s">
        <v>1194</v>
      </c>
      <c r="E156" s="1" t="s">
        <v>1191</v>
      </c>
      <c r="F156" s="1">
        <v>71</v>
      </c>
      <c r="G156" s="1">
        <v>130</v>
      </c>
      <c r="H156" s="1" t="s">
        <v>1454</v>
      </c>
      <c r="I156" s="1" t="s">
        <v>1455</v>
      </c>
      <c r="J156" t="str">
        <f t="shared" si="2"/>
        <v>Light</v>
      </c>
    </row>
    <row r="157" spans="1:10" x14ac:dyDescent="0.35">
      <c r="A157" s="1">
        <v>928</v>
      </c>
      <c r="B157" s="1">
        <v>4899</v>
      </c>
      <c r="C157" s="1" t="s">
        <v>1215</v>
      </c>
      <c r="D157" s="1" t="s">
        <v>1194</v>
      </c>
      <c r="E157" s="1" t="s">
        <v>1195</v>
      </c>
      <c r="F157" s="1">
        <v>253</v>
      </c>
      <c r="G157" s="1">
        <v>904</v>
      </c>
      <c r="H157" s="1" t="s">
        <v>715</v>
      </c>
      <c r="I157" s="1" t="s">
        <v>715</v>
      </c>
      <c r="J157" t="str">
        <f t="shared" si="2"/>
        <v>Light</v>
      </c>
    </row>
    <row r="158" spans="1:10" x14ac:dyDescent="0.35">
      <c r="A158" s="1">
        <v>210</v>
      </c>
      <c r="B158" s="1">
        <v>4732</v>
      </c>
      <c r="C158" s="1" t="s">
        <v>1201</v>
      </c>
      <c r="D158" s="1" t="s">
        <v>1194</v>
      </c>
      <c r="E158" s="1" t="s">
        <v>1195</v>
      </c>
      <c r="F158" s="1">
        <v>591</v>
      </c>
      <c r="G158" s="1">
        <v>1433</v>
      </c>
      <c r="H158" s="1" t="s">
        <v>1456</v>
      </c>
      <c r="I158" s="1" t="s">
        <v>276</v>
      </c>
      <c r="J158" t="str">
        <f t="shared" si="2"/>
        <v>Heavy</v>
      </c>
    </row>
    <row r="159" spans="1:10" x14ac:dyDescent="0.35">
      <c r="A159" s="1">
        <v>793</v>
      </c>
      <c r="B159" s="1">
        <v>4103</v>
      </c>
      <c r="C159" s="1" t="s">
        <v>1218</v>
      </c>
      <c r="D159" s="1" t="s">
        <v>1190</v>
      </c>
      <c r="E159" s="1" t="s">
        <v>1191</v>
      </c>
      <c r="F159" s="1">
        <v>399</v>
      </c>
      <c r="G159" s="1">
        <v>835</v>
      </c>
      <c r="H159" s="1" t="s">
        <v>168</v>
      </c>
      <c r="I159" s="1" t="s">
        <v>119</v>
      </c>
      <c r="J159" t="str">
        <f t="shared" si="2"/>
        <v>Light</v>
      </c>
    </row>
    <row r="160" spans="1:10" x14ac:dyDescent="0.35">
      <c r="A160" s="1">
        <v>872</v>
      </c>
      <c r="B160" s="1">
        <v>7861</v>
      </c>
      <c r="C160" s="1" t="s">
        <v>1218</v>
      </c>
      <c r="D160" s="1" t="s">
        <v>1194</v>
      </c>
      <c r="E160" s="1" t="s">
        <v>1195</v>
      </c>
      <c r="F160" s="1">
        <v>91</v>
      </c>
      <c r="G160" s="1">
        <v>242</v>
      </c>
      <c r="H160" s="1" t="s">
        <v>1457</v>
      </c>
      <c r="I160" s="1" t="s">
        <v>1331</v>
      </c>
      <c r="J160" t="str">
        <f t="shared" si="2"/>
        <v>Light</v>
      </c>
    </row>
    <row r="161" spans="1:10" x14ac:dyDescent="0.35">
      <c r="A161" s="1">
        <v>298</v>
      </c>
      <c r="B161" s="1">
        <v>7764</v>
      </c>
      <c r="C161" s="1" t="s">
        <v>1215</v>
      </c>
      <c r="D161" s="1" t="s">
        <v>1194</v>
      </c>
      <c r="E161" s="1" t="s">
        <v>1191</v>
      </c>
      <c r="F161" s="1">
        <v>717</v>
      </c>
      <c r="G161" s="1">
        <v>1297</v>
      </c>
      <c r="H161" s="1" t="s">
        <v>1458</v>
      </c>
      <c r="I161" s="1" t="s">
        <v>1459</v>
      </c>
      <c r="J161" t="str">
        <f t="shared" si="2"/>
        <v>Heavy</v>
      </c>
    </row>
    <row r="162" spans="1:10" x14ac:dyDescent="0.35">
      <c r="A162" s="1">
        <v>941</v>
      </c>
      <c r="B162" s="1">
        <v>5345</v>
      </c>
      <c r="C162" s="1" t="s">
        <v>1207</v>
      </c>
      <c r="D162" s="1" t="s">
        <v>1194</v>
      </c>
      <c r="E162" s="1" t="s">
        <v>1191</v>
      </c>
      <c r="F162" s="1">
        <v>735</v>
      </c>
      <c r="G162" s="1">
        <v>1181</v>
      </c>
      <c r="H162" s="1" t="s">
        <v>1460</v>
      </c>
      <c r="I162" s="1" t="s">
        <v>1461</v>
      </c>
      <c r="J162" t="str">
        <f t="shared" si="2"/>
        <v>Heavy</v>
      </c>
    </row>
    <row r="163" spans="1:10" x14ac:dyDescent="0.35">
      <c r="A163" s="1">
        <v>731</v>
      </c>
      <c r="B163" s="1">
        <v>6191</v>
      </c>
      <c r="C163" s="1" t="s">
        <v>1215</v>
      </c>
      <c r="D163" s="1" t="s">
        <v>1190</v>
      </c>
      <c r="E163" s="1" t="s">
        <v>1195</v>
      </c>
      <c r="F163" s="1">
        <v>970</v>
      </c>
      <c r="G163" s="1">
        <v>1242</v>
      </c>
      <c r="H163" s="1" t="s">
        <v>1462</v>
      </c>
      <c r="I163" s="1" t="s">
        <v>1463</v>
      </c>
      <c r="J163" t="str">
        <f t="shared" si="2"/>
        <v>Heavy</v>
      </c>
    </row>
    <row r="164" spans="1:10" x14ac:dyDescent="0.35">
      <c r="A164" s="1">
        <v>500</v>
      </c>
      <c r="B164" s="1">
        <v>310</v>
      </c>
      <c r="C164" s="1" t="s">
        <v>1241</v>
      </c>
      <c r="D164" s="1" t="s">
        <v>1190</v>
      </c>
      <c r="E164" s="1" t="s">
        <v>1191</v>
      </c>
      <c r="F164" s="1">
        <v>80</v>
      </c>
      <c r="G164" s="1">
        <v>236</v>
      </c>
      <c r="H164" s="1" t="s">
        <v>1464</v>
      </c>
      <c r="I164" s="1" t="s">
        <v>1465</v>
      </c>
      <c r="J164" t="str">
        <f t="shared" si="2"/>
        <v>Light</v>
      </c>
    </row>
    <row r="165" spans="1:10" x14ac:dyDescent="0.35">
      <c r="A165" s="1">
        <v>142</v>
      </c>
      <c r="B165" s="1">
        <v>3095</v>
      </c>
      <c r="C165" s="1" t="s">
        <v>1241</v>
      </c>
      <c r="D165" s="1" t="s">
        <v>1190</v>
      </c>
      <c r="E165" s="1" t="s">
        <v>1195</v>
      </c>
      <c r="F165" s="1">
        <v>550</v>
      </c>
      <c r="G165" s="1">
        <v>1171</v>
      </c>
      <c r="H165" s="1" t="s">
        <v>1459</v>
      </c>
      <c r="I165" s="1" t="s">
        <v>1466</v>
      </c>
      <c r="J165" t="str">
        <f t="shared" si="2"/>
        <v>Heavy</v>
      </c>
    </row>
    <row r="166" spans="1:10" x14ac:dyDescent="0.35">
      <c r="A166" s="1">
        <v>787</v>
      </c>
      <c r="B166" s="1">
        <v>2159</v>
      </c>
      <c r="C166" s="1" t="s">
        <v>1241</v>
      </c>
      <c r="D166" s="1" t="s">
        <v>1194</v>
      </c>
      <c r="E166" s="1" t="s">
        <v>1195</v>
      </c>
      <c r="F166" s="1">
        <v>187</v>
      </c>
      <c r="G166" s="1">
        <v>864</v>
      </c>
      <c r="H166" s="1" t="s">
        <v>87</v>
      </c>
      <c r="I166" s="1" t="s">
        <v>1411</v>
      </c>
      <c r="J166" t="str">
        <f t="shared" si="2"/>
        <v>Light</v>
      </c>
    </row>
    <row r="167" spans="1:10" x14ac:dyDescent="0.35">
      <c r="A167" s="1">
        <v>749</v>
      </c>
      <c r="B167" s="1">
        <v>3569</v>
      </c>
      <c r="C167" s="1" t="s">
        <v>1218</v>
      </c>
      <c r="D167" s="1" t="s">
        <v>1194</v>
      </c>
      <c r="E167" s="1" t="s">
        <v>1195</v>
      </c>
      <c r="F167" s="1">
        <v>262</v>
      </c>
      <c r="G167" s="1">
        <v>875</v>
      </c>
      <c r="H167" s="1" t="s">
        <v>1467</v>
      </c>
      <c r="I167" s="1" t="s">
        <v>207</v>
      </c>
      <c r="J167" t="str">
        <f t="shared" si="2"/>
        <v>Light</v>
      </c>
    </row>
    <row r="168" spans="1:10" x14ac:dyDescent="0.35">
      <c r="A168" s="1">
        <v>304</v>
      </c>
      <c r="B168" s="1">
        <v>5958</v>
      </c>
      <c r="C168" s="1" t="s">
        <v>1207</v>
      </c>
      <c r="D168" s="1" t="s">
        <v>1190</v>
      </c>
      <c r="E168" s="1" t="s">
        <v>1191</v>
      </c>
      <c r="F168" s="1">
        <v>540</v>
      </c>
      <c r="G168" s="1">
        <v>1172</v>
      </c>
      <c r="H168" s="1" t="s">
        <v>1468</v>
      </c>
      <c r="I168" s="1" t="s">
        <v>1469</v>
      </c>
      <c r="J168" t="str">
        <f t="shared" si="2"/>
        <v>Heavy</v>
      </c>
    </row>
    <row r="169" spans="1:10" x14ac:dyDescent="0.35">
      <c r="A169" s="1">
        <v>30</v>
      </c>
      <c r="B169" s="1">
        <v>1275</v>
      </c>
      <c r="C169" s="1" t="s">
        <v>1210</v>
      </c>
      <c r="D169" s="1" t="s">
        <v>1190</v>
      </c>
      <c r="E169" s="1" t="s">
        <v>1191</v>
      </c>
      <c r="F169" s="1">
        <v>581</v>
      </c>
      <c r="G169" s="1">
        <v>1422</v>
      </c>
      <c r="H169" s="1" t="s">
        <v>1470</v>
      </c>
      <c r="I169" s="1" t="s">
        <v>333</v>
      </c>
      <c r="J169" t="str">
        <f t="shared" si="2"/>
        <v>Heavy</v>
      </c>
    </row>
    <row r="170" spans="1:10" x14ac:dyDescent="0.35">
      <c r="A170" s="1">
        <v>477</v>
      </c>
      <c r="B170" s="1">
        <v>6357</v>
      </c>
      <c r="C170" s="1" t="s">
        <v>1210</v>
      </c>
      <c r="D170" s="1" t="s">
        <v>1194</v>
      </c>
      <c r="E170" s="1" t="s">
        <v>1191</v>
      </c>
      <c r="F170" s="1">
        <v>840</v>
      </c>
      <c r="G170" s="1">
        <v>1061</v>
      </c>
      <c r="H170" s="1" t="s">
        <v>39</v>
      </c>
      <c r="I170" s="1" t="s">
        <v>1471</v>
      </c>
      <c r="J170" t="str">
        <f t="shared" si="2"/>
        <v>Heavy</v>
      </c>
    </row>
    <row r="171" spans="1:10" x14ac:dyDescent="0.35">
      <c r="A171" s="1">
        <v>52</v>
      </c>
      <c r="B171" s="1">
        <v>4551</v>
      </c>
      <c r="C171" s="1" t="s">
        <v>1215</v>
      </c>
      <c r="D171" s="1" t="s">
        <v>1190</v>
      </c>
      <c r="E171" s="1" t="s">
        <v>1195</v>
      </c>
      <c r="F171" s="1">
        <v>873</v>
      </c>
      <c r="G171" s="1">
        <v>1199</v>
      </c>
      <c r="H171" s="1" t="s">
        <v>1472</v>
      </c>
      <c r="I171" s="1" t="s">
        <v>1473</v>
      </c>
      <c r="J171" t="str">
        <f t="shared" si="2"/>
        <v>Heavy</v>
      </c>
    </row>
    <row r="172" spans="1:10" x14ac:dyDescent="0.35">
      <c r="A172" s="1">
        <v>73</v>
      </c>
      <c r="B172" s="1">
        <v>4252</v>
      </c>
      <c r="C172" s="1" t="s">
        <v>1201</v>
      </c>
      <c r="D172" s="1" t="s">
        <v>1190</v>
      </c>
      <c r="E172" s="1" t="s">
        <v>1195</v>
      </c>
      <c r="F172" s="1">
        <v>315</v>
      </c>
      <c r="G172" s="1">
        <v>937</v>
      </c>
      <c r="H172" s="1" t="s">
        <v>17</v>
      </c>
      <c r="I172" s="1" t="s">
        <v>1474</v>
      </c>
      <c r="J172" t="str">
        <f t="shared" si="2"/>
        <v>Light</v>
      </c>
    </row>
    <row r="173" spans="1:10" x14ac:dyDescent="0.35">
      <c r="A173" s="1">
        <v>691</v>
      </c>
      <c r="B173" s="1">
        <v>2096</v>
      </c>
      <c r="C173" s="1" t="s">
        <v>1213</v>
      </c>
      <c r="D173" s="1" t="s">
        <v>1190</v>
      </c>
      <c r="E173" s="1" t="s">
        <v>1191</v>
      </c>
      <c r="F173" s="1">
        <v>955</v>
      </c>
      <c r="G173" s="1">
        <v>1369</v>
      </c>
      <c r="H173" s="1" t="s">
        <v>1475</v>
      </c>
      <c r="I173" s="1" t="s">
        <v>1476</v>
      </c>
      <c r="J173" t="str">
        <f t="shared" si="2"/>
        <v>Heavy</v>
      </c>
    </row>
    <row r="174" spans="1:10" x14ac:dyDescent="0.35">
      <c r="A174" s="1">
        <v>786</v>
      </c>
      <c r="B174" s="1">
        <v>5209</v>
      </c>
      <c r="C174" s="1" t="s">
        <v>1189</v>
      </c>
      <c r="D174" s="1" t="s">
        <v>1194</v>
      </c>
      <c r="E174" s="1" t="s">
        <v>1195</v>
      </c>
      <c r="F174" s="1">
        <v>372</v>
      </c>
      <c r="G174" s="1">
        <v>679</v>
      </c>
      <c r="H174" s="1" t="s">
        <v>1477</v>
      </c>
      <c r="I174" s="1" t="s">
        <v>1478</v>
      </c>
      <c r="J174" t="str">
        <f t="shared" si="2"/>
        <v>Light</v>
      </c>
    </row>
    <row r="175" spans="1:10" x14ac:dyDescent="0.35">
      <c r="A175" s="1">
        <v>68</v>
      </c>
      <c r="B175" s="1">
        <v>9271</v>
      </c>
      <c r="C175" s="1" t="s">
        <v>1241</v>
      </c>
      <c r="D175" s="1" t="s">
        <v>1190</v>
      </c>
      <c r="E175" s="1" t="s">
        <v>1195</v>
      </c>
      <c r="F175" s="1">
        <v>182</v>
      </c>
      <c r="G175" s="1">
        <v>726</v>
      </c>
      <c r="H175" s="1" t="s">
        <v>1235</v>
      </c>
      <c r="I175" s="1" t="s">
        <v>1479</v>
      </c>
      <c r="J175" t="str">
        <f t="shared" si="2"/>
        <v>Light</v>
      </c>
    </row>
    <row r="176" spans="1:10" x14ac:dyDescent="0.35">
      <c r="A176" s="1">
        <v>630</v>
      </c>
      <c r="B176" s="1">
        <v>6772</v>
      </c>
      <c r="C176" s="1" t="s">
        <v>1215</v>
      </c>
      <c r="D176" s="1" t="s">
        <v>1190</v>
      </c>
      <c r="E176" s="1" t="s">
        <v>1191</v>
      </c>
      <c r="F176" s="1">
        <v>868</v>
      </c>
      <c r="G176" s="1">
        <v>1320</v>
      </c>
      <c r="H176" s="1" t="s">
        <v>1480</v>
      </c>
      <c r="I176" s="1" t="s">
        <v>12</v>
      </c>
      <c r="J176" t="str">
        <f t="shared" si="2"/>
        <v>Heavy</v>
      </c>
    </row>
    <row r="177" spans="1:10" x14ac:dyDescent="0.35">
      <c r="A177" s="1">
        <v>357</v>
      </c>
      <c r="B177" s="1">
        <v>4628</v>
      </c>
      <c r="C177" s="1" t="s">
        <v>1189</v>
      </c>
      <c r="D177" s="1" t="s">
        <v>1194</v>
      </c>
      <c r="E177" s="1" t="s">
        <v>1195</v>
      </c>
      <c r="F177" s="1">
        <v>777</v>
      </c>
      <c r="G177" s="1">
        <v>1113</v>
      </c>
      <c r="H177" s="1" t="s">
        <v>1481</v>
      </c>
      <c r="I177" s="1" t="s">
        <v>1482</v>
      </c>
      <c r="J177" t="str">
        <f t="shared" si="2"/>
        <v>Heavy</v>
      </c>
    </row>
    <row r="178" spans="1:10" x14ac:dyDescent="0.35">
      <c r="A178" s="1">
        <v>455</v>
      </c>
      <c r="B178" s="1">
        <v>3853</v>
      </c>
      <c r="C178" s="1" t="s">
        <v>1230</v>
      </c>
      <c r="D178" s="1" t="s">
        <v>1194</v>
      </c>
      <c r="E178" s="1" t="s">
        <v>1191</v>
      </c>
      <c r="F178" s="1">
        <v>172</v>
      </c>
      <c r="G178" s="1">
        <v>580</v>
      </c>
      <c r="H178" s="1" t="s">
        <v>1483</v>
      </c>
      <c r="I178" s="1" t="s">
        <v>305</v>
      </c>
      <c r="J178" t="str">
        <f t="shared" si="2"/>
        <v>Light</v>
      </c>
    </row>
    <row r="179" spans="1:10" x14ac:dyDescent="0.35">
      <c r="A179" s="1">
        <v>947</v>
      </c>
      <c r="B179" s="1">
        <v>515</v>
      </c>
      <c r="C179" s="1" t="s">
        <v>1210</v>
      </c>
      <c r="D179" s="1" t="s">
        <v>1194</v>
      </c>
      <c r="E179" s="1" t="s">
        <v>1195</v>
      </c>
      <c r="F179" s="1">
        <v>665</v>
      </c>
      <c r="G179" s="1">
        <v>1257</v>
      </c>
      <c r="H179" s="1" t="s">
        <v>1484</v>
      </c>
      <c r="I179" s="1" t="s">
        <v>1485</v>
      </c>
      <c r="J179" t="str">
        <f t="shared" si="2"/>
        <v>Heavy</v>
      </c>
    </row>
    <row r="180" spans="1:10" x14ac:dyDescent="0.35">
      <c r="A180" s="1">
        <v>589</v>
      </c>
      <c r="B180" s="1">
        <v>7513</v>
      </c>
      <c r="C180" s="1" t="s">
        <v>1241</v>
      </c>
      <c r="D180" s="1" t="s">
        <v>1194</v>
      </c>
      <c r="E180" s="1" t="s">
        <v>1195</v>
      </c>
      <c r="F180" s="1">
        <v>516</v>
      </c>
      <c r="G180" s="1">
        <v>1084</v>
      </c>
      <c r="H180" s="1" t="s">
        <v>1486</v>
      </c>
      <c r="I180" s="1" t="s">
        <v>1487</v>
      </c>
      <c r="J180" t="str">
        <f t="shared" si="2"/>
        <v>Heavy</v>
      </c>
    </row>
    <row r="181" spans="1:10" x14ac:dyDescent="0.35">
      <c r="A181" s="1">
        <v>863</v>
      </c>
      <c r="B181" s="1">
        <v>9030</v>
      </c>
      <c r="C181" s="1" t="s">
        <v>1218</v>
      </c>
      <c r="D181" s="1" t="s">
        <v>1194</v>
      </c>
      <c r="E181" s="1" t="s">
        <v>1191</v>
      </c>
      <c r="F181" s="1">
        <v>412</v>
      </c>
      <c r="G181" s="1">
        <v>872</v>
      </c>
      <c r="H181" s="1" t="s">
        <v>1488</v>
      </c>
      <c r="I181" s="1" t="s">
        <v>1489</v>
      </c>
      <c r="J181" t="str">
        <f t="shared" si="2"/>
        <v>Light</v>
      </c>
    </row>
    <row r="182" spans="1:10" x14ac:dyDescent="0.35">
      <c r="A182" s="1">
        <v>668</v>
      </c>
      <c r="B182" s="1">
        <v>2378</v>
      </c>
      <c r="C182" s="1" t="s">
        <v>1198</v>
      </c>
      <c r="D182" s="1" t="s">
        <v>1190</v>
      </c>
      <c r="E182" s="1" t="s">
        <v>1195</v>
      </c>
      <c r="F182" s="1">
        <v>938</v>
      </c>
      <c r="G182" s="1">
        <v>1067</v>
      </c>
      <c r="H182" s="1" t="s">
        <v>1490</v>
      </c>
      <c r="I182" s="1" t="s">
        <v>1444</v>
      </c>
      <c r="J182" t="str">
        <f t="shared" si="2"/>
        <v>Heavy</v>
      </c>
    </row>
    <row r="183" spans="1:10" x14ac:dyDescent="0.35">
      <c r="A183" s="1">
        <v>206</v>
      </c>
      <c r="B183" s="1">
        <v>5894</v>
      </c>
      <c r="C183" s="1" t="s">
        <v>1198</v>
      </c>
      <c r="D183" s="1" t="s">
        <v>1194</v>
      </c>
      <c r="E183" s="1" t="s">
        <v>1195</v>
      </c>
      <c r="F183" s="1">
        <v>854</v>
      </c>
      <c r="G183" s="1">
        <v>1251</v>
      </c>
      <c r="H183" s="1" t="s">
        <v>1491</v>
      </c>
      <c r="I183" s="1" t="s">
        <v>157</v>
      </c>
      <c r="J183" t="str">
        <f t="shared" si="2"/>
        <v>Heavy</v>
      </c>
    </row>
    <row r="184" spans="1:10" x14ac:dyDescent="0.35">
      <c r="A184" s="1">
        <v>835</v>
      </c>
      <c r="B184" s="1">
        <v>7587</v>
      </c>
      <c r="C184" s="1" t="s">
        <v>1198</v>
      </c>
      <c r="D184" s="1" t="s">
        <v>1194</v>
      </c>
      <c r="E184" s="1" t="s">
        <v>1191</v>
      </c>
      <c r="F184" s="1">
        <v>638</v>
      </c>
      <c r="G184" s="1">
        <v>1314</v>
      </c>
      <c r="H184" s="1" t="s">
        <v>1492</v>
      </c>
      <c r="I184" s="1" t="s">
        <v>1289</v>
      </c>
      <c r="J184" t="str">
        <f t="shared" si="2"/>
        <v>Heavy</v>
      </c>
    </row>
    <row r="185" spans="1:10" x14ac:dyDescent="0.35">
      <c r="A185" s="1">
        <v>315</v>
      </c>
      <c r="B185" s="1">
        <v>1424</v>
      </c>
      <c r="C185" s="1" t="s">
        <v>1207</v>
      </c>
      <c r="D185" s="1" t="s">
        <v>1190</v>
      </c>
      <c r="E185" s="1" t="s">
        <v>1195</v>
      </c>
      <c r="F185" s="1">
        <v>230</v>
      </c>
      <c r="G185" s="1">
        <v>638</v>
      </c>
      <c r="H185" s="1" t="s">
        <v>1493</v>
      </c>
      <c r="I185" s="1" t="s">
        <v>1494</v>
      </c>
      <c r="J185" t="str">
        <f t="shared" si="2"/>
        <v>Light</v>
      </c>
    </row>
    <row r="186" spans="1:10" x14ac:dyDescent="0.35">
      <c r="A186" s="1">
        <v>553</v>
      </c>
      <c r="B186" s="1">
        <v>5214</v>
      </c>
      <c r="C186" s="1" t="s">
        <v>1241</v>
      </c>
      <c r="D186" s="1" t="s">
        <v>1190</v>
      </c>
      <c r="E186" s="1" t="s">
        <v>1191</v>
      </c>
      <c r="F186" s="1">
        <v>245</v>
      </c>
      <c r="G186" s="1">
        <v>611</v>
      </c>
      <c r="H186" s="1" t="s">
        <v>1495</v>
      </c>
      <c r="I186" s="1" t="s">
        <v>1496</v>
      </c>
      <c r="J186" t="str">
        <f t="shared" si="2"/>
        <v>Light</v>
      </c>
    </row>
    <row r="187" spans="1:10" x14ac:dyDescent="0.35">
      <c r="A187" s="1">
        <v>861</v>
      </c>
      <c r="B187" s="1">
        <v>8249</v>
      </c>
      <c r="C187" s="1" t="s">
        <v>1198</v>
      </c>
      <c r="D187" s="1" t="s">
        <v>1194</v>
      </c>
      <c r="E187" s="1" t="s">
        <v>1191</v>
      </c>
      <c r="F187" s="1">
        <v>916</v>
      </c>
      <c r="G187" s="1">
        <v>1255</v>
      </c>
      <c r="H187" s="1" t="s">
        <v>272</v>
      </c>
      <c r="I187" s="1" t="s">
        <v>1497</v>
      </c>
      <c r="J187" t="str">
        <f t="shared" si="2"/>
        <v>Heavy</v>
      </c>
    </row>
    <row r="188" spans="1:10" x14ac:dyDescent="0.35">
      <c r="A188" s="1">
        <v>279</v>
      </c>
      <c r="B188" s="1">
        <v>3172</v>
      </c>
      <c r="C188" s="1" t="s">
        <v>1230</v>
      </c>
      <c r="D188" s="1" t="s">
        <v>1194</v>
      </c>
      <c r="E188" s="1" t="s">
        <v>1191</v>
      </c>
      <c r="F188" s="1">
        <v>84</v>
      </c>
      <c r="G188" s="1">
        <v>464</v>
      </c>
      <c r="H188" s="1" t="s">
        <v>715</v>
      </c>
      <c r="I188" s="1" t="s">
        <v>953</v>
      </c>
      <c r="J188" t="str">
        <f t="shared" si="2"/>
        <v>Light</v>
      </c>
    </row>
    <row r="189" spans="1:10" x14ac:dyDescent="0.35">
      <c r="A189" s="1">
        <v>75</v>
      </c>
      <c r="B189" s="1">
        <v>5489</v>
      </c>
      <c r="C189" s="1" t="s">
        <v>1210</v>
      </c>
      <c r="D189" s="1" t="s">
        <v>1190</v>
      </c>
      <c r="E189" s="1" t="s">
        <v>1191</v>
      </c>
      <c r="F189" s="1">
        <v>869</v>
      </c>
      <c r="G189" s="1">
        <v>1317</v>
      </c>
      <c r="H189" s="1" t="s">
        <v>1418</v>
      </c>
      <c r="I189" s="1" t="s">
        <v>1498</v>
      </c>
      <c r="J189" t="str">
        <f t="shared" si="2"/>
        <v>Heavy</v>
      </c>
    </row>
    <row r="190" spans="1:10" x14ac:dyDescent="0.35">
      <c r="A190" s="1">
        <v>895</v>
      </c>
      <c r="B190" s="1">
        <v>2037</v>
      </c>
      <c r="C190" s="1" t="s">
        <v>1241</v>
      </c>
      <c r="D190" s="1" t="s">
        <v>1194</v>
      </c>
      <c r="E190" s="1" t="s">
        <v>1195</v>
      </c>
      <c r="F190" s="1">
        <v>271</v>
      </c>
      <c r="G190" s="1">
        <v>704</v>
      </c>
      <c r="H190" s="1" t="s">
        <v>1499</v>
      </c>
      <c r="I190" s="1" t="s">
        <v>1500</v>
      </c>
      <c r="J190" t="str">
        <f t="shared" si="2"/>
        <v>Light</v>
      </c>
    </row>
    <row r="191" spans="1:10" x14ac:dyDescent="0.35">
      <c r="A191" s="1">
        <v>866</v>
      </c>
      <c r="B191" s="1">
        <v>2401</v>
      </c>
      <c r="C191" s="1" t="s">
        <v>1198</v>
      </c>
      <c r="D191" s="1" t="s">
        <v>1194</v>
      </c>
      <c r="E191" s="1" t="s">
        <v>1191</v>
      </c>
      <c r="F191" s="1">
        <v>691</v>
      </c>
      <c r="G191" s="1">
        <v>1260</v>
      </c>
      <c r="H191" s="1" t="s">
        <v>95</v>
      </c>
      <c r="I191" s="1" t="s">
        <v>1501</v>
      </c>
      <c r="J191" t="str">
        <f t="shared" si="2"/>
        <v>Heavy</v>
      </c>
    </row>
    <row r="192" spans="1:10" x14ac:dyDescent="0.35">
      <c r="A192" s="1">
        <v>792</v>
      </c>
      <c r="B192" s="1">
        <v>1303</v>
      </c>
      <c r="C192" s="1" t="s">
        <v>1241</v>
      </c>
      <c r="D192" s="1" t="s">
        <v>1190</v>
      </c>
      <c r="E192" s="1" t="s">
        <v>1191</v>
      </c>
      <c r="F192" s="1">
        <v>808</v>
      </c>
      <c r="G192" s="1">
        <v>1257</v>
      </c>
      <c r="H192" s="1" t="s">
        <v>1502</v>
      </c>
      <c r="I192" s="1" t="s">
        <v>1503</v>
      </c>
      <c r="J192" t="str">
        <f t="shared" si="2"/>
        <v>Heavy</v>
      </c>
    </row>
    <row r="193" spans="1:10" x14ac:dyDescent="0.35">
      <c r="A193" s="1">
        <v>191</v>
      </c>
      <c r="B193" s="1">
        <v>6798</v>
      </c>
      <c r="C193" s="1" t="s">
        <v>1201</v>
      </c>
      <c r="D193" s="1" t="s">
        <v>1194</v>
      </c>
      <c r="E193" s="1" t="s">
        <v>1195</v>
      </c>
      <c r="F193" s="1">
        <v>997</v>
      </c>
      <c r="G193" s="1">
        <v>1382</v>
      </c>
      <c r="H193" s="1" t="s">
        <v>1504</v>
      </c>
      <c r="I193" s="1" t="s">
        <v>1505</v>
      </c>
      <c r="J193" t="str">
        <f t="shared" si="2"/>
        <v>Heavy</v>
      </c>
    </row>
    <row r="194" spans="1:10" x14ac:dyDescent="0.35">
      <c r="A194" s="1">
        <v>59</v>
      </c>
      <c r="B194" s="1">
        <v>9917</v>
      </c>
      <c r="C194" s="1" t="s">
        <v>1230</v>
      </c>
      <c r="D194" s="1" t="s">
        <v>1194</v>
      </c>
      <c r="E194" s="1" t="s">
        <v>1191</v>
      </c>
      <c r="F194" s="1">
        <v>329</v>
      </c>
      <c r="G194" s="1">
        <v>977</v>
      </c>
      <c r="H194" s="1" t="s">
        <v>1506</v>
      </c>
      <c r="I194" s="1" t="s">
        <v>1507</v>
      </c>
      <c r="J194" t="str">
        <f t="shared" si="2"/>
        <v>Light</v>
      </c>
    </row>
    <row r="195" spans="1:10" x14ac:dyDescent="0.35">
      <c r="A195" s="1">
        <v>748</v>
      </c>
      <c r="B195" s="1">
        <v>2969</v>
      </c>
      <c r="C195" s="1" t="s">
        <v>1201</v>
      </c>
      <c r="D195" s="1" t="s">
        <v>1190</v>
      </c>
      <c r="E195" s="1" t="s">
        <v>1191</v>
      </c>
      <c r="F195" s="1">
        <v>600</v>
      </c>
      <c r="G195" s="1">
        <v>1048</v>
      </c>
      <c r="H195" s="1" t="s">
        <v>1508</v>
      </c>
      <c r="I195" s="1" t="s">
        <v>1509</v>
      </c>
      <c r="J195" t="str">
        <f t="shared" ref="J195:J201" si="3">IF(F195&lt;500,"Light","Heavy")</f>
        <v>Heavy</v>
      </c>
    </row>
    <row r="196" spans="1:10" x14ac:dyDescent="0.35">
      <c r="A196" s="1">
        <v>693</v>
      </c>
      <c r="B196" s="1">
        <v>8737</v>
      </c>
      <c r="C196" s="1" t="s">
        <v>1201</v>
      </c>
      <c r="D196" s="1" t="s">
        <v>1194</v>
      </c>
      <c r="E196" s="1" t="s">
        <v>1195</v>
      </c>
      <c r="F196" s="1">
        <v>715</v>
      </c>
      <c r="G196" s="1">
        <v>1271</v>
      </c>
      <c r="H196" s="1" t="s">
        <v>207</v>
      </c>
      <c r="I196" s="1" t="s">
        <v>1251</v>
      </c>
      <c r="J196" t="str">
        <f t="shared" si="3"/>
        <v>Heavy</v>
      </c>
    </row>
    <row r="197" spans="1:10" x14ac:dyDescent="0.35">
      <c r="A197" s="1">
        <v>955</v>
      </c>
      <c r="B197" s="1">
        <v>2104</v>
      </c>
      <c r="C197" s="1" t="s">
        <v>1201</v>
      </c>
      <c r="D197" s="1" t="s">
        <v>1194</v>
      </c>
      <c r="E197" s="1" t="s">
        <v>1195</v>
      </c>
      <c r="F197" s="1">
        <v>957</v>
      </c>
      <c r="G197" s="1">
        <v>1007</v>
      </c>
      <c r="H197" s="1" t="s">
        <v>1510</v>
      </c>
      <c r="I197" s="1" t="s">
        <v>1511</v>
      </c>
      <c r="J197" t="str">
        <f t="shared" si="3"/>
        <v>Heavy</v>
      </c>
    </row>
    <row r="198" spans="1:10" x14ac:dyDescent="0.35">
      <c r="A198" s="1">
        <v>538</v>
      </c>
      <c r="B198" s="1">
        <v>1702</v>
      </c>
      <c r="C198" s="1" t="s">
        <v>1213</v>
      </c>
      <c r="D198" s="1" t="s">
        <v>1194</v>
      </c>
      <c r="E198" s="1" t="s">
        <v>1195</v>
      </c>
      <c r="F198" s="1">
        <v>484</v>
      </c>
      <c r="G198" s="1">
        <v>863</v>
      </c>
      <c r="H198" s="1" t="s">
        <v>282</v>
      </c>
      <c r="I198" s="1" t="s">
        <v>1512</v>
      </c>
      <c r="J198" t="str">
        <f t="shared" si="3"/>
        <v>Light</v>
      </c>
    </row>
    <row r="199" spans="1:10" x14ac:dyDescent="0.35">
      <c r="A199" s="1">
        <v>169</v>
      </c>
      <c r="B199" s="1">
        <v>8933</v>
      </c>
      <c r="C199" s="1" t="s">
        <v>1204</v>
      </c>
      <c r="D199" s="1" t="s">
        <v>1194</v>
      </c>
      <c r="E199" s="1" t="s">
        <v>1195</v>
      </c>
      <c r="F199" s="1">
        <v>576</v>
      </c>
      <c r="G199" s="1">
        <v>1077</v>
      </c>
      <c r="H199" s="1" t="s">
        <v>1513</v>
      </c>
      <c r="I199" s="1" t="s">
        <v>1514</v>
      </c>
      <c r="J199" t="str">
        <f t="shared" si="3"/>
        <v>Heavy</v>
      </c>
    </row>
    <row r="200" spans="1:10" x14ac:dyDescent="0.35">
      <c r="A200" s="1">
        <v>924</v>
      </c>
      <c r="B200" s="1">
        <v>3624</v>
      </c>
      <c r="C200" s="1" t="s">
        <v>1230</v>
      </c>
      <c r="D200" s="1" t="s">
        <v>1194</v>
      </c>
      <c r="E200" s="1" t="s">
        <v>1191</v>
      </c>
      <c r="F200" s="1">
        <v>606</v>
      </c>
      <c r="G200" s="1">
        <v>1021</v>
      </c>
      <c r="H200" s="1" t="s">
        <v>1515</v>
      </c>
      <c r="I200" s="1" t="s">
        <v>1516</v>
      </c>
      <c r="J200" t="str">
        <f t="shared" si="3"/>
        <v>Heavy</v>
      </c>
    </row>
    <row r="201" spans="1:10" x14ac:dyDescent="0.35">
      <c r="A201" s="1">
        <v>579</v>
      </c>
      <c r="B201" s="1">
        <v>4892</v>
      </c>
      <c r="C201" s="1" t="s">
        <v>1201</v>
      </c>
      <c r="D201" s="1" t="s">
        <v>1190</v>
      </c>
      <c r="E201" s="1" t="s">
        <v>1195</v>
      </c>
      <c r="F201" s="1">
        <v>913</v>
      </c>
      <c r="G201" s="1">
        <v>1385</v>
      </c>
      <c r="H201" s="1" t="s">
        <v>1517</v>
      </c>
      <c r="I201" s="1" t="s">
        <v>1518</v>
      </c>
      <c r="J201" t="str">
        <f t="shared" si="3"/>
        <v>Heavy</v>
      </c>
    </row>
  </sheetData>
  <conditionalFormatting sqref="F1:F1048576">
    <cfRule type="cellIs" dxfId="0" priority="1" operator="greaterThan">
      <formula>500</formula>
    </cfRule>
  </conditionalFormatting>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01"/>
  <sheetViews>
    <sheetView workbookViewId="0">
      <selection activeCell="L21" sqref="L21"/>
    </sheetView>
  </sheetViews>
  <sheetFormatPr defaultRowHeight="14.5" x14ac:dyDescent="0.35"/>
  <cols>
    <col min="1" max="1" width="15.1796875" customWidth="1"/>
    <col min="2" max="2" width="17" customWidth="1"/>
    <col min="3" max="3" width="12.81640625" customWidth="1"/>
    <col min="4" max="4" width="16" customWidth="1"/>
  </cols>
  <sheetData>
    <row r="1" spans="1:4" x14ac:dyDescent="0.35">
      <c r="A1" s="2" t="s">
        <v>969</v>
      </c>
      <c r="B1" s="2" t="s">
        <v>970</v>
      </c>
      <c r="C1" s="2" t="s">
        <v>971</v>
      </c>
      <c r="D1" s="6" t="s">
        <v>1826</v>
      </c>
    </row>
    <row r="2" spans="1:4" x14ac:dyDescent="0.35">
      <c r="A2" s="1">
        <v>582</v>
      </c>
      <c r="B2" s="1">
        <v>690</v>
      </c>
      <c r="C2" s="1">
        <v>690</v>
      </c>
      <c r="D2">
        <f>SUM(IF(employee_manages_shipment!$A$2:$A$1000=A2, 1, 0))</f>
        <v>1</v>
      </c>
    </row>
    <row r="3" spans="1:4" x14ac:dyDescent="0.35">
      <c r="A3" s="1">
        <v>396</v>
      </c>
      <c r="B3" s="1">
        <v>933</v>
      </c>
      <c r="C3" s="1">
        <v>933</v>
      </c>
      <c r="D3">
        <f>SUM(IF(employee_manages_shipment!$A$2:$A$1000=A3, 1, 0))</f>
        <v>1</v>
      </c>
    </row>
    <row r="4" spans="1:4" x14ac:dyDescent="0.35">
      <c r="A4" s="1">
        <v>545</v>
      </c>
      <c r="B4" s="1">
        <v>261</v>
      </c>
      <c r="C4" s="1">
        <v>261</v>
      </c>
      <c r="D4">
        <f>SUM(IF(employee_manages_shipment!$A$2:$A$1000=A4, 1, 0))</f>
        <v>1</v>
      </c>
    </row>
    <row r="5" spans="1:4" x14ac:dyDescent="0.35">
      <c r="A5" s="1">
        <v>770</v>
      </c>
      <c r="B5" s="1">
        <v>445</v>
      </c>
      <c r="C5" s="1">
        <v>445</v>
      </c>
      <c r="D5">
        <f>SUM(IF(employee_manages_shipment!$A$2:$A$1000=A5, 1, 0))</f>
        <v>1</v>
      </c>
    </row>
    <row r="6" spans="1:4" x14ac:dyDescent="0.35">
      <c r="A6" s="1">
        <v>991</v>
      </c>
      <c r="B6" s="1">
        <v>722</v>
      </c>
      <c r="C6" s="1">
        <v>722</v>
      </c>
      <c r="D6">
        <f>SUM(IF(employee_manages_shipment!$A$2:$A$1000=A6, 1, 0))</f>
        <v>1</v>
      </c>
    </row>
    <row r="7" spans="1:4" x14ac:dyDescent="0.35">
      <c r="A7" s="1">
        <v>437</v>
      </c>
      <c r="B7" s="1">
        <v>129</v>
      </c>
      <c r="C7" s="1">
        <v>129</v>
      </c>
      <c r="D7">
        <f>SUM(IF(employee_manages_shipment!$A$2:$A$1000=A7, 1, 0))</f>
        <v>1</v>
      </c>
    </row>
    <row r="8" spans="1:4" x14ac:dyDescent="0.35">
      <c r="A8" s="1">
        <v>805</v>
      </c>
      <c r="B8" s="1">
        <v>489</v>
      </c>
      <c r="C8" s="1">
        <v>489</v>
      </c>
      <c r="D8">
        <f>SUM(IF(employee_manages_shipment!$A$2:$A$1000=A8, 1, 0))</f>
        <v>1</v>
      </c>
    </row>
    <row r="9" spans="1:4" x14ac:dyDescent="0.35">
      <c r="A9" s="1">
        <v>803</v>
      </c>
      <c r="B9" s="1">
        <v>165</v>
      </c>
      <c r="C9" s="1">
        <v>165</v>
      </c>
      <c r="D9">
        <f>SUM(IF(employee_manages_shipment!$A$2:$A$1000=A9, 1, 0))</f>
        <v>1</v>
      </c>
    </row>
    <row r="10" spans="1:4" x14ac:dyDescent="0.35">
      <c r="A10" s="1">
        <v>295</v>
      </c>
      <c r="B10" s="1">
        <v>164</v>
      </c>
      <c r="C10" s="1">
        <v>164</v>
      </c>
      <c r="D10">
        <f>SUM(IF(employee_manages_shipment!$A$2:$A$1000=A10, 1, 0))</f>
        <v>1</v>
      </c>
    </row>
    <row r="11" spans="1:4" x14ac:dyDescent="0.35">
      <c r="A11" s="1">
        <v>804</v>
      </c>
      <c r="B11" s="1">
        <v>364</v>
      </c>
      <c r="C11" s="1">
        <v>364</v>
      </c>
      <c r="D11">
        <f>SUM(IF(employee_manages_shipment!$A$2:$A$1000=A11, 1, 0))</f>
        <v>1</v>
      </c>
    </row>
    <row r="12" spans="1:4" x14ac:dyDescent="0.35">
      <c r="A12" s="1">
        <v>54</v>
      </c>
      <c r="B12" s="1">
        <v>469</v>
      </c>
      <c r="C12" s="1">
        <v>469</v>
      </c>
      <c r="D12">
        <f>SUM(IF(employee_manages_shipment!$A$2:$A$1000=A12, 1, 0))</f>
        <v>1</v>
      </c>
    </row>
    <row r="13" spans="1:4" x14ac:dyDescent="0.35">
      <c r="A13" s="1">
        <v>853</v>
      </c>
      <c r="B13" s="1">
        <v>158</v>
      </c>
      <c r="C13" s="1">
        <v>158</v>
      </c>
      <c r="D13">
        <f>SUM(IF(employee_manages_shipment!$A$2:$A$1000=A13, 1, 0))</f>
        <v>1</v>
      </c>
    </row>
    <row r="14" spans="1:4" x14ac:dyDescent="0.35">
      <c r="A14" s="1">
        <v>902</v>
      </c>
      <c r="B14" s="1">
        <v>337</v>
      </c>
      <c r="C14" s="1">
        <v>337</v>
      </c>
      <c r="D14">
        <f>SUM(IF(employee_manages_shipment!$A$2:$A$1000=A14, 1, 0))</f>
        <v>1</v>
      </c>
    </row>
    <row r="15" spans="1:4" x14ac:dyDescent="0.35">
      <c r="A15" s="1">
        <v>163</v>
      </c>
      <c r="B15" s="1">
        <v>634</v>
      </c>
      <c r="C15" s="1">
        <v>634</v>
      </c>
      <c r="D15">
        <f>SUM(IF(employee_manages_shipment!$A$2:$A$1000=A15, 1, 0))</f>
        <v>1</v>
      </c>
    </row>
    <row r="16" spans="1:4" x14ac:dyDescent="0.35">
      <c r="A16" s="1">
        <v>993</v>
      </c>
      <c r="B16" s="1">
        <v>577</v>
      </c>
      <c r="C16" s="1">
        <v>577</v>
      </c>
      <c r="D16">
        <f>SUM(IF(employee_manages_shipment!$A$2:$A$1000=A16, 1, 0))</f>
        <v>1</v>
      </c>
    </row>
    <row r="17" spans="1:4" x14ac:dyDescent="0.35">
      <c r="A17" s="1">
        <v>891</v>
      </c>
      <c r="B17" s="1">
        <v>907</v>
      </c>
      <c r="C17" s="1">
        <v>907</v>
      </c>
      <c r="D17">
        <f>SUM(IF(employee_manages_shipment!$A$2:$A$1000=A17, 1, 0))</f>
        <v>1</v>
      </c>
    </row>
    <row r="18" spans="1:4" x14ac:dyDescent="0.35">
      <c r="A18" s="1">
        <v>950</v>
      </c>
      <c r="B18" s="1">
        <v>870</v>
      </c>
      <c r="C18" s="1">
        <v>870</v>
      </c>
      <c r="D18">
        <f>SUM(IF(employee_manages_shipment!$A$2:$A$1000=A18, 1, 0))</f>
        <v>1</v>
      </c>
    </row>
    <row r="19" spans="1:4" x14ac:dyDescent="0.35">
      <c r="A19" s="1">
        <v>292</v>
      </c>
      <c r="B19" s="1">
        <v>982</v>
      </c>
      <c r="C19" s="1">
        <v>982</v>
      </c>
      <c r="D19">
        <f>SUM(IF(employee_manages_shipment!$A$2:$A$1000=A19, 1, 0))</f>
        <v>1</v>
      </c>
    </row>
    <row r="20" spans="1:4" x14ac:dyDescent="0.35">
      <c r="A20" s="1">
        <v>90</v>
      </c>
      <c r="B20" s="1">
        <v>351</v>
      </c>
      <c r="C20" s="1">
        <v>351</v>
      </c>
      <c r="D20">
        <f>SUM(IF(employee_manages_shipment!$A$2:$A$1000=A20, 1, 0))</f>
        <v>1</v>
      </c>
    </row>
    <row r="21" spans="1:4" x14ac:dyDescent="0.35">
      <c r="A21" s="1">
        <v>49</v>
      </c>
      <c r="B21" s="1">
        <v>328</v>
      </c>
      <c r="C21" s="1">
        <v>328</v>
      </c>
      <c r="D21">
        <f>SUM(IF(employee_manages_shipment!$A$2:$A$1000=A21, 1, 0))</f>
        <v>1</v>
      </c>
    </row>
    <row r="22" spans="1:4" x14ac:dyDescent="0.35">
      <c r="A22" s="1">
        <v>100</v>
      </c>
      <c r="B22" s="1">
        <v>242</v>
      </c>
      <c r="C22" s="1">
        <v>242</v>
      </c>
      <c r="D22">
        <f>SUM(IF(employee_manages_shipment!$A$2:$A$1000=A22, 1, 0))</f>
        <v>1</v>
      </c>
    </row>
    <row r="23" spans="1:4" x14ac:dyDescent="0.35">
      <c r="A23" s="1">
        <v>405</v>
      </c>
      <c r="B23" s="1">
        <v>421</v>
      </c>
      <c r="C23" s="1">
        <v>421</v>
      </c>
      <c r="D23">
        <f>SUM(IF(employee_manages_shipment!$A$2:$A$1000=A23, 1, 0))</f>
        <v>1</v>
      </c>
    </row>
    <row r="24" spans="1:4" x14ac:dyDescent="0.35">
      <c r="A24" s="1">
        <v>584</v>
      </c>
      <c r="B24" s="1">
        <v>6</v>
      </c>
      <c r="C24" s="1">
        <v>6</v>
      </c>
      <c r="D24">
        <f>SUM(IF(employee_manages_shipment!$A$2:$A$1000=A24, 1, 0))</f>
        <v>1</v>
      </c>
    </row>
    <row r="25" spans="1:4" x14ac:dyDescent="0.35">
      <c r="A25" s="1">
        <v>326</v>
      </c>
      <c r="B25" s="1">
        <v>384</v>
      </c>
      <c r="C25" s="1">
        <v>384</v>
      </c>
      <c r="D25">
        <f>SUM(IF(employee_manages_shipment!$A$2:$A$1000=A25, 1, 0))</f>
        <v>1</v>
      </c>
    </row>
    <row r="26" spans="1:4" x14ac:dyDescent="0.35">
      <c r="A26" s="1">
        <v>95</v>
      </c>
      <c r="B26" s="1">
        <v>286</v>
      </c>
      <c r="C26" s="1">
        <v>286</v>
      </c>
      <c r="D26">
        <f>SUM(IF(employee_manages_shipment!$A$2:$A$1000=A26, 1, 0))</f>
        <v>1</v>
      </c>
    </row>
    <row r="27" spans="1:4" x14ac:dyDescent="0.35">
      <c r="A27" s="1">
        <v>600</v>
      </c>
      <c r="B27" s="1">
        <v>892</v>
      </c>
      <c r="C27" s="1">
        <v>892</v>
      </c>
      <c r="D27">
        <f>SUM(IF(employee_manages_shipment!$A$2:$A$1000=A27, 1, 0))</f>
        <v>1</v>
      </c>
    </row>
    <row r="28" spans="1:4" x14ac:dyDescent="0.35">
      <c r="A28" s="1">
        <v>26</v>
      </c>
      <c r="B28" s="1">
        <v>558</v>
      </c>
      <c r="C28" s="1">
        <v>558</v>
      </c>
      <c r="D28">
        <f>SUM(IF(employee_manages_shipment!$A$2:$A$1000=A28, 1, 0))</f>
        <v>1</v>
      </c>
    </row>
    <row r="29" spans="1:4" x14ac:dyDescent="0.35">
      <c r="A29" s="1">
        <v>515</v>
      </c>
      <c r="B29" s="1">
        <v>481</v>
      </c>
      <c r="C29" s="1">
        <v>481</v>
      </c>
      <c r="D29">
        <f>SUM(IF(employee_manages_shipment!$A$2:$A$1000=A29, 1, 0))</f>
        <v>1</v>
      </c>
    </row>
    <row r="30" spans="1:4" x14ac:dyDescent="0.35">
      <c r="A30" s="1">
        <v>876</v>
      </c>
      <c r="B30" s="1">
        <v>155</v>
      </c>
      <c r="C30" s="1">
        <v>155</v>
      </c>
      <c r="D30">
        <f>SUM(IF(employee_manages_shipment!$A$2:$A$1000=A30, 1, 0))</f>
        <v>1</v>
      </c>
    </row>
    <row r="31" spans="1:4" x14ac:dyDescent="0.35">
      <c r="A31" s="1">
        <v>691</v>
      </c>
      <c r="B31" s="1">
        <v>771</v>
      </c>
      <c r="C31" s="1">
        <v>771</v>
      </c>
      <c r="D31">
        <f>SUM(IF(employee_manages_shipment!$A$2:$A$1000=A31, 1, 0))</f>
        <v>1</v>
      </c>
    </row>
    <row r="32" spans="1:4" x14ac:dyDescent="0.35">
      <c r="A32" s="1">
        <v>605</v>
      </c>
      <c r="B32" s="1">
        <v>945</v>
      </c>
      <c r="C32" s="1">
        <v>945</v>
      </c>
      <c r="D32">
        <f>SUM(IF(employee_manages_shipment!$A$2:$A$1000=A32, 1, 0))</f>
        <v>1</v>
      </c>
    </row>
    <row r="33" spans="1:4" x14ac:dyDescent="0.35">
      <c r="A33" s="1">
        <v>864</v>
      </c>
      <c r="B33" s="1">
        <v>719</v>
      </c>
      <c r="C33" s="1">
        <v>719</v>
      </c>
      <c r="D33">
        <f>SUM(IF(employee_manages_shipment!$A$2:$A$1000=A33, 1, 0))</f>
        <v>1</v>
      </c>
    </row>
    <row r="34" spans="1:4" x14ac:dyDescent="0.35">
      <c r="A34" s="1">
        <v>886</v>
      </c>
      <c r="B34" s="1">
        <v>493</v>
      </c>
      <c r="C34" s="1">
        <v>493</v>
      </c>
      <c r="D34">
        <f>SUM(IF(employee_manages_shipment!$A$2:$A$1000=A34, 1, 0))</f>
        <v>1</v>
      </c>
    </row>
    <row r="35" spans="1:4" x14ac:dyDescent="0.35">
      <c r="A35" s="1">
        <v>365</v>
      </c>
      <c r="B35" s="1">
        <v>998</v>
      </c>
      <c r="C35" s="1">
        <v>998</v>
      </c>
      <c r="D35">
        <f>SUM(IF(employee_manages_shipment!$A$2:$A$1000=A35, 1, 0))</f>
        <v>1</v>
      </c>
    </row>
    <row r="36" spans="1:4" x14ac:dyDescent="0.35">
      <c r="A36" s="1">
        <v>946</v>
      </c>
      <c r="B36" s="1">
        <v>968</v>
      </c>
      <c r="C36" s="1">
        <v>968</v>
      </c>
      <c r="D36">
        <f>SUM(IF(employee_manages_shipment!$A$2:$A$1000=A36, 1, 0))</f>
        <v>1</v>
      </c>
    </row>
    <row r="37" spans="1:4" x14ac:dyDescent="0.35">
      <c r="A37" s="1">
        <v>152</v>
      </c>
      <c r="B37" s="1">
        <v>738</v>
      </c>
      <c r="C37" s="1">
        <v>738</v>
      </c>
      <c r="D37">
        <f>SUM(IF(employee_manages_shipment!$A$2:$A$1000=A37, 1, 0))</f>
        <v>1</v>
      </c>
    </row>
    <row r="38" spans="1:4" x14ac:dyDescent="0.35">
      <c r="A38" s="1">
        <v>789</v>
      </c>
      <c r="B38" s="1">
        <v>912</v>
      </c>
      <c r="C38" s="1">
        <v>912</v>
      </c>
      <c r="D38">
        <f>SUM(IF(employee_manages_shipment!$A$2:$A$1000=A38, 1, 0))</f>
        <v>1</v>
      </c>
    </row>
    <row r="39" spans="1:4" x14ac:dyDescent="0.35">
      <c r="A39" s="1">
        <v>148</v>
      </c>
      <c r="B39" s="1">
        <v>782</v>
      </c>
      <c r="C39" s="1">
        <v>782</v>
      </c>
      <c r="D39">
        <f>SUM(IF(employee_manages_shipment!$A$2:$A$1000=A39, 1, 0))</f>
        <v>1</v>
      </c>
    </row>
    <row r="40" spans="1:4" x14ac:dyDescent="0.35">
      <c r="A40" s="1">
        <v>7</v>
      </c>
      <c r="B40" s="1">
        <v>140</v>
      </c>
      <c r="C40" s="1">
        <v>140</v>
      </c>
      <c r="D40">
        <f>SUM(IF(employee_manages_shipment!$A$2:$A$1000=A40, 1, 0))</f>
        <v>1</v>
      </c>
    </row>
    <row r="41" spans="1:4" x14ac:dyDescent="0.35">
      <c r="A41" s="1">
        <v>982</v>
      </c>
      <c r="B41" s="1">
        <v>702</v>
      </c>
      <c r="C41" s="1">
        <v>702</v>
      </c>
      <c r="D41">
        <f>SUM(IF(employee_manages_shipment!$A$2:$A$1000=A41, 1, 0))</f>
        <v>1</v>
      </c>
    </row>
    <row r="42" spans="1:4" x14ac:dyDescent="0.35">
      <c r="A42" s="1">
        <v>249</v>
      </c>
      <c r="B42" s="1">
        <v>284</v>
      </c>
      <c r="C42" s="1">
        <v>284</v>
      </c>
      <c r="D42">
        <f>SUM(IF(employee_manages_shipment!$A$2:$A$1000=A42, 1, 0))</f>
        <v>1</v>
      </c>
    </row>
    <row r="43" spans="1:4" x14ac:dyDescent="0.35">
      <c r="A43" s="1">
        <v>273</v>
      </c>
      <c r="B43" s="1">
        <v>199</v>
      </c>
      <c r="C43" s="1">
        <v>199</v>
      </c>
      <c r="D43">
        <f>SUM(IF(employee_manages_shipment!$A$2:$A$1000=A43, 1, 0))</f>
        <v>1</v>
      </c>
    </row>
    <row r="44" spans="1:4" x14ac:dyDescent="0.35">
      <c r="A44" s="1">
        <v>172</v>
      </c>
      <c r="B44" s="1">
        <v>228</v>
      </c>
      <c r="C44" s="1">
        <v>228</v>
      </c>
      <c r="D44">
        <f>SUM(IF(employee_manages_shipment!$A$2:$A$1000=A44, 1, 0))</f>
        <v>1</v>
      </c>
    </row>
    <row r="45" spans="1:4" x14ac:dyDescent="0.35">
      <c r="A45" s="1">
        <v>234</v>
      </c>
      <c r="B45" s="1">
        <v>908</v>
      </c>
      <c r="C45" s="1">
        <v>908</v>
      </c>
      <c r="D45">
        <f>SUM(IF(employee_manages_shipment!$A$2:$A$1000=A45, 1, 0))</f>
        <v>1</v>
      </c>
    </row>
    <row r="46" spans="1:4" x14ac:dyDescent="0.35">
      <c r="A46" s="1">
        <v>844</v>
      </c>
      <c r="B46" s="1">
        <v>594</v>
      </c>
      <c r="C46" s="1">
        <v>594</v>
      </c>
      <c r="D46">
        <f>SUM(IF(employee_manages_shipment!$A$2:$A$1000=A46, 1, 0))</f>
        <v>1</v>
      </c>
    </row>
    <row r="47" spans="1:4" x14ac:dyDescent="0.35">
      <c r="A47" s="1">
        <v>368</v>
      </c>
      <c r="B47" s="1">
        <v>542</v>
      </c>
      <c r="C47" s="1">
        <v>542</v>
      </c>
      <c r="D47">
        <f>SUM(IF(employee_manages_shipment!$A$2:$A$1000=A47, 1, 0))</f>
        <v>1</v>
      </c>
    </row>
    <row r="48" spans="1:4" x14ac:dyDescent="0.35">
      <c r="A48" s="1">
        <v>372</v>
      </c>
      <c r="B48" s="1">
        <v>586</v>
      </c>
      <c r="C48" s="1">
        <v>586</v>
      </c>
      <c r="D48">
        <f>SUM(IF(employee_manages_shipment!$A$2:$A$1000=A48, 1, 0))</f>
        <v>1</v>
      </c>
    </row>
    <row r="49" spans="1:4" x14ac:dyDescent="0.35">
      <c r="A49" s="1">
        <v>82</v>
      </c>
      <c r="B49" s="1">
        <v>636</v>
      </c>
      <c r="C49" s="1">
        <v>636</v>
      </c>
      <c r="D49">
        <f>SUM(IF(employee_manages_shipment!$A$2:$A$1000=A49, 1, 0))</f>
        <v>1</v>
      </c>
    </row>
    <row r="50" spans="1:4" x14ac:dyDescent="0.35">
      <c r="A50" s="1">
        <v>528</v>
      </c>
      <c r="B50" s="1">
        <v>581</v>
      </c>
      <c r="C50" s="1">
        <v>581</v>
      </c>
      <c r="D50">
        <f>SUM(IF(employee_manages_shipment!$A$2:$A$1000=A50, 1, 0))</f>
        <v>1</v>
      </c>
    </row>
    <row r="51" spans="1:4" x14ac:dyDescent="0.35">
      <c r="A51" s="1">
        <v>143</v>
      </c>
      <c r="B51" s="1">
        <v>336</v>
      </c>
      <c r="C51" s="1">
        <v>336</v>
      </c>
      <c r="D51">
        <f>SUM(IF(employee_manages_shipment!$A$2:$A$1000=A51, 1, 0))</f>
        <v>1</v>
      </c>
    </row>
    <row r="52" spans="1:4" x14ac:dyDescent="0.35">
      <c r="A52" s="1">
        <v>429</v>
      </c>
      <c r="B52" s="1">
        <v>504</v>
      </c>
      <c r="C52" s="1">
        <v>504</v>
      </c>
      <c r="D52">
        <f>SUM(IF(employee_manages_shipment!$A$2:$A$1000=A52, 1, 0))</f>
        <v>1</v>
      </c>
    </row>
    <row r="53" spans="1:4" x14ac:dyDescent="0.35">
      <c r="A53" s="1">
        <v>47</v>
      </c>
      <c r="B53" s="1">
        <v>346</v>
      </c>
      <c r="C53" s="1">
        <v>346</v>
      </c>
      <c r="D53">
        <f>SUM(IF(employee_manages_shipment!$A$2:$A$1000=A53, 1, 0))</f>
        <v>1</v>
      </c>
    </row>
    <row r="54" spans="1:4" x14ac:dyDescent="0.35">
      <c r="A54" s="1">
        <v>790</v>
      </c>
      <c r="B54" s="1">
        <v>135</v>
      </c>
      <c r="C54" s="1">
        <v>135</v>
      </c>
      <c r="D54">
        <f>SUM(IF(employee_manages_shipment!$A$2:$A$1000=A54, 1, 0))</f>
        <v>1</v>
      </c>
    </row>
    <row r="55" spans="1:4" x14ac:dyDescent="0.35">
      <c r="A55" s="1">
        <v>427</v>
      </c>
      <c r="B55" s="1">
        <v>822</v>
      </c>
      <c r="C55" s="1">
        <v>822</v>
      </c>
      <c r="D55">
        <f>SUM(IF(employee_manages_shipment!$A$2:$A$1000=A55, 1, 0))</f>
        <v>1</v>
      </c>
    </row>
    <row r="56" spans="1:4" x14ac:dyDescent="0.35">
      <c r="A56" s="1">
        <v>906</v>
      </c>
      <c r="B56" s="1">
        <v>95</v>
      </c>
      <c r="C56" s="1">
        <v>95</v>
      </c>
      <c r="D56">
        <f>SUM(IF(employee_manages_shipment!$A$2:$A$1000=A56, 1, 0))</f>
        <v>1</v>
      </c>
    </row>
    <row r="57" spans="1:4" x14ac:dyDescent="0.35">
      <c r="A57" s="1">
        <v>750</v>
      </c>
      <c r="B57" s="1">
        <v>597</v>
      </c>
      <c r="C57" s="1">
        <v>597</v>
      </c>
      <c r="D57">
        <f>SUM(IF(employee_manages_shipment!$A$2:$A$1000=A57, 1, 0))</f>
        <v>1</v>
      </c>
    </row>
    <row r="58" spans="1:4" x14ac:dyDescent="0.35">
      <c r="A58" s="1">
        <v>913</v>
      </c>
      <c r="B58" s="1">
        <v>340</v>
      </c>
      <c r="C58" s="1">
        <v>340</v>
      </c>
      <c r="D58">
        <f>SUM(IF(employee_manages_shipment!$A$2:$A$1000=A58, 1, 0))</f>
        <v>1</v>
      </c>
    </row>
    <row r="59" spans="1:4" x14ac:dyDescent="0.35">
      <c r="A59" s="1">
        <v>31</v>
      </c>
      <c r="B59" s="1">
        <v>905</v>
      </c>
      <c r="C59" s="1">
        <v>905</v>
      </c>
      <c r="D59">
        <f>SUM(IF(employee_manages_shipment!$A$2:$A$1000=A59, 1, 0))</f>
        <v>1</v>
      </c>
    </row>
    <row r="60" spans="1:4" x14ac:dyDescent="0.35">
      <c r="A60" s="1">
        <v>733</v>
      </c>
      <c r="B60" s="1">
        <v>250</v>
      </c>
      <c r="C60" s="1">
        <v>250</v>
      </c>
      <c r="D60">
        <f>SUM(IF(employee_manages_shipment!$A$2:$A$1000=A60, 1, 0))</f>
        <v>1</v>
      </c>
    </row>
    <row r="61" spans="1:4" x14ac:dyDescent="0.35">
      <c r="A61" s="1">
        <v>624</v>
      </c>
      <c r="B61" s="1">
        <v>400</v>
      </c>
      <c r="C61" s="1">
        <v>400</v>
      </c>
      <c r="D61">
        <f>SUM(IF(employee_manages_shipment!$A$2:$A$1000=A61, 1, 0))</f>
        <v>1</v>
      </c>
    </row>
    <row r="62" spans="1:4" x14ac:dyDescent="0.35">
      <c r="A62" s="1">
        <v>199</v>
      </c>
      <c r="B62" s="1">
        <v>877</v>
      </c>
      <c r="C62" s="1">
        <v>877</v>
      </c>
      <c r="D62">
        <f>SUM(IF(employee_manages_shipment!$A$2:$A$1000=A62, 1, 0))</f>
        <v>1</v>
      </c>
    </row>
    <row r="63" spans="1:4" x14ac:dyDescent="0.35">
      <c r="A63" s="1">
        <v>112</v>
      </c>
      <c r="B63" s="1">
        <v>97</v>
      </c>
      <c r="C63" s="1">
        <v>97</v>
      </c>
      <c r="D63">
        <f>SUM(IF(employee_manages_shipment!$A$2:$A$1000=A63, 1, 0))</f>
        <v>1</v>
      </c>
    </row>
    <row r="64" spans="1:4" x14ac:dyDescent="0.35">
      <c r="A64" s="1">
        <v>256</v>
      </c>
      <c r="B64" s="1">
        <v>12</v>
      </c>
      <c r="C64" s="1">
        <v>12</v>
      </c>
      <c r="D64">
        <f>SUM(IF(employee_manages_shipment!$A$2:$A$1000=A64, 1, 0))</f>
        <v>1</v>
      </c>
    </row>
    <row r="65" spans="1:4" x14ac:dyDescent="0.35">
      <c r="A65" s="1">
        <v>848</v>
      </c>
      <c r="B65" s="1">
        <v>353</v>
      </c>
      <c r="C65" s="1">
        <v>353</v>
      </c>
      <c r="D65">
        <f>SUM(IF(employee_manages_shipment!$A$2:$A$1000=A65, 1, 0))</f>
        <v>1</v>
      </c>
    </row>
    <row r="66" spans="1:4" x14ac:dyDescent="0.35">
      <c r="A66" s="1">
        <v>102</v>
      </c>
      <c r="B66" s="1">
        <v>856</v>
      </c>
      <c r="C66" s="1">
        <v>856</v>
      </c>
      <c r="D66">
        <f>SUM(IF(employee_manages_shipment!$A$2:$A$1000=A66, 1, 0))</f>
        <v>1</v>
      </c>
    </row>
    <row r="67" spans="1:4" x14ac:dyDescent="0.35">
      <c r="A67" s="1">
        <v>361</v>
      </c>
      <c r="B67" s="1">
        <v>1</v>
      </c>
      <c r="C67" s="1">
        <v>1</v>
      </c>
      <c r="D67">
        <f>SUM(IF(employee_manages_shipment!$A$2:$A$1000=A67, 1, 0))</f>
        <v>1</v>
      </c>
    </row>
    <row r="68" spans="1:4" x14ac:dyDescent="0.35">
      <c r="A68" s="1">
        <v>962</v>
      </c>
      <c r="B68" s="1">
        <v>390</v>
      </c>
      <c r="C68" s="1">
        <v>390</v>
      </c>
      <c r="D68">
        <f>SUM(IF(employee_manages_shipment!$A$2:$A$1000=A68, 1, 0))</f>
        <v>1</v>
      </c>
    </row>
    <row r="69" spans="1:4" x14ac:dyDescent="0.35">
      <c r="A69" s="1">
        <v>443</v>
      </c>
      <c r="B69" s="1">
        <v>446</v>
      </c>
      <c r="C69" s="1">
        <v>446</v>
      </c>
      <c r="D69">
        <f>SUM(IF(employee_manages_shipment!$A$2:$A$1000=A69, 1, 0))</f>
        <v>1</v>
      </c>
    </row>
    <row r="70" spans="1:4" x14ac:dyDescent="0.35">
      <c r="A70" s="1">
        <v>977</v>
      </c>
      <c r="B70" s="1">
        <v>32</v>
      </c>
      <c r="C70" s="1">
        <v>32</v>
      </c>
      <c r="D70">
        <f>SUM(IF(employee_manages_shipment!$A$2:$A$1000=A70, 1, 0))</f>
        <v>1</v>
      </c>
    </row>
    <row r="71" spans="1:4" x14ac:dyDescent="0.35">
      <c r="A71" s="1">
        <v>936</v>
      </c>
      <c r="B71" s="1">
        <v>420</v>
      </c>
      <c r="C71" s="1">
        <v>420</v>
      </c>
      <c r="D71">
        <f>SUM(IF(employee_manages_shipment!$A$2:$A$1000=A71, 1, 0))</f>
        <v>1</v>
      </c>
    </row>
    <row r="72" spans="1:4" x14ac:dyDescent="0.35">
      <c r="A72" s="1">
        <v>395</v>
      </c>
      <c r="B72" s="1">
        <v>708</v>
      </c>
      <c r="C72" s="1">
        <v>708</v>
      </c>
      <c r="D72">
        <f>SUM(IF(employee_manages_shipment!$A$2:$A$1000=A72, 1, 0))</f>
        <v>1</v>
      </c>
    </row>
    <row r="73" spans="1:4" x14ac:dyDescent="0.35">
      <c r="A73" s="1">
        <v>344</v>
      </c>
      <c r="B73" s="1">
        <v>227</v>
      </c>
      <c r="C73" s="1">
        <v>227</v>
      </c>
      <c r="D73">
        <f>SUM(IF(employee_manages_shipment!$A$2:$A$1000=A73, 1, 0))</f>
        <v>1</v>
      </c>
    </row>
    <row r="74" spans="1:4" x14ac:dyDescent="0.35">
      <c r="A74" s="1">
        <v>48</v>
      </c>
      <c r="B74" s="1">
        <v>595</v>
      </c>
      <c r="C74" s="1">
        <v>595</v>
      </c>
      <c r="D74">
        <f>SUM(IF(employee_manages_shipment!$A$2:$A$1000=A74, 1, 0))</f>
        <v>1</v>
      </c>
    </row>
    <row r="75" spans="1:4" x14ac:dyDescent="0.35">
      <c r="A75" s="1">
        <v>362</v>
      </c>
      <c r="B75" s="1">
        <v>211</v>
      </c>
      <c r="C75" s="1">
        <v>211</v>
      </c>
      <c r="D75">
        <f>SUM(IF(employee_manages_shipment!$A$2:$A$1000=A75, 1, 0))</f>
        <v>1</v>
      </c>
    </row>
    <row r="76" spans="1:4" x14ac:dyDescent="0.35">
      <c r="A76" s="1">
        <v>88</v>
      </c>
      <c r="B76" s="1">
        <v>650</v>
      </c>
      <c r="C76" s="1">
        <v>650</v>
      </c>
      <c r="D76">
        <f>SUM(IF(employee_manages_shipment!$A$2:$A$1000=A76, 1, 0))</f>
        <v>1</v>
      </c>
    </row>
    <row r="77" spans="1:4" x14ac:dyDescent="0.35">
      <c r="A77" s="1">
        <v>289</v>
      </c>
      <c r="B77" s="1">
        <v>45</v>
      </c>
      <c r="C77" s="1">
        <v>45</v>
      </c>
      <c r="D77">
        <f>SUM(IF(employee_manages_shipment!$A$2:$A$1000=A77, 1, 0))</f>
        <v>1</v>
      </c>
    </row>
    <row r="78" spans="1:4" x14ac:dyDescent="0.35">
      <c r="A78" s="1">
        <v>704</v>
      </c>
      <c r="B78" s="1">
        <v>201</v>
      </c>
      <c r="C78" s="1">
        <v>201</v>
      </c>
      <c r="D78">
        <f>SUM(IF(employee_manages_shipment!$A$2:$A$1000=A78, 1, 0))</f>
        <v>1</v>
      </c>
    </row>
    <row r="79" spans="1:4" x14ac:dyDescent="0.35">
      <c r="A79" s="1">
        <v>903</v>
      </c>
      <c r="B79" s="1">
        <v>564</v>
      </c>
      <c r="C79" s="1">
        <v>564</v>
      </c>
      <c r="D79">
        <f>SUM(IF(employee_manages_shipment!$A$2:$A$1000=A79, 1, 0))</f>
        <v>1</v>
      </c>
    </row>
    <row r="80" spans="1:4" x14ac:dyDescent="0.35">
      <c r="A80" s="1">
        <v>315</v>
      </c>
      <c r="B80" s="1">
        <v>138</v>
      </c>
      <c r="C80" s="1">
        <v>138</v>
      </c>
      <c r="D80">
        <f>SUM(IF(employee_manages_shipment!$A$2:$A$1000=A80, 1, 0))</f>
        <v>1</v>
      </c>
    </row>
    <row r="81" spans="1:4" x14ac:dyDescent="0.35">
      <c r="A81" s="1">
        <v>501</v>
      </c>
      <c r="B81" s="1">
        <v>57</v>
      </c>
      <c r="C81" s="1">
        <v>57</v>
      </c>
      <c r="D81">
        <f>SUM(IF(employee_manages_shipment!$A$2:$A$1000=A81, 1, 0))</f>
        <v>1</v>
      </c>
    </row>
    <row r="82" spans="1:4" x14ac:dyDescent="0.35">
      <c r="A82" s="1">
        <v>812</v>
      </c>
      <c r="B82" s="1">
        <v>128</v>
      </c>
      <c r="C82" s="1">
        <v>128</v>
      </c>
      <c r="D82">
        <f>SUM(IF(employee_manages_shipment!$A$2:$A$1000=A82, 1, 0))</f>
        <v>1</v>
      </c>
    </row>
    <row r="83" spans="1:4" x14ac:dyDescent="0.35">
      <c r="A83" s="1">
        <v>953</v>
      </c>
      <c r="B83" s="1">
        <v>33</v>
      </c>
      <c r="C83" s="1">
        <v>33</v>
      </c>
      <c r="D83">
        <f>SUM(IF(employee_manages_shipment!$A$2:$A$1000=A83, 1, 0))</f>
        <v>1</v>
      </c>
    </row>
    <row r="84" spans="1:4" x14ac:dyDescent="0.35">
      <c r="A84" s="1">
        <v>830</v>
      </c>
      <c r="B84" s="1">
        <v>936</v>
      </c>
      <c r="C84" s="1">
        <v>936</v>
      </c>
      <c r="D84">
        <f>SUM(IF(employee_manages_shipment!$A$2:$A$1000=A84, 1, 0))</f>
        <v>1</v>
      </c>
    </row>
    <row r="85" spans="1:4" x14ac:dyDescent="0.35">
      <c r="A85" s="1">
        <v>656</v>
      </c>
      <c r="B85" s="1">
        <v>762</v>
      </c>
      <c r="C85" s="1">
        <v>762</v>
      </c>
      <c r="D85">
        <f>SUM(IF(employee_manages_shipment!$A$2:$A$1000=A85, 1, 0))</f>
        <v>1</v>
      </c>
    </row>
    <row r="86" spans="1:4" x14ac:dyDescent="0.35">
      <c r="A86" s="1">
        <v>935</v>
      </c>
      <c r="B86" s="1">
        <v>838</v>
      </c>
      <c r="C86" s="1">
        <v>838</v>
      </c>
      <c r="D86">
        <f>SUM(IF(employee_manages_shipment!$A$2:$A$1000=A86, 1, 0))</f>
        <v>1</v>
      </c>
    </row>
    <row r="87" spans="1:4" x14ac:dyDescent="0.35">
      <c r="A87" s="1">
        <v>762</v>
      </c>
      <c r="B87" s="1">
        <v>215</v>
      </c>
      <c r="C87" s="1">
        <v>215</v>
      </c>
      <c r="D87">
        <f>SUM(IF(employee_manages_shipment!$A$2:$A$1000=A87, 1, 0))</f>
        <v>1</v>
      </c>
    </row>
    <row r="88" spans="1:4" x14ac:dyDescent="0.35">
      <c r="A88" s="1">
        <v>698</v>
      </c>
      <c r="B88" s="1">
        <v>818</v>
      </c>
      <c r="C88" s="1">
        <v>818</v>
      </c>
      <c r="D88">
        <f>SUM(IF(employee_manages_shipment!$A$2:$A$1000=A88, 1, 0))</f>
        <v>1</v>
      </c>
    </row>
    <row r="89" spans="1:4" x14ac:dyDescent="0.35">
      <c r="A89" s="1">
        <v>294</v>
      </c>
      <c r="B89" s="1">
        <v>780</v>
      </c>
      <c r="C89" s="1">
        <v>780</v>
      </c>
      <c r="D89">
        <f>SUM(IF(employee_manages_shipment!$A$2:$A$1000=A89, 1, 0))</f>
        <v>1</v>
      </c>
    </row>
    <row r="90" spans="1:4" x14ac:dyDescent="0.35">
      <c r="A90" s="1">
        <v>535</v>
      </c>
      <c r="B90" s="1">
        <v>40</v>
      </c>
      <c r="C90" s="1">
        <v>40</v>
      </c>
      <c r="D90">
        <f>SUM(IF(employee_manages_shipment!$A$2:$A$1000=A90, 1, 0))</f>
        <v>1</v>
      </c>
    </row>
    <row r="91" spans="1:4" x14ac:dyDescent="0.35">
      <c r="A91" s="1">
        <v>357</v>
      </c>
      <c r="B91" s="1">
        <v>366</v>
      </c>
      <c r="C91" s="1">
        <v>366</v>
      </c>
      <c r="D91">
        <f>SUM(IF(employee_manages_shipment!$A$2:$A$1000=A91, 1, 0))</f>
        <v>1</v>
      </c>
    </row>
    <row r="92" spans="1:4" x14ac:dyDescent="0.35">
      <c r="A92" s="1">
        <v>468</v>
      </c>
      <c r="B92" s="1">
        <v>678</v>
      </c>
      <c r="C92" s="1">
        <v>678</v>
      </c>
      <c r="D92">
        <f>SUM(IF(employee_manages_shipment!$A$2:$A$1000=A92, 1, 0))</f>
        <v>1</v>
      </c>
    </row>
    <row r="93" spans="1:4" x14ac:dyDescent="0.35">
      <c r="A93" s="1">
        <v>798</v>
      </c>
      <c r="B93" s="1">
        <v>703</v>
      </c>
      <c r="C93" s="1">
        <v>703</v>
      </c>
      <c r="D93">
        <f>SUM(IF(employee_manages_shipment!$A$2:$A$1000=A93, 1, 0))</f>
        <v>1</v>
      </c>
    </row>
    <row r="94" spans="1:4" x14ac:dyDescent="0.35">
      <c r="A94" s="1">
        <v>497</v>
      </c>
      <c r="B94" s="1">
        <v>180</v>
      </c>
      <c r="C94" s="1">
        <v>180</v>
      </c>
      <c r="D94">
        <f>SUM(IF(employee_manages_shipment!$A$2:$A$1000=A94, 1, 0))</f>
        <v>1</v>
      </c>
    </row>
    <row r="95" spans="1:4" x14ac:dyDescent="0.35">
      <c r="A95" s="1">
        <v>841</v>
      </c>
      <c r="B95" s="1">
        <v>214</v>
      </c>
      <c r="C95" s="1">
        <v>214</v>
      </c>
      <c r="D95">
        <f>SUM(IF(employee_manages_shipment!$A$2:$A$1000=A95, 1, 0))</f>
        <v>1</v>
      </c>
    </row>
    <row r="96" spans="1:4" x14ac:dyDescent="0.35">
      <c r="A96" s="1">
        <v>521</v>
      </c>
      <c r="B96" s="1">
        <v>408</v>
      </c>
      <c r="C96" s="1">
        <v>408</v>
      </c>
      <c r="D96">
        <f>SUM(IF(employee_manages_shipment!$A$2:$A$1000=A96, 1, 0))</f>
        <v>1</v>
      </c>
    </row>
    <row r="97" spans="1:4" x14ac:dyDescent="0.35">
      <c r="A97" s="1">
        <v>2</v>
      </c>
      <c r="B97" s="1">
        <v>902</v>
      </c>
      <c r="C97" s="1">
        <v>902</v>
      </c>
      <c r="D97">
        <f>SUM(IF(employee_manages_shipment!$A$2:$A$1000=A97, 1, 0))</f>
        <v>1</v>
      </c>
    </row>
    <row r="98" spans="1:4" x14ac:dyDescent="0.35">
      <c r="A98" s="1">
        <v>637</v>
      </c>
      <c r="B98" s="1">
        <v>763</v>
      </c>
      <c r="C98" s="1">
        <v>763</v>
      </c>
      <c r="D98">
        <f>SUM(IF(employee_manages_shipment!$A$2:$A$1000=A98, 1, 0))</f>
        <v>1</v>
      </c>
    </row>
    <row r="99" spans="1:4" x14ac:dyDescent="0.35">
      <c r="A99" s="1">
        <v>407</v>
      </c>
      <c r="B99" s="1">
        <v>168</v>
      </c>
      <c r="C99" s="1">
        <v>168</v>
      </c>
      <c r="D99">
        <f>SUM(IF(employee_manages_shipment!$A$2:$A$1000=A99, 1, 0))</f>
        <v>1</v>
      </c>
    </row>
    <row r="100" spans="1:4" x14ac:dyDescent="0.35">
      <c r="A100" s="1">
        <v>87</v>
      </c>
      <c r="B100" s="1">
        <v>723</v>
      </c>
      <c r="C100" s="1">
        <v>723</v>
      </c>
      <c r="D100">
        <f>SUM(IF(employee_manages_shipment!$A$2:$A$1000=A100, 1, 0))</f>
        <v>1</v>
      </c>
    </row>
    <row r="101" spans="1:4" x14ac:dyDescent="0.35">
      <c r="A101" s="1">
        <v>894</v>
      </c>
      <c r="B101" s="1">
        <v>438</v>
      </c>
      <c r="C101" s="1">
        <v>438</v>
      </c>
      <c r="D101">
        <f>SUM(IF(employee_manages_shipment!$A$2:$A$1000=A101, 1, 0))</f>
        <v>1</v>
      </c>
    </row>
    <row r="102" spans="1:4" x14ac:dyDescent="0.35">
      <c r="A102" s="1">
        <v>708</v>
      </c>
      <c r="B102" s="1">
        <v>162</v>
      </c>
      <c r="C102" s="1">
        <v>162</v>
      </c>
      <c r="D102">
        <f>SUM(IF(employee_manages_shipment!$A$2:$A$1000=A102, 1, 0))</f>
        <v>1</v>
      </c>
    </row>
    <row r="103" spans="1:4" x14ac:dyDescent="0.35">
      <c r="A103" s="1">
        <v>311</v>
      </c>
      <c r="B103" s="1">
        <v>246</v>
      </c>
      <c r="C103" s="1">
        <v>246</v>
      </c>
      <c r="D103">
        <f>SUM(IF(employee_manages_shipment!$A$2:$A$1000=A103, 1, 0))</f>
        <v>1</v>
      </c>
    </row>
    <row r="104" spans="1:4" x14ac:dyDescent="0.35">
      <c r="A104" s="1">
        <v>888</v>
      </c>
      <c r="B104" s="1">
        <v>105</v>
      </c>
      <c r="C104" s="1">
        <v>105</v>
      </c>
      <c r="D104">
        <f>SUM(IF(employee_manages_shipment!$A$2:$A$1000=A104, 1, 0))</f>
        <v>1</v>
      </c>
    </row>
    <row r="105" spans="1:4" x14ac:dyDescent="0.35">
      <c r="A105" s="1">
        <v>678</v>
      </c>
      <c r="B105" s="1">
        <v>308</v>
      </c>
      <c r="C105" s="1">
        <v>308</v>
      </c>
      <c r="D105">
        <f>SUM(IF(employee_manages_shipment!$A$2:$A$1000=A105, 1, 0))</f>
        <v>1</v>
      </c>
    </row>
    <row r="106" spans="1:4" x14ac:dyDescent="0.35">
      <c r="A106" s="1">
        <v>734</v>
      </c>
      <c r="B106" s="1">
        <v>172</v>
      </c>
      <c r="C106" s="1">
        <v>172</v>
      </c>
      <c r="D106">
        <f>SUM(IF(employee_manages_shipment!$A$2:$A$1000=A106, 1, 0))</f>
        <v>1</v>
      </c>
    </row>
    <row r="107" spans="1:4" x14ac:dyDescent="0.35">
      <c r="A107" s="1">
        <v>640</v>
      </c>
      <c r="B107" s="1">
        <v>775</v>
      </c>
      <c r="C107" s="1">
        <v>775</v>
      </c>
      <c r="D107">
        <f>SUM(IF(employee_manages_shipment!$A$2:$A$1000=A107, 1, 0))</f>
        <v>1</v>
      </c>
    </row>
    <row r="108" spans="1:4" x14ac:dyDescent="0.35">
      <c r="A108" s="1">
        <v>189</v>
      </c>
      <c r="B108" s="1">
        <v>333</v>
      </c>
      <c r="C108" s="1">
        <v>333</v>
      </c>
      <c r="D108">
        <f>SUM(IF(employee_manages_shipment!$A$2:$A$1000=A108, 1, 0))</f>
        <v>1</v>
      </c>
    </row>
    <row r="109" spans="1:4" x14ac:dyDescent="0.35">
      <c r="A109" s="1">
        <v>685</v>
      </c>
      <c r="B109" s="1">
        <v>548</v>
      </c>
      <c r="C109" s="1">
        <v>548</v>
      </c>
      <c r="D109">
        <f>SUM(IF(employee_manages_shipment!$A$2:$A$1000=A109, 1, 0))</f>
        <v>1</v>
      </c>
    </row>
    <row r="110" spans="1:4" x14ac:dyDescent="0.35">
      <c r="A110" s="1">
        <v>617</v>
      </c>
      <c r="B110" s="1">
        <v>665</v>
      </c>
      <c r="C110" s="1">
        <v>665</v>
      </c>
      <c r="D110">
        <f>SUM(IF(employee_manages_shipment!$A$2:$A$1000=A110, 1, 0))</f>
        <v>1</v>
      </c>
    </row>
    <row r="111" spans="1:4" x14ac:dyDescent="0.35">
      <c r="A111" s="1">
        <v>508</v>
      </c>
      <c r="B111" s="1">
        <v>305</v>
      </c>
      <c r="C111" s="1">
        <v>305</v>
      </c>
      <c r="D111">
        <f>SUM(IF(employee_manages_shipment!$A$2:$A$1000=A111, 1, 0))</f>
        <v>1</v>
      </c>
    </row>
    <row r="112" spans="1:4" x14ac:dyDescent="0.35">
      <c r="A112" s="1">
        <v>406</v>
      </c>
      <c r="B112" s="1">
        <v>938</v>
      </c>
      <c r="C112" s="1">
        <v>938</v>
      </c>
      <c r="D112">
        <f>SUM(IF(employee_manages_shipment!$A$2:$A$1000=A112, 1, 0))</f>
        <v>1</v>
      </c>
    </row>
    <row r="113" spans="1:4" x14ac:dyDescent="0.35">
      <c r="A113" s="1">
        <v>132</v>
      </c>
      <c r="B113" s="1">
        <v>714</v>
      </c>
      <c r="C113" s="1">
        <v>714</v>
      </c>
      <c r="D113">
        <f>SUM(IF(employee_manages_shipment!$A$2:$A$1000=A113, 1, 0))</f>
        <v>1</v>
      </c>
    </row>
    <row r="114" spans="1:4" x14ac:dyDescent="0.35">
      <c r="A114" s="1">
        <v>785</v>
      </c>
      <c r="B114" s="1">
        <v>251</v>
      </c>
      <c r="C114" s="1">
        <v>251</v>
      </c>
      <c r="D114">
        <f>SUM(IF(employee_manages_shipment!$A$2:$A$1000=A114, 1, 0))</f>
        <v>1</v>
      </c>
    </row>
    <row r="115" spans="1:4" x14ac:dyDescent="0.35">
      <c r="A115" s="1">
        <v>113</v>
      </c>
      <c r="B115" s="1">
        <v>330</v>
      </c>
      <c r="C115" s="1">
        <v>330</v>
      </c>
      <c r="D115">
        <f>SUM(IF(employee_manages_shipment!$A$2:$A$1000=A115, 1, 0))</f>
        <v>1</v>
      </c>
    </row>
    <row r="116" spans="1:4" x14ac:dyDescent="0.35">
      <c r="A116" s="1">
        <v>951</v>
      </c>
      <c r="B116" s="1">
        <v>69</v>
      </c>
      <c r="C116" s="1">
        <v>69</v>
      </c>
      <c r="D116">
        <f>SUM(IF(employee_manages_shipment!$A$2:$A$1000=A116, 1, 0))</f>
        <v>1</v>
      </c>
    </row>
    <row r="117" spans="1:4" x14ac:dyDescent="0.35">
      <c r="A117" s="1">
        <v>169</v>
      </c>
      <c r="B117" s="1">
        <v>969</v>
      </c>
      <c r="C117" s="1">
        <v>969</v>
      </c>
      <c r="D117">
        <f>SUM(IF(employee_manages_shipment!$A$2:$A$1000=A117, 1, 0))</f>
        <v>1</v>
      </c>
    </row>
    <row r="118" spans="1:4" x14ac:dyDescent="0.35">
      <c r="A118" s="1">
        <v>984</v>
      </c>
      <c r="B118" s="1">
        <v>974</v>
      </c>
      <c r="C118" s="1">
        <v>974</v>
      </c>
      <c r="D118">
        <f>SUM(IF(employee_manages_shipment!$A$2:$A$1000=A118, 1, 0))</f>
        <v>1</v>
      </c>
    </row>
    <row r="119" spans="1:4" x14ac:dyDescent="0.35">
      <c r="A119" s="1">
        <v>881</v>
      </c>
      <c r="B119" s="1">
        <v>526</v>
      </c>
      <c r="C119" s="1">
        <v>526</v>
      </c>
      <c r="D119">
        <f>SUM(IF(employee_manages_shipment!$A$2:$A$1000=A119, 1, 0))</f>
        <v>1</v>
      </c>
    </row>
    <row r="120" spans="1:4" x14ac:dyDescent="0.35">
      <c r="A120" s="1">
        <v>883</v>
      </c>
      <c r="B120" s="1">
        <v>510</v>
      </c>
      <c r="C120" s="1">
        <v>510</v>
      </c>
      <c r="D120">
        <f>SUM(IF(employee_manages_shipment!$A$2:$A$1000=A120, 1, 0))</f>
        <v>1</v>
      </c>
    </row>
    <row r="121" spans="1:4" x14ac:dyDescent="0.35">
      <c r="A121" s="1">
        <v>735</v>
      </c>
      <c r="B121" s="1">
        <v>444</v>
      </c>
      <c r="C121" s="1">
        <v>444</v>
      </c>
      <c r="D121">
        <f>SUM(IF(employee_manages_shipment!$A$2:$A$1000=A121, 1, 0))</f>
        <v>1</v>
      </c>
    </row>
    <row r="122" spans="1:4" x14ac:dyDescent="0.35">
      <c r="A122" s="1">
        <v>120</v>
      </c>
      <c r="B122" s="1">
        <v>503</v>
      </c>
      <c r="C122" s="1">
        <v>503</v>
      </c>
      <c r="D122">
        <f>SUM(IF(employee_manages_shipment!$A$2:$A$1000=A122, 1, 0))</f>
        <v>1</v>
      </c>
    </row>
    <row r="123" spans="1:4" x14ac:dyDescent="0.35">
      <c r="A123" s="1">
        <v>92</v>
      </c>
      <c r="B123" s="1">
        <v>109</v>
      </c>
      <c r="C123" s="1">
        <v>109</v>
      </c>
      <c r="D123">
        <f>SUM(IF(employee_manages_shipment!$A$2:$A$1000=A123, 1, 0))</f>
        <v>1</v>
      </c>
    </row>
    <row r="124" spans="1:4" x14ac:dyDescent="0.35">
      <c r="A124" s="1">
        <v>618</v>
      </c>
      <c r="B124" s="1">
        <v>823</v>
      </c>
      <c r="C124" s="1">
        <v>823</v>
      </c>
      <c r="D124">
        <f>SUM(IF(employee_manages_shipment!$A$2:$A$1000=A124, 1, 0))</f>
        <v>1</v>
      </c>
    </row>
    <row r="125" spans="1:4" x14ac:dyDescent="0.35">
      <c r="A125" s="1">
        <v>768</v>
      </c>
      <c r="B125" s="1">
        <v>147</v>
      </c>
      <c r="C125" s="1">
        <v>147</v>
      </c>
      <c r="D125">
        <f>SUM(IF(employee_manages_shipment!$A$2:$A$1000=A125, 1, 0))</f>
        <v>1</v>
      </c>
    </row>
    <row r="126" spans="1:4" x14ac:dyDescent="0.35">
      <c r="A126" s="1">
        <v>619</v>
      </c>
      <c r="B126" s="1">
        <v>625</v>
      </c>
      <c r="C126" s="1">
        <v>625</v>
      </c>
      <c r="D126">
        <f>SUM(IF(employee_manages_shipment!$A$2:$A$1000=A126, 1, 0))</f>
        <v>1</v>
      </c>
    </row>
    <row r="127" spans="1:4" x14ac:dyDescent="0.35">
      <c r="A127" s="1">
        <v>393</v>
      </c>
      <c r="B127" s="1">
        <v>695</v>
      </c>
      <c r="C127" s="1">
        <v>695</v>
      </c>
      <c r="D127">
        <f>SUM(IF(employee_manages_shipment!$A$2:$A$1000=A127, 1, 0))</f>
        <v>1</v>
      </c>
    </row>
    <row r="128" spans="1:4" x14ac:dyDescent="0.35">
      <c r="A128" s="1">
        <v>127</v>
      </c>
      <c r="B128" s="1">
        <v>983</v>
      </c>
      <c r="C128" s="1">
        <v>983</v>
      </c>
      <c r="D128">
        <f>SUM(IF(employee_manages_shipment!$A$2:$A$1000=A128, 1, 0))</f>
        <v>1</v>
      </c>
    </row>
    <row r="129" spans="1:4" x14ac:dyDescent="0.35">
      <c r="A129" s="1">
        <v>329</v>
      </c>
      <c r="B129" s="1">
        <v>82</v>
      </c>
      <c r="C129" s="1">
        <v>82</v>
      </c>
      <c r="D129">
        <f>SUM(IF(employee_manages_shipment!$A$2:$A$1000=A129, 1, 0))</f>
        <v>1</v>
      </c>
    </row>
    <row r="130" spans="1:4" x14ac:dyDescent="0.35">
      <c r="A130" s="1">
        <v>839</v>
      </c>
      <c r="B130" s="1">
        <v>397</v>
      </c>
      <c r="C130" s="1">
        <v>397</v>
      </c>
      <c r="D130">
        <f>SUM(IF(employee_manages_shipment!$A$2:$A$1000=A130, 1, 0))</f>
        <v>1</v>
      </c>
    </row>
    <row r="131" spans="1:4" x14ac:dyDescent="0.35">
      <c r="A131" s="1">
        <v>787</v>
      </c>
      <c r="B131" s="1">
        <v>599</v>
      </c>
      <c r="C131" s="1">
        <v>599</v>
      </c>
      <c r="D131">
        <f>SUM(IF(employee_manages_shipment!$A$2:$A$1000=A131, 1, 0))</f>
        <v>1</v>
      </c>
    </row>
    <row r="132" spans="1:4" x14ac:dyDescent="0.35">
      <c r="A132" s="1">
        <v>658</v>
      </c>
      <c r="B132" s="1">
        <v>306</v>
      </c>
      <c r="C132" s="1">
        <v>306</v>
      </c>
      <c r="D132">
        <f>SUM(IF(employee_manages_shipment!$A$2:$A$1000=A132, 1, 0))</f>
        <v>1</v>
      </c>
    </row>
    <row r="133" spans="1:4" x14ac:dyDescent="0.35">
      <c r="A133" s="1">
        <v>302</v>
      </c>
      <c r="B133" s="1">
        <v>536</v>
      </c>
      <c r="C133" s="1">
        <v>536</v>
      </c>
      <c r="D133">
        <f>SUM(IF(employee_manages_shipment!$A$2:$A$1000=A133, 1, 0))</f>
        <v>1</v>
      </c>
    </row>
    <row r="134" spans="1:4" x14ac:dyDescent="0.35">
      <c r="A134" s="1">
        <v>959</v>
      </c>
      <c r="B134" s="1">
        <v>20</v>
      </c>
      <c r="C134" s="1">
        <v>20</v>
      </c>
      <c r="D134">
        <f>SUM(IF(employee_manages_shipment!$A$2:$A$1000=A134, 1, 0))</f>
        <v>1</v>
      </c>
    </row>
    <row r="135" spans="1:4" x14ac:dyDescent="0.35">
      <c r="A135" s="1">
        <v>467</v>
      </c>
      <c r="B135" s="1">
        <v>515</v>
      </c>
      <c r="C135" s="1">
        <v>515</v>
      </c>
      <c r="D135">
        <f>SUM(IF(employee_manages_shipment!$A$2:$A$1000=A135, 1, 0))</f>
        <v>1</v>
      </c>
    </row>
    <row r="136" spans="1:4" x14ac:dyDescent="0.35">
      <c r="A136" s="1">
        <v>642</v>
      </c>
      <c r="B136" s="1">
        <v>332</v>
      </c>
      <c r="C136" s="1">
        <v>332</v>
      </c>
      <c r="D136">
        <f>SUM(IF(employee_manages_shipment!$A$2:$A$1000=A136, 1, 0))</f>
        <v>1</v>
      </c>
    </row>
    <row r="137" spans="1:4" x14ac:dyDescent="0.35">
      <c r="A137" s="1">
        <v>472</v>
      </c>
      <c r="B137" s="1">
        <v>127</v>
      </c>
      <c r="C137" s="1">
        <v>127</v>
      </c>
      <c r="D137">
        <f>SUM(IF(employee_manages_shipment!$A$2:$A$1000=A137, 1, 0))</f>
        <v>1</v>
      </c>
    </row>
    <row r="138" spans="1:4" x14ac:dyDescent="0.35">
      <c r="A138" s="1">
        <v>700</v>
      </c>
      <c r="B138" s="1">
        <v>958</v>
      </c>
      <c r="C138" s="1">
        <v>958</v>
      </c>
      <c r="D138">
        <f>SUM(IF(employee_manages_shipment!$A$2:$A$1000=A138, 1, 0))</f>
        <v>1</v>
      </c>
    </row>
    <row r="139" spans="1:4" x14ac:dyDescent="0.35">
      <c r="A139" s="1">
        <v>305</v>
      </c>
      <c r="B139" s="1">
        <v>42</v>
      </c>
      <c r="C139" s="1">
        <v>42</v>
      </c>
      <c r="D139">
        <f>SUM(IF(employee_manages_shipment!$A$2:$A$1000=A139, 1, 0))</f>
        <v>1</v>
      </c>
    </row>
    <row r="140" spans="1:4" x14ac:dyDescent="0.35">
      <c r="A140" s="1">
        <v>676</v>
      </c>
      <c r="B140" s="1">
        <v>977</v>
      </c>
      <c r="C140" s="1">
        <v>977</v>
      </c>
      <c r="D140">
        <f>SUM(IF(employee_manages_shipment!$A$2:$A$1000=A140, 1, 0))</f>
        <v>1</v>
      </c>
    </row>
    <row r="141" spans="1:4" x14ac:dyDescent="0.35">
      <c r="A141" s="1">
        <v>602</v>
      </c>
      <c r="B141" s="1">
        <v>460</v>
      </c>
      <c r="C141" s="1">
        <v>460</v>
      </c>
      <c r="D141">
        <f>SUM(IF(employee_manages_shipment!$A$2:$A$1000=A141, 1, 0))</f>
        <v>1</v>
      </c>
    </row>
    <row r="142" spans="1:4" x14ac:dyDescent="0.35">
      <c r="A142" s="1">
        <v>175</v>
      </c>
      <c r="B142" s="1">
        <v>659</v>
      </c>
      <c r="C142" s="1">
        <v>659</v>
      </c>
      <c r="D142">
        <f>SUM(IF(employee_manages_shipment!$A$2:$A$1000=A142, 1, 0))</f>
        <v>1</v>
      </c>
    </row>
    <row r="143" spans="1:4" x14ac:dyDescent="0.35">
      <c r="A143" s="1">
        <v>679</v>
      </c>
      <c r="B143" s="1">
        <v>197</v>
      </c>
      <c r="C143" s="1">
        <v>197</v>
      </c>
      <c r="D143">
        <f>SUM(IF(employee_manages_shipment!$A$2:$A$1000=A143, 1, 0))</f>
        <v>1</v>
      </c>
    </row>
    <row r="144" spans="1:4" x14ac:dyDescent="0.35">
      <c r="A144" s="1">
        <v>412</v>
      </c>
      <c r="B144" s="1">
        <v>540</v>
      </c>
      <c r="C144" s="1">
        <v>540</v>
      </c>
      <c r="D144">
        <f>SUM(IF(employee_manages_shipment!$A$2:$A$1000=A144, 1, 0))</f>
        <v>1</v>
      </c>
    </row>
    <row r="145" spans="1:4" x14ac:dyDescent="0.35">
      <c r="A145" s="1">
        <v>486</v>
      </c>
      <c r="B145" s="1">
        <v>178</v>
      </c>
      <c r="C145" s="1">
        <v>178</v>
      </c>
      <c r="D145">
        <f>SUM(IF(employee_manages_shipment!$A$2:$A$1000=A145, 1, 0))</f>
        <v>1</v>
      </c>
    </row>
    <row r="146" spans="1:4" x14ac:dyDescent="0.35">
      <c r="A146" s="1">
        <v>899</v>
      </c>
      <c r="B146" s="1">
        <v>202</v>
      </c>
      <c r="C146" s="1">
        <v>202</v>
      </c>
      <c r="D146">
        <f>SUM(IF(employee_manages_shipment!$A$2:$A$1000=A146, 1, 0))</f>
        <v>1</v>
      </c>
    </row>
    <row r="147" spans="1:4" x14ac:dyDescent="0.35">
      <c r="A147" s="1">
        <v>123</v>
      </c>
      <c r="B147" s="1">
        <v>632</v>
      </c>
      <c r="C147" s="1">
        <v>632</v>
      </c>
      <c r="D147">
        <f>SUM(IF(employee_manages_shipment!$A$2:$A$1000=A147, 1, 0))</f>
        <v>1</v>
      </c>
    </row>
    <row r="148" spans="1:4" x14ac:dyDescent="0.35">
      <c r="A148" s="1">
        <v>180</v>
      </c>
      <c r="B148" s="1">
        <v>25</v>
      </c>
      <c r="C148" s="1">
        <v>25</v>
      </c>
      <c r="D148">
        <f>SUM(IF(employee_manages_shipment!$A$2:$A$1000=A148, 1, 0))</f>
        <v>1</v>
      </c>
    </row>
    <row r="149" spans="1:4" x14ac:dyDescent="0.35">
      <c r="A149" s="1">
        <v>433</v>
      </c>
      <c r="B149" s="1">
        <v>990</v>
      </c>
      <c r="C149" s="1">
        <v>990</v>
      </c>
      <c r="D149">
        <f>SUM(IF(employee_manages_shipment!$A$2:$A$1000=A149, 1, 0))</f>
        <v>1</v>
      </c>
    </row>
    <row r="150" spans="1:4" x14ac:dyDescent="0.35">
      <c r="A150" s="1">
        <v>244</v>
      </c>
      <c r="B150" s="1">
        <v>913</v>
      </c>
      <c r="C150" s="1">
        <v>913</v>
      </c>
      <c r="D150">
        <f>SUM(IF(employee_manages_shipment!$A$2:$A$1000=A150, 1, 0))</f>
        <v>1</v>
      </c>
    </row>
    <row r="151" spans="1:4" x14ac:dyDescent="0.35">
      <c r="A151" s="1">
        <v>147</v>
      </c>
      <c r="B151" s="1">
        <v>371</v>
      </c>
      <c r="C151" s="1">
        <v>371</v>
      </c>
      <c r="D151">
        <f>SUM(IF(employee_manages_shipment!$A$2:$A$1000=A151, 1, 0))</f>
        <v>1</v>
      </c>
    </row>
    <row r="152" spans="1:4" x14ac:dyDescent="0.35">
      <c r="A152" s="1">
        <v>634</v>
      </c>
      <c r="B152" s="1">
        <v>514</v>
      </c>
      <c r="C152" s="1">
        <v>514</v>
      </c>
      <c r="D152">
        <f>SUM(IF(employee_manages_shipment!$A$2:$A$1000=A152, 1, 0))</f>
        <v>1</v>
      </c>
    </row>
    <row r="153" spans="1:4" x14ac:dyDescent="0.35">
      <c r="A153" s="1">
        <v>999</v>
      </c>
      <c r="B153" s="1">
        <v>707</v>
      </c>
      <c r="C153" s="1">
        <v>707</v>
      </c>
      <c r="D153">
        <f>SUM(IF(employee_manages_shipment!$A$2:$A$1000=A153, 1, 0))</f>
        <v>1</v>
      </c>
    </row>
    <row r="154" spans="1:4" x14ac:dyDescent="0.35">
      <c r="A154" s="1">
        <v>477</v>
      </c>
      <c r="B154" s="1">
        <v>473</v>
      </c>
      <c r="C154" s="1">
        <v>473</v>
      </c>
      <c r="D154">
        <f>SUM(IF(employee_manages_shipment!$A$2:$A$1000=A154, 1, 0))</f>
        <v>1</v>
      </c>
    </row>
    <row r="155" spans="1:4" x14ac:dyDescent="0.35">
      <c r="A155" s="1">
        <v>746</v>
      </c>
      <c r="B155" s="1">
        <v>847</v>
      </c>
      <c r="C155" s="1">
        <v>847</v>
      </c>
      <c r="D155">
        <f>SUM(IF(employee_manages_shipment!$A$2:$A$1000=A155, 1, 0))</f>
        <v>1</v>
      </c>
    </row>
    <row r="156" spans="1:4" x14ac:dyDescent="0.35">
      <c r="A156" s="1">
        <v>287</v>
      </c>
      <c r="B156" s="1">
        <v>815</v>
      </c>
      <c r="C156" s="1">
        <v>815</v>
      </c>
      <c r="D156">
        <f>SUM(IF(employee_manages_shipment!$A$2:$A$1000=A156, 1, 0))</f>
        <v>1</v>
      </c>
    </row>
    <row r="157" spans="1:4" x14ac:dyDescent="0.35">
      <c r="A157" s="1">
        <v>310</v>
      </c>
      <c r="B157" s="1">
        <v>928</v>
      </c>
      <c r="C157" s="1">
        <v>928</v>
      </c>
      <c r="D157">
        <f>SUM(IF(employee_manages_shipment!$A$2:$A$1000=A157, 1, 0))</f>
        <v>1</v>
      </c>
    </row>
    <row r="158" spans="1:4" x14ac:dyDescent="0.35">
      <c r="A158" s="1">
        <v>889</v>
      </c>
      <c r="B158" s="1">
        <v>210</v>
      </c>
      <c r="C158" s="1">
        <v>210</v>
      </c>
      <c r="D158">
        <f>SUM(IF(employee_manages_shipment!$A$2:$A$1000=A158, 1, 0))</f>
        <v>1</v>
      </c>
    </row>
    <row r="159" spans="1:4" x14ac:dyDescent="0.35">
      <c r="A159" s="1">
        <v>512</v>
      </c>
      <c r="B159" s="1">
        <v>793</v>
      </c>
      <c r="C159" s="1">
        <v>793</v>
      </c>
      <c r="D159">
        <f>SUM(IF(employee_manages_shipment!$A$2:$A$1000=A159, 1, 0))</f>
        <v>1</v>
      </c>
    </row>
    <row r="160" spans="1:4" x14ac:dyDescent="0.35">
      <c r="A160" s="1">
        <v>693</v>
      </c>
      <c r="B160" s="1">
        <v>872</v>
      </c>
      <c r="C160" s="1">
        <v>872</v>
      </c>
      <c r="D160">
        <f>SUM(IF(employee_manages_shipment!$A$2:$A$1000=A160, 1, 0))</f>
        <v>1</v>
      </c>
    </row>
    <row r="161" spans="1:4" x14ac:dyDescent="0.35">
      <c r="A161" s="1">
        <v>670</v>
      </c>
      <c r="B161" s="1">
        <v>298</v>
      </c>
      <c r="C161" s="1">
        <v>298</v>
      </c>
      <c r="D161">
        <f>SUM(IF(employee_manages_shipment!$A$2:$A$1000=A161, 1, 0))</f>
        <v>1</v>
      </c>
    </row>
    <row r="162" spans="1:4" x14ac:dyDescent="0.35">
      <c r="A162" s="1">
        <v>238</v>
      </c>
      <c r="B162" s="1">
        <v>941</v>
      </c>
      <c r="C162" s="1">
        <v>941</v>
      </c>
      <c r="D162">
        <f>SUM(IF(employee_manages_shipment!$A$2:$A$1000=A162, 1, 0))</f>
        <v>1</v>
      </c>
    </row>
    <row r="163" spans="1:4" x14ac:dyDescent="0.35">
      <c r="A163" s="1">
        <v>400</v>
      </c>
      <c r="B163" s="1">
        <v>731</v>
      </c>
      <c r="C163" s="1">
        <v>731</v>
      </c>
      <c r="D163">
        <f>SUM(IF(employee_manages_shipment!$A$2:$A$1000=A163, 1, 0))</f>
        <v>1</v>
      </c>
    </row>
    <row r="164" spans="1:4" x14ac:dyDescent="0.35">
      <c r="A164" s="1">
        <v>398</v>
      </c>
      <c r="B164" s="1">
        <v>500</v>
      </c>
      <c r="C164" s="1">
        <v>500</v>
      </c>
      <c r="D164">
        <f>SUM(IF(employee_manages_shipment!$A$2:$A$1000=A164, 1, 0))</f>
        <v>1</v>
      </c>
    </row>
    <row r="165" spans="1:4" x14ac:dyDescent="0.35">
      <c r="A165" s="1">
        <v>955</v>
      </c>
      <c r="B165" s="1">
        <v>142</v>
      </c>
      <c r="C165" s="1">
        <v>142</v>
      </c>
      <c r="D165">
        <f>SUM(IF(employee_manages_shipment!$A$2:$A$1000=A165, 1, 0))</f>
        <v>1</v>
      </c>
    </row>
    <row r="166" spans="1:4" x14ac:dyDescent="0.35">
      <c r="A166" s="1">
        <v>193</v>
      </c>
      <c r="B166" s="1">
        <v>787</v>
      </c>
      <c r="C166" s="1">
        <v>787</v>
      </c>
      <c r="D166">
        <f>SUM(IF(employee_manages_shipment!$A$2:$A$1000=A166, 1, 0))</f>
        <v>1</v>
      </c>
    </row>
    <row r="167" spans="1:4" x14ac:dyDescent="0.35">
      <c r="A167" s="1">
        <v>33</v>
      </c>
      <c r="B167" s="1">
        <v>749</v>
      </c>
      <c r="C167" s="1">
        <v>749</v>
      </c>
      <c r="D167">
        <f>SUM(IF(employee_manages_shipment!$A$2:$A$1000=A167, 1, 0))</f>
        <v>1</v>
      </c>
    </row>
    <row r="168" spans="1:4" x14ac:dyDescent="0.35">
      <c r="A168" s="1">
        <v>786</v>
      </c>
      <c r="B168" s="1">
        <v>304</v>
      </c>
      <c r="C168" s="1">
        <v>304</v>
      </c>
      <c r="D168">
        <f>SUM(IF(employee_manages_shipment!$A$2:$A$1000=A168, 1, 0))</f>
        <v>1</v>
      </c>
    </row>
    <row r="169" spans="1:4" x14ac:dyDescent="0.35">
      <c r="A169" s="1">
        <v>811</v>
      </c>
      <c r="B169" s="1">
        <v>30</v>
      </c>
      <c r="C169" s="1">
        <v>30</v>
      </c>
      <c r="D169">
        <f>SUM(IF(employee_manages_shipment!$A$2:$A$1000=A169, 1, 0))</f>
        <v>1</v>
      </c>
    </row>
    <row r="170" spans="1:4" x14ac:dyDescent="0.35">
      <c r="A170" s="1">
        <v>615</v>
      </c>
      <c r="B170" s="1">
        <v>477</v>
      </c>
      <c r="C170" s="1">
        <v>477</v>
      </c>
      <c r="D170">
        <f>SUM(IF(employee_manages_shipment!$A$2:$A$1000=A170, 1, 0))</f>
        <v>1</v>
      </c>
    </row>
    <row r="171" spans="1:4" x14ac:dyDescent="0.35">
      <c r="A171" s="1">
        <v>18</v>
      </c>
      <c r="B171" s="1">
        <v>52</v>
      </c>
      <c r="C171" s="1">
        <v>52</v>
      </c>
      <c r="D171">
        <f>SUM(IF(employee_manages_shipment!$A$2:$A$1000=A171, 1, 0))</f>
        <v>1</v>
      </c>
    </row>
    <row r="172" spans="1:4" x14ac:dyDescent="0.35">
      <c r="A172" s="1">
        <v>114</v>
      </c>
      <c r="B172" s="1">
        <v>73</v>
      </c>
      <c r="C172" s="1">
        <v>73</v>
      </c>
      <c r="D172">
        <f>SUM(IF(employee_manages_shipment!$A$2:$A$1000=A172, 1, 0))</f>
        <v>1</v>
      </c>
    </row>
    <row r="173" spans="1:4" x14ac:dyDescent="0.35">
      <c r="A173" s="1">
        <v>340</v>
      </c>
      <c r="B173" s="1">
        <v>691</v>
      </c>
      <c r="C173" s="1">
        <v>691</v>
      </c>
      <c r="D173">
        <f>SUM(IF(employee_manages_shipment!$A$2:$A$1000=A173, 1, 0))</f>
        <v>1</v>
      </c>
    </row>
    <row r="174" spans="1:4" x14ac:dyDescent="0.35">
      <c r="A174" s="1">
        <v>649</v>
      </c>
      <c r="B174" s="1">
        <v>786</v>
      </c>
      <c r="C174" s="1">
        <v>786</v>
      </c>
      <c r="D174">
        <f>SUM(IF(employee_manages_shipment!$A$2:$A$1000=A174, 1, 0))</f>
        <v>1</v>
      </c>
    </row>
    <row r="175" spans="1:4" x14ac:dyDescent="0.35">
      <c r="A175" s="1">
        <v>778</v>
      </c>
      <c r="B175" s="1">
        <v>68</v>
      </c>
      <c r="C175" s="1">
        <v>68</v>
      </c>
      <c r="D175">
        <f>SUM(IF(employee_manages_shipment!$A$2:$A$1000=A175, 1, 0))</f>
        <v>1</v>
      </c>
    </row>
    <row r="176" spans="1:4" x14ac:dyDescent="0.35">
      <c r="A176" s="1">
        <v>885</v>
      </c>
      <c r="B176" s="1">
        <v>630</v>
      </c>
      <c r="C176" s="1">
        <v>630</v>
      </c>
      <c r="D176">
        <f>SUM(IF(employee_manages_shipment!$A$2:$A$1000=A176, 1, 0))</f>
        <v>1</v>
      </c>
    </row>
    <row r="177" spans="1:4" x14ac:dyDescent="0.35">
      <c r="A177" s="1">
        <v>69</v>
      </c>
      <c r="B177" s="1">
        <v>357</v>
      </c>
      <c r="C177" s="1">
        <v>357</v>
      </c>
      <c r="D177">
        <f>SUM(IF(employee_manages_shipment!$A$2:$A$1000=A177, 1, 0))</f>
        <v>1</v>
      </c>
    </row>
    <row r="178" spans="1:4" x14ac:dyDescent="0.35">
      <c r="A178" s="1">
        <v>288</v>
      </c>
      <c r="B178" s="1">
        <v>455</v>
      </c>
      <c r="C178" s="1">
        <v>455</v>
      </c>
      <c r="D178">
        <f>SUM(IF(employee_manages_shipment!$A$2:$A$1000=A178, 1, 0))</f>
        <v>1</v>
      </c>
    </row>
    <row r="179" spans="1:4" x14ac:dyDescent="0.35">
      <c r="A179" s="1">
        <v>898</v>
      </c>
      <c r="B179" s="1">
        <v>947</v>
      </c>
      <c r="C179" s="1">
        <v>947</v>
      </c>
      <c r="D179">
        <f>SUM(IF(employee_manages_shipment!$A$2:$A$1000=A179, 1, 0))</f>
        <v>1</v>
      </c>
    </row>
    <row r="180" spans="1:4" x14ac:dyDescent="0.35">
      <c r="A180" s="1">
        <v>473</v>
      </c>
      <c r="B180" s="1">
        <v>589</v>
      </c>
      <c r="C180" s="1">
        <v>589</v>
      </c>
      <c r="D180">
        <f>SUM(IF(employee_manages_shipment!$A$2:$A$1000=A180, 1, 0))</f>
        <v>1</v>
      </c>
    </row>
    <row r="181" spans="1:4" x14ac:dyDescent="0.35">
      <c r="A181" s="1">
        <v>23</v>
      </c>
      <c r="B181" s="1">
        <v>863</v>
      </c>
      <c r="C181" s="1">
        <v>863</v>
      </c>
      <c r="D181">
        <f>SUM(IF(employee_manages_shipment!$A$2:$A$1000=A181, 1, 0))</f>
        <v>1</v>
      </c>
    </row>
    <row r="182" spans="1:4" x14ac:dyDescent="0.35">
      <c r="A182" s="1">
        <v>505</v>
      </c>
      <c r="B182" s="1">
        <v>668</v>
      </c>
      <c r="C182" s="1">
        <v>668</v>
      </c>
      <c r="D182">
        <f>SUM(IF(employee_manages_shipment!$A$2:$A$1000=A182, 1, 0))</f>
        <v>1</v>
      </c>
    </row>
    <row r="183" spans="1:4" x14ac:dyDescent="0.35">
      <c r="A183" s="1">
        <v>401</v>
      </c>
      <c r="B183" s="1">
        <v>206</v>
      </c>
      <c r="C183" s="1">
        <v>206</v>
      </c>
      <c r="D183">
        <f>SUM(IF(employee_manages_shipment!$A$2:$A$1000=A183, 1, 0))</f>
        <v>1</v>
      </c>
    </row>
    <row r="184" spans="1:4" x14ac:dyDescent="0.35">
      <c r="A184" s="1">
        <v>988</v>
      </c>
      <c r="B184" s="1">
        <v>835</v>
      </c>
      <c r="C184" s="1">
        <v>835</v>
      </c>
      <c r="D184">
        <f>SUM(IF(employee_manages_shipment!$A$2:$A$1000=A184, 1, 0))</f>
        <v>1</v>
      </c>
    </row>
    <row r="185" spans="1:4" x14ac:dyDescent="0.35">
      <c r="A185" s="1">
        <v>493</v>
      </c>
      <c r="B185" s="1">
        <v>315</v>
      </c>
      <c r="C185" s="1">
        <v>315</v>
      </c>
      <c r="D185">
        <f>SUM(IF(employee_manages_shipment!$A$2:$A$1000=A185, 1, 0))</f>
        <v>1</v>
      </c>
    </row>
    <row r="186" spans="1:4" x14ac:dyDescent="0.35">
      <c r="A186" s="1">
        <v>432</v>
      </c>
      <c r="B186" s="1">
        <v>553</v>
      </c>
      <c r="C186" s="1">
        <v>553</v>
      </c>
      <c r="D186">
        <f>SUM(IF(employee_manages_shipment!$A$2:$A$1000=A186, 1, 0))</f>
        <v>1</v>
      </c>
    </row>
    <row r="187" spans="1:4" x14ac:dyDescent="0.35">
      <c r="A187" s="1">
        <v>948</v>
      </c>
      <c r="B187" s="1">
        <v>861</v>
      </c>
      <c r="C187" s="1">
        <v>861</v>
      </c>
      <c r="D187">
        <f>SUM(IF(employee_manages_shipment!$A$2:$A$1000=A187, 1, 0))</f>
        <v>1</v>
      </c>
    </row>
    <row r="188" spans="1:4" x14ac:dyDescent="0.35">
      <c r="A188" s="1">
        <v>821</v>
      </c>
      <c r="B188" s="1">
        <v>279</v>
      </c>
      <c r="C188" s="1">
        <v>279</v>
      </c>
      <c r="D188">
        <f>SUM(IF(employee_manages_shipment!$A$2:$A$1000=A188, 1, 0))</f>
        <v>1</v>
      </c>
    </row>
    <row r="189" spans="1:4" x14ac:dyDescent="0.35">
      <c r="A189" s="1">
        <v>435</v>
      </c>
      <c r="B189" s="1">
        <v>75</v>
      </c>
      <c r="C189" s="1">
        <v>75</v>
      </c>
      <c r="D189">
        <f>SUM(IF(employee_manages_shipment!$A$2:$A$1000=A189, 1, 0))</f>
        <v>1</v>
      </c>
    </row>
    <row r="190" spans="1:4" x14ac:dyDescent="0.35">
      <c r="A190" s="1">
        <v>11</v>
      </c>
      <c r="B190" s="1">
        <v>895</v>
      </c>
      <c r="C190" s="1">
        <v>895</v>
      </c>
      <c r="D190">
        <f>SUM(IF(employee_manages_shipment!$A$2:$A$1000=A190, 1, 0))</f>
        <v>1</v>
      </c>
    </row>
    <row r="191" spans="1:4" x14ac:dyDescent="0.35">
      <c r="A191" s="1">
        <v>204</v>
      </c>
      <c r="B191" s="1">
        <v>866</v>
      </c>
      <c r="C191" s="1">
        <v>866</v>
      </c>
      <c r="D191">
        <f>SUM(IF(employee_manages_shipment!$A$2:$A$1000=A191, 1, 0))</f>
        <v>1</v>
      </c>
    </row>
    <row r="192" spans="1:4" x14ac:dyDescent="0.35">
      <c r="A192" s="1">
        <v>332</v>
      </c>
      <c r="B192" s="1">
        <v>792</v>
      </c>
      <c r="C192" s="1">
        <v>792</v>
      </c>
      <c r="D192">
        <f>SUM(IF(employee_manages_shipment!$A$2:$A$1000=A192, 1, 0))</f>
        <v>1</v>
      </c>
    </row>
    <row r="193" spans="1:4" x14ac:dyDescent="0.35">
      <c r="A193" s="1">
        <v>179</v>
      </c>
      <c r="B193" s="1">
        <v>191</v>
      </c>
      <c r="C193" s="1">
        <v>191</v>
      </c>
      <c r="D193">
        <f>SUM(IF(employee_manages_shipment!$A$2:$A$1000=A193, 1, 0))</f>
        <v>1</v>
      </c>
    </row>
    <row r="194" spans="1:4" x14ac:dyDescent="0.35">
      <c r="A194" s="1">
        <v>503</v>
      </c>
      <c r="B194" s="1">
        <v>59</v>
      </c>
      <c r="C194" s="1">
        <v>59</v>
      </c>
      <c r="D194">
        <f>SUM(IF(employee_manages_shipment!$A$2:$A$1000=A194, 1, 0))</f>
        <v>1</v>
      </c>
    </row>
    <row r="195" spans="1:4" x14ac:dyDescent="0.35">
      <c r="A195" s="1">
        <v>431</v>
      </c>
      <c r="B195" s="1">
        <v>748</v>
      </c>
      <c r="C195" s="1">
        <v>748</v>
      </c>
      <c r="D195">
        <f>SUM(IF(employee_manages_shipment!$A$2:$A$1000=A195, 1, 0))</f>
        <v>1</v>
      </c>
    </row>
    <row r="196" spans="1:4" x14ac:dyDescent="0.35">
      <c r="A196" s="1">
        <v>865</v>
      </c>
      <c r="B196" s="1">
        <v>693</v>
      </c>
      <c r="C196" s="1">
        <v>693</v>
      </c>
      <c r="D196">
        <f>SUM(IF(employee_manages_shipment!$A$2:$A$1000=A196, 1, 0))</f>
        <v>1</v>
      </c>
    </row>
    <row r="197" spans="1:4" x14ac:dyDescent="0.35">
      <c r="A197" s="1">
        <v>874</v>
      </c>
      <c r="B197" s="1">
        <v>955</v>
      </c>
      <c r="C197" s="1">
        <v>955</v>
      </c>
      <c r="D197">
        <f>SUM(IF(employee_manages_shipment!$A$2:$A$1000=A197, 1, 0))</f>
        <v>1</v>
      </c>
    </row>
    <row r="198" spans="1:4" x14ac:dyDescent="0.35">
      <c r="A198" s="1">
        <v>513</v>
      </c>
      <c r="B198" s="1">
        <v>538</v>
      </c>
      <c r="C198" s="1">
        <v>538</v>
      </c>
      <c r="D198">
        <f>SUM(IF(employee_manages_shipment!$A$2:$A$1000=A198, 1, 0))</f>
        <v>1</v>
      </c>
    </row>
    <row r="199" spans="1:4" x14ac:dyDescent="0.35">
      <c r="A199" s="1">
        <v>814</v>
      </c>
      <c r="B199" s="1">
        <v>169</v>
      </c>
      <c r="C199" s="1">
        <v>169</v>
      </c>
      <c r="D199">
        <f>SUM(IF(employee_manages_shipment!$A$2:$A$1000=A199, 1, 0))</f>
        <v>1</v>
      </c>
    </row>
    <row r="200" spans="1:4" x14ac:dyDescent="0.35">
      <c r="A200" s="1">
        <v>236</v>
      </c>
      <c r="B200" s="1">
        <v>924</v>
      </c>
      <c r="C200" s="1">
        <v>924</v>
      </c>
      <c r="D200">
        <f>SUM(IF(employee_manages_shipment!$A$2:$A$1000=A200, 1, 0))</f>
        <v>1</v>
      </c>
    </row>
    <row r="201" spans="1:4" x14ac:dyDescent="0.35">
      <c r="A201" s="1">
        <v>957</v>
      </c>
      <c r="B201" s="1">
        <v>579</v>
      </c>
      <c r="C201" s="1">
        <v>579</v>
      </c>
      <c r="D201">
        <f>SUM(IF(employee_manages_shipment!$A$2:$A$1000=A201, 1, 0))</f>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1F95-0D36-40BF-9BBF-C0BFE4FF8D23}">
  <dimension ref="A1:F201"/>
  <sheetViews>
    <sheetView workbookViewId="0">
      <selection sqref="A1:A1048576"/>
    </sheetView>
  </sheetViews>
  <sheetFormatPr defaultRowHeight="14.5" x14ac:dyDescent="0.35"/>
  <cols>
    <col min="1" max="1" width="11.54296875" customWidth="1"/>
    <col min="2" max="2" width="17.453125" customWidth="1"/>
    <col min="3" max="3" width="17.26953125" customWidth="1"/>
    <col min="5" max="5" width="14.26953125" bestFit="1" customWidth="1"/>
    <col min="6" max="6" width="14.7265625" bestFit="1" customWidth="1"/>
  </cols>
  <sheetData>
    <row r="1" spans="1:6" x14ac:dyDescent="0.35">
      <c r="A1" s="2" t="s">
        <v>974</v>
      </c>
      <c r="B1" s="2" t="s">
        <v>975</v>
      </c>
      <c r="C1" s="2" t="s">
        <v>976</v>
      </c>
    </row>
    <row r="2" spans="1:6" x14ac:dyDescent="0.35">
      <c r="A2" s="1">
        <v>49302</v>
      </c>
      <c r="B2" s="1" t="s">
        <v>979</v>
      </c>
      <c r="C2" s="1" t="s">
        <v>980</v>
      </c>
    </row>
    <row r="3" spans="1:6" x14ac:dyDescent="0.35">
      <c r="A3" s="1">
        <v>78698</v>
      </c>
      <c r="B3" s="1" t="s">
        <v>979</v>
      </c>
      <c r="C3" s="1" t="s">
        <v>980</v>
      </c>
    </row>
    <row r="4" spans="1:6" x14ac:dyDescent="0.35">
      <c r="A4" s="1">
        <v>69417</v>
      </c>
      <c r="B4" s="1" t="s">
        <v>983</v>
      </c>
      <c r="C4" s="1" t="s">
        <v>980</v>
      </c>
    </row>
    <row r="5" spans="1:6" x14ac:dyDescent="0.35">
      <c r="A5" s="1">
        <v>39655</v>
      </c>
      <c r="B5" s="1" t="s">
        <v>983</v>
      </c>
      <c r="C5" s="1" t="s">
        <v>985</v>
      </c>
      <c r="E5" s="12" t="s">
        <v>976</v>
      </c>
      <c r="F5" s="12" t="s">
        <v>1829</v>
      </c>
    </row>
    <row r="6" spans="1:6" x14ac:dyDescent="0.35">
      <c r="A6" s="1">
        <v>87400</v>
      </c>
      <c r="B6" s="1" t="s">
        <v>983</v>
      </c>
      <c r="C6" s="1" t="s">
        <v>985</v>
      </c>
      <c r="E6" s="13" t="s">
        <v>980</v>
      </c>
      <c r="F6" s="14">
        <f>AVERAGEIFS(A:A, C:C, "CARD PAYMENT")</f>
        <v>45039.893617021276</v>
      </c>
    </row>
    <row r="7" spans="1:6" x14ac:dyDescent="0.35">
      <c r="A7" s="1">
        <v>56881</v>
      </c>
      <c r="B7" s="1" t="s">
        <v>979</v>
      </c>
      <c r="C7" s="1" t="s">
        <v>980</v>
      </c>
      <c r="E7" s="14" t="s">
        <v>985</v>
      </c>
      <c r="F7" s="14">
        <f>AVERAGEIFS(A:A, C:C, "COD")</f>
        <v>49578.858490566039</v>
      </c>
    </row>
    <row r="8" spans="1:6" x14ac:dyDescent="0.35">
      <c r="A8" s="1">
        <v>99239</v>
      </c>
      <c r="B8" s="1" t="s">
        <v>983</v>
      </c>
      <c r="C8" s="1" t="s">
        <v>985</v>
      </c>
    </row>
    <row r="9" spans="1:6" x14ac:dyDescent="0.35">
      <c r="A9" s="1">
        <v>23921</v>
      </c>
      <c r="B9" s="1" t="s">
        <v>983</v>
      </c>
      <c r="C9" s="1" t="s">
        <v>985</v>
      </c>
    </row>
    <row r="10" spans="1:6" x14ac:dyDescent="0.35">
      <c r="A10" s="1">
        <v>67599</v>
      </c>
      <c r="B10" s="1" t="s">
        <v>983</v>
      </c>
      <c r="C10" s="1" t="s">
        <v>980</v>
      </c>
    </row>
    <row r="11" spans="1:6" x14ac:dyDescent="0.35">
      <c r="A11" s="1">
        <v>3725</v>
      </c>
      <c r="B11" s="1" t="s">
        <v>983</v>
      </c>
      <c r="C11" s="1" t="s">
        <v>985</v>
      </c>
    </row>
    <row r="12" spans="1:6" x14ac:dyDescent="0.35">
      <c r="A12" s="1">
        <v>95516</v>
      </c>
      <c r="B12" s="1" t="s">
        <v>979</v>
      </c>
      <c r="C12" s="1" t="s">
        <v>985</v>
      </c>
    </row>
    <row r="13" spans="1:6" x14ac:dyDescent="0.35">
      <c r="A13" s="1">
        <v>62528</v>
      </c>
      <c r="B13" s="1" t="s">
        <v>979</v>
      </c>
      <c r="C13" s="1" t="s">
        <v>985</v>
      </c>
    </row>
    <row r="14" spans="1:6" x14ac:dyDescent="0.35">
      <c r="A14" s="1">
        <v>21021</v>
      </c>
      <c r="B14" s="1" t="s">
        <v>983</v>
      </c>
      <c r="C14" s="1" t="s">
        <v>980</v>
      </c>
    </row>
    <row r="15" spans="1:6" x14ac:dyDescent="0.35">
      <c r="A15" s="1">
        <v>99492</v>
      </c>
      <c r="B15" s="1" t="s">
        <v>983</v>
      </c>
      <c r="C15" s="1" t="s">
        <v>980</v>
      </c>
    </row>
    <row r="16" spans="1:6" x14ac:dyDescent="0.35">
      <c r="A16" s="1">
        <v>60282</v>
      </c>
      <c r="B16" s="1" t="s">
        <v>979</v>
      </c>
      <c r="C16" s="1" t="s">
        <v>980</v>
      </c>
    </row>
    <row r="17" spans="1:3" x14ac:dyDescent="0.35">
      <c r="A17" s="1">
        <v>20357</v>
      </c>
      <c r="B17" s="1" t="s">
        <v>983</v>
      </c>
      <c r="C17" s="1" t="s">
        <v>980</v>
      </c>
    </row>
    <row r="18" spans="1:3" x14ac:dyDescent="0.35">
      <c r="A18" s="1">
        <v>24053</v>
      </c>
      <c r="B18" s="1" t="s">
        <v>983</v>
      </c>
      <c r="C18" s="1" t="s">
        <v>980</v>
      </c>
    </row>
    <row r="19" spans="1:3" x14ac:dyDescent="0.35">
      <c r="A19" s="1">
        <v>50958</v>
      </c>
      <c r="B19" s="1" t="s">
        <v>983</v>
      </c>
      <c r="C19" s="1" t="s">
        <v>980</v>
      </c>
    </row>
    <row r="20" spans="1:3" x14ac:dyDescent="0.35">
      <c r="A20" s="1">
        <v>68227</v>
      </c>
      <c r="B20" s="1" t="s">
        <v>979</v>
      </c>
      <c r="C20" s="1" t="s">
        <v>980</v>
      </c>
    </row>
    <row r="21" spans="1:3" x14ac:dyDescent="0.35">
      <c r="A21" s="1">
        <v>77861</v>
      </c>
      <c r="B21" s="1" t="s">
        <v>979</v>
      </c>
      <c r="C21" s="1" t="s">
        <v>980</v>
      </c>
    </row>
    <row r="22" spans="1:3" x14ac:dyDescent="0.35">
      <c r="A22" s="1">
        <v>48315</v>
      </c>
      <c r="B22" s="1" t="s">
        <v>983</v>
      </c>
      <c r="C22" s="1" t="s">
        <v>980</v>
      </c>
    </row>
    <row r="23" spans="1:3" x14ac:dyDescent="0.35">
      <c r="A23" s="1">
        <v>83002</v>
      </c>
      <c r="B23" s="1" t="s">
        <v>979</v>
      </c>
      <c r="C23" s="1" t="s">
        <v>980</v>
      </c>
    </row>
    <row r="24" spans="1:3" x14ac:dyDescent="0.35">
      <c r="A24" s="1">
        <v>47650</v>
      </c>
      <c r="B24" s="1" t="s">
        <v>979</v>
      </c>
      <c r="C24" s="1" t="s">
        <v>985</v>
      </c>
    </row>
    <row r="25" spans="1:3" x14ac:dyDescent="0.35">
      <c r="A25" s="1">
        <v>19386</v>
      </c>
      <c r="B25" s="1" t="s">
        <v>983</v>
      </c>
      <c r="C25" s="1" t="s">
        <v>985</v>
      </c>
    </row>
    <row r="26" spans="1:3" x14ac:dyDescent="0.35">
      <c r="A26" s="1">
        <v>39432</v>
      </c>
      <c r="B26" s="1" t="s">
        <v>979</v>
      </c>
      <c r="C26" s="1" t="s">
        <v>985</v>
      </c>
    </row>
    <row r="27" spans="1:3" x14ac:dyDescent="0.35">
      <c r="A27" s="1">
        <v>1421</v>
      </c>
      <c r="B27" s="1" t="s">
        <v>979</v>
      </c>
      <c r="C27" s="1" t="s">
        <v>985</v>
      </c>
    </row>
    <row r="28" spans="1:3" x14ac:dyDescent="0.35">
      <c r="A28" s="1">
        <v>16113</v>
      </c>
      <c r="B28" s="1" t="s">
        <v>979</v>
      </c>
      <c r="C28" s="1" t="s">
        <v>985</v>
      </c>
    </row>
    <row r="29" spans="1:3" x14ac:dyDescent="0.35">
      <c r="A29" s="1">
        <v>52318</v>
      </c>
      <c r="B29" s="1" t="s">
        <v>983</v>
      </c>
      <c r="C29" s="1" t="s">
        <v>980</v>
      </c>
    </row>
    <row r="30" spans="1:3" x14ac:dyDescent="0.35">
      <c r="A30" s="1">
        <v>7389</v>
      </c>
      <c r="B30" s="1" t="s">
        <v>983</v>
      </c>
      <c r="C30" s="1" t="s">
        <v>980</v>
      </c>
    </row>
    <row r="31" spans="1:3" x14ac:dyDescent="0.35">
      <c r="A31" s="1">
        <v>86040</v>
      </c>
      <c r="B31" s="1" t="s">
        <v>979</v>
      </c>
      <c r="C31" s="1" t="s">
        <v>985</v>
      </c>
    </row>
    <row r="32" spans="1:3" x14ac:dyDescent="0.35">
      <c r="A32" s="1">
        <v>56148</v>
      </c>
      <c r="B32" s="1" t="s">
        <v>979</v>
      </c>
      <c r="C32" s="1" t="s">
        <v>985</v>
      </c>
    </row>
    <row r="33" spans="1:3" x14ac:dyDescent="0.35">
      <c r="A33" s="1">
        <v>894</v>
      </c>
      <c r="B33" s="1" t="s">
        <v>979</v>
      </c>
      <c r="C33" s="1" t="s">
        <v>980</v>
      </c>
    </row>
    <row r="34" spans="1:3" x14ac:dyDescent="0.35">
      <c r="A34" s="1">
        <v>35634</v>
      </c>
      <c r="B34" s="1" t="s">
        <v>983</v>
      </c>
      <c r="C34" s="1" t="s">
        <v>985</v>
      </c>
    </row>
    <row r="35" spans="1:3" x14ac:dyDescent="0.35">
      <c r="A35" s="1">
        <v>28701</v>
      </c>
      <c r="B35" s="1" t="s">
        <v>979</v>
      </c>
      <c r="C35" s="1" t="s">
        <v>980</v>
      </c>
    </row>
    <row r="36" spans="1:3" x14ac:dyDescent="0.35">
      <c r="A36" s="1">
        <v>90380</v>
      </c>
      <c r="B36" s="1" t="s">
        <v>979</v>
      </c>
      <c r="C36" s="1" t="s">
        <v>980</v>
      </c>
    </row>
    <row r="37" spans="1:3" x14ac:dyDescent="0.35">
      <c r="A37" s="1">
        <v>21813</v>
      </c>
      <c r="B37" s="1" t="s">
        <v>983</v>
      </c>
      <c r="C37" s="1" t="s">
        <v>985</v>
      </c>
    </row>
    <row r="38" spans="1:3" x14ac:dyDescent="0.35">
      <c r="A38" s="1">
        <v>36312</v>
      </c>
      <c r="B38" s="1" t="s">
        <v>983</v>
      </c>
      <c r="C38" s="1" t="s">
        <v>980</v>
      </c>
    </row>
    <row r="39" spans="1:3" x14ac:dyDescent="0.35">
      <c r="A39" s="1">
        <v>24856</v>
      </c>
      <c r="B39" s="1" t="s">
        <v>979</v>
      </c>
      <c r="C39" s="1" t="s">
        <v>980</v>
      </c>
    </row>
    <row r="40" spans="1:3" x14ac:dyDescent="0.35">
      <c r="A40" s="1">
        <v>39234</v>
      </c>
      <c r="B40" s="1" t="s">
        <v>979</v>
      </c>
      <c r="C40" s="1" t="s">
        <v>980</v>
      </c>
    </row>
    <row r="41" spans="1:3" x14ac:dyDescent="0.35">
      <c r="A41" s="1">
        <v>74222</v>
      </c>
      <c r="B41" s="1" t="s">
        <v>979</v>
      </c>
      <c r="C41" s="1" t="s">
        <v>985</v>
      </c>
    </row>
    <row r="42" spans="1:3" x14ac:dyDescent="0.35">
      <c r="A42" s="1">
        <v>47260</v>
      </c>
      <c r="B42" s="1" t="s">
        <v>979</v>
      </c>
      <c r="C42" s="1" t="s">
        <v>980</v>
      </c>
    </row>
    <row r="43" spans="1:3" x14ac:dyDescent="0.35">
      <c r="A43" s="1">
        <v>45432</v>
      </c>
      <c r="B43" s="1" t="s">
        <v>983</v>
      </c>
      <c r="C43" s="1" t="s">
        <v>985</v>
      </c>
    </row>
    <row r="44" spans="1:3" x14ac:dyDescent="0.35">
      <c r="A44" s="1">
        <v>30192</v>
      </c>
      <c r="B44" s="1" t="s">
        <v>979</v>
      </c>
      <c r="C44" s="1" t="s">
        <v>985</v>
      </c>
    </row>
    <row r="45" spans="1:3" x14ac:dyDescent="0.35">
      <c r="A45" s="1">
        <v>53868</v>
      </c>
      <c r="B45" s="1" t="s">
        <v>983</v>
      </c>
      <c r="C45" s="1" t="s">
        <v>980</v>
      </c>
    </row>
    <row r="46" spans="1:3" x14ac:dyDescent="0.35">
      <c r="A46" s="1">
        <v>9691</v>
      </c>
      <c r="B46" s="1" t="s">
        <v>983</v>
      </c>
      <c r="C46" s="1" t="s">
        <v>980</v>
      </c>
    </row>
    <row r="47" spans="1:3" x14ac:dyDescent="0.35">
      <c r="A47" s="1">
        <v>39001</v>
      </c>
      <c r="B47" s="1" t="s">
        <v>983</v>
      </c>
      <c r="C47" s="1" t="s">
        <v>985</v>
      </c>
    </row>
    <row r="48" spans="1:3" x14ac:dyDescent="0.35">
      <c r="A48" s="1">
        <v>70814</v>
      </c>
      <c r="B48" s="1" t="s">
        <v>983</v>
      </c>
      <c r="C48" s="1" t="s">
        <v>980</v>
      </c>
    </row>
    <row r="49" spans="1:3" x14ac:dyDescent="0.35">
      <c r="A49" s="1">
        <v>13740</v>
      </c>
      <c r="B49" s="1" t="s">
        <v>979</v>
      </c>
      <c r="C49" s="1" t="s">
        <v>985</v>
      </c>
    </row>
    <row r="50" spans="1:3" x14ac:dyDescent="0.35">
      <c r="A50" s="1">
        <v>33435</v>
      </c>
      <c r="B50" s="1" t="s">
        <v>983</v>
      </c>
      <c r="C50" s="1" t="s">
        <v>980</v>
      </c>
    </row>
    <row r="51" spans="1:3" x14ac:dyDescent="0.35">
      <c r="A51" s="1">
        <v>73589</v>
      </c>
      <c r="B51" s="1" t="s">
        <v>983</v>
      </c>
      <c r="C51" s="1" t="s">
        <v>980</v>
      </c>
    </row>
    <row r="52" spans="1:3" x14ac:dyDescent="0.35">
      <c r="A52" s="1">
        <v>18598</v>
      </c>
      <c r="B52" s="1" t="s">
        <v>979</v>
      </c>
      <c r="C52" s="1" t="s">
        <v>985</v>
      </c>
    </row>
    <row r="53" spans="1:3" x14ac:dyDescent="0.35">
      <c r="A53" s="1">
        <v>23003</v>
      </c>
      <c r="B53" s="1" t="s">
        <v>979</v>
      </c>
      <c r="C53" s="1" t="s">
        <v>980</v>
      </c>
    </row>
    <row r="54" spans="1:3" x14ac:dyDescent="0.35">
      <c r="A54" s="1">
        <v>80901</v>
      </c>
      <c r="B54" s="1" t="s">
        <v>983</v>
      </c>
      <c r="C54" s="1" t="s">
        <v>980</v>
      </c>
    </row>
    <row r="55" spans="1:3" x14ac:dyDescent="0.35">
      <c r="A55" s="1">
        <v>69113</v>
      </c>
      <c r="B55" s="1" t="s">
        <v>979</v>
      </c>
      <c r="C55" s="1" t="s">
        <v>985</v>
      </c>
    </row>
    <row r="56" spans="1:3" x14ac:dyDescent="0.35">
      <c r="A56" s="1">
        <v>26060</v>
      </c>
      <c r="B56" s="1" t="s">
        <v>983</v>
      </c>
      <c r="C56" s="1" t="s">
        <v>985</v>
      </c>
    </row>
    <row r="57" spans="1:3" x14ac:dyDescent="0.35">
      <c r="A57" s="1">
        <v>25677</v>
      </c>
      <c r="B57" s="1" t="s">
        <v>983</v>
      </c>
      <c r="C57" s="1" t="s">
        <v>980</v>
      </c>
    </row>
    <row r="58" spans="1:3" x14ac:dyDescent="0.35">
      <c r="A58" s="1">
        <v>62912</v>
      </c>
      <c r="B58" s="1" t="s">
        <v>983</v>
      </c>
      <c r="C58" s="1" t="s">
        <v>985</v>
      </c>
    </row>
    <row r="59" spans="1:3" x14ac:dyDescent="0.35">
      <c r="A59" s="1">
        <v>77649</v>
      </c>
      <c r="B59" s="1" t="s">
        <v>979</v>
      </c>
      <c r="C59" s="1" t="s">
        <v>980</v>
      </c>
    </row>
    <row r="60" spans="1:3" x14ac:dyDescent="0.35">
      <c r="A60" s="1">
        <v>73561</v>
      </c>
      <c r="B60" s="1" t="s">
        <v>979</v>
      </c>
      <c r="C60" s="1" t="s">
        <v>985</v>
      </c>
    </row>
    <row r="61" spans="1:3" x14ac:dyDescent="0.35">
      <c r="A61" s="1">
        <v>50357</v>
      </c>
      <c r="B61" s="1" t="s">
        <v>983</v>
      </c>
      <c r="C61" s="1" t="s">
        <v>985</v>
      </c>
    </row>
    <row r="62" spans="1:3" x14ac:dyDescent="0.35">
      <c r="A62" s="1">
        <v>61325</v>
      </c>
      <c r="B62" s="1" t="s">
        <v>979</v>
      </c>
      <c r="C62" s="1" t="s">
        <v>980</v>
      </c>
    </row>
    <row r="63" spans="1:3" x14ac:dyDescent="0.35">
      <c r="A63" s="1">
        <v>76658</v>
      </c>
      <c r="B63" s="1" t="s">
        <v>983</v>
      </c>
      <c r="C63" s="1" t="s">
        <v>985</v>
      </c>
    </row>
    <row r="64" spans="1:3" x14ac:dyDescent="0.35">
      <c r="A64" s="1">
        <v>35525</v>
      </c>
      <c r="B64" s="1" t="s">
        <v>983</v>
      </c>
      <c r="C64" s="1" t="s">
        <v>985</v>
      </c>
    </row>
    <row r="65" spans="1:3" x14ac:dyDescent="0.35">
      <c r="A65" s="1">
        <v>12462</v>
      </c>
      <c r="B65" s="1" t="s">
        <v>979</v>
      </c>
      <c r="C65" s="1" t="s">
        <v>985</v>
      </c>
    </row>
    <row r="66" spans="1:3" x14ac:dyDescent="0.35">
      <c r="A66" s="1">
        <v>27105</v>
      </c>
      <c r="B66" s="1" t="s">
        <v>979</v>
      </c>
      <c r="C66" s="1" t="s">
        <v>985</v>
      </c>
    </row>
    <row r="67" spans="1:3" x14ac:dyDescent="0.35">
      <c r="A67" s="1">
        <v>99604</v>
      </c>
      <c r="B67" s="1" t="s">
        <v>979</v>
      </c>
      <c r="C67" s="1" t="s">
        <v>985</v>
      </c>
    </row>
    <row r="68" spans="1:3" x14ac:dyDescent="0.35">
      <c r="A68" s="1">
        <v>90449</v>
      </c>
      <c r="B68" s="1" t="s">
        <v>979</v>
      </c>
      <c r="C68" s="1" t="s">
        <v>980</v>
      </c>
    </row>
    <row r="69" spans="1:3" x14ac:dyDescent="0.35">
      <c r="A69" s="1">
        <v>9520</v>
      </c>
      <c r="B69" s="1" t="s">
        <v>983</v>
      </c>
      <c r="C69" s="1" t="s">
        <v>985</v>
      </c>
    </row>
    <row r="70" spans="1:3" x14ac:dyDescent="0.35">
      <c r="A70" s="1">
        <v>42210</v>
      </c>
      <c r="B70" s="1" t="s">
        <v>983</v>
      </c>
      <c r="C70" s="1" t="s">
        <v>980</v>
      </c>
    </row>
    <row r="71" spans="1:3" x14ac:dyDescent="0.35">
      <c r="A71" s="1">
        <v>21639</v>
      </c>
      <c r="B71" s="1" t="s">
        <v>983</v>
      </c>
      <c r="C71" s="1" t="s">
        <v>985</v>
      </c>
    </row>
    <row r="72" spans="1:3" x14ac:dyDescent="0.35">
      <c r="A72" s="1">
        <v>58736</v>
      </c>
      <c r="B72" s="1" t="s">
        <v>979</v>
      </c>
      <c r="C72" s="1" t="s">
        <v>985</v>
      </c>
    </row>
    <row r="73" spans="1:3" x14ac:dyDescent="0.35">
      <c r="A73" s="1">
        <v>3951</v>
      </c>
      <c r="B73" s="1" t="s">
        <v>979</v>
      </c>
      <c r="C73" s="1" t="s">
        <v>980</v>
      </c>
    </row>
    <row r="74" spans="1:3" x14ac:dyDescent="0.35">
      <c r="A74" s="1">
        <v>69479</v>
      </c>
      <c r="B74" s="1" t="s">
        <v>983</v>
      </c>
      <c r="C74" s="1" t="s">
        <v>980</v>
      </c>
    </row>
    <row r="75" spans="1:3" x14ac:dyDescent="0.35">
      <c r="A75" s="1">
        <v>10366</v>
      </c>
      <c r="B75" s="1" t="s">
        <v>979</v>
      </c>
      <c r="C75" s="1" t="s">
        <v>985</v>
      </c>
    </row>
    <row r="76" spans="1:3" x14ac:dyDescent="0.35">
      <c r="A76" s="1">
        <v>10001</v>
      </c>
      <c r="B76" s="1" t="s">
        <v>983</v>
      </c>
      <c r="C76" s="1" t="s">
        <v>980</v>
      </c>
    </row>
    <row r="77" spans="1:3" x14ac:dyDescent="0.35">
      <c r="A77" s="1">
        <v>15307</v>
      </c>
      <c r="B77" s="1" t="s">
        <v>979</v>
      </c>
      <c r="C77" s="1" t="s">
        <v>980</v>
      </c>
    </row>
    <row r="78" spans="1:3" x14ac:dyDescent="0.35">
      <c r="A78" s="1">
        <v>68923</v>
      </c>
      <c r="B78" s="1" t="s">
        <v>983</v>
      </c>
      <c r="C78" s="1" t="s">
        <v>980</v>
      </c>
    </row>
    <row r="79" spans="1:3" x14ac:dyDescent="0.35">
      <c r="A79" s="1">
        <v>59651</v>
      </c>
      <c r="B79" s="1" t="s">
        <v>979</v>
      </c>
      <c r="C79" s="1" t="s">
        <v>985</v>
      </c>
    </row>
    <row r="80" spans="1:3" x14ac:dyDescent="0.35">
      <c r="A80" s="1">
        <v>78953</v>
      </c>
      <c r="B80" s="1" t="s">
        <v>983</v>
      </c>
      <c r="C80" s="1" t="s">
        <v>980</v>
      </c>
    </row>
    <row r="81" spans="1:3" x14ac:dyDescent="0.35">
      <c r="A81" s="1">
        <v>89420</v>
      </c>
      <c r="B81" s="1" t="s">
        <v>979</v>
      </c>
      <c r="C81" s="1" t="s">
        <v>985</v>
      </c>
    </row>
    <row r="82" spans="1:3" x14ac:dyDescent="0.35">
      <c r="A82" s="1">
        <v>50374</v>
      </c>
      <c r="B82" s="1" t="s">
        <v>983</v>
      </c>
      <c r="C82" s="1" t="s">
        <v>980</v>
      </c>
    </row>
    <row r="83" spans="1:3" x14ac:dyDescent="0.35">
      <c r="A83" s="1">
        <v>83102</v>
      </c>
      <c r="B83" s="1" t="s">
        <v>983</v>
      </c>
      <c r="C83" s="1" t="s">
        <v>985</v>
      </c>
    </row>
    <row r="84" spans="1:3" x14ac:dyDescent="0.35">
      <c r="A84" s="1">
        <v>62151</v>
      </c>
      <c r="B84" s="1" t="s">
        <v>983</v>
      </c>
      <c r="C84" s="1" t="s">
        <v>985</v>
      </c>
    </row>
    <row r="85" spans="1:3" x14ac:dyDescent="0.35">
      <c r="A85" s="1">
        <v>84665</v>
      </c>
      <c r="B85" s="1" t="s">
        <v>983</v>
      </c>
      <c r="C85" s="1" t="s">
        <v>985</v>
      </c>
    </row>
    <row r="86" spans="1:3" x14ac:dyDescent="0.35">
      <c r="A86" s="1">
        <v>1760</v>
      </c>
      <c r="B86" s="1" t="s">
        <v>979</v>
      </c>
      <c r="C86" s="1" t="s">
        <v>985</v>
      </c>
    </row>
    <row r="87" spans="1:3" x14ac:dyDescent="0.35">
      <c r="A87" s="1">
        <v>30239</v>
      </c>
      <c r="B87" s="1" t="s">
        <v>979</v>
      </c>
      <c r="C87" s="1" t="s">
        <v>985</v>
      </c>
    </row>
    <row r="88" spans="1:3" x14ac:dyDescent="0.35">
      <c r="A88" s="1">
        <v>20194</v>
      </c>
      <c r="B88" s="1" t="s">
        <v>979</v>
      </c>
      <c r="C88" s="1" t="s">
        <v>985</v>
      </c>
    </row>
    <row r="89" spans="1:3" x14ac:dyDescent="0.35">
      <c r="A89" s="1">
        <v>58470</v>
      </c>
      <c r="B89" s="1" t="s">
        <v>979</v>
      </c>
      <c r="C89" s="1" t="s">
        <v>985</v>
      </c>
    </row>
    <row r="90" spans="1:3" x14ac:dyDescent="0.35">
      <c r="A90" s="1">
        <v>91926</v>
      </c>
      <c r="B90" s="1" t="s">
        <v>983</v>
      </c>
      <c r="C90" s="1" t="s">
        <v>985</v>
      </c>
    </row>
    <row r="91" spans="1:3" x14ac:dyDescent="0.35">
      <c r="A91" s="1">
        <v>34797</v>
      </c>
      <c r="B91" s="1" t="s">
        <v>979</v>
      </c>
      <c r="C91" s="1" t="s">
        <v>985</v>
      </c>
    </row>
    <row r="92" spans="1:3" x14ac:dyDescent="0.35">
      <c r="A92" s="1">
        <v>19346</v>
      </c>
      <c r="B92" s="1" t="s">
        <v>983</v>
      </c>
      <c r="C92" s="1" t="s">
        <v>985</v>
      </c>
    </row>
    <row r="93" spans="1:3" x14ac:dyDescent="0.35">
      <c r="A93" s="1">
        <v>35185</v>
      </c>
      <c r="B93" s="1" t="s">
        <v>983</v>
      </c>
      <c r="C93" s="1" t="s">
        <v>985</v>
      </c>
    </row>
    <row r="94" spans="1:3" x14ac:dyDescent="0.35">
      <c r="A94" s="1">
        <v>7068</v>
      </c>
      <c r="B94" s="1" t="s">
        <v>983</v>
      </c>
      <c r="C94" s="1" t="s">
        <v>980</v>
      </c>
    </row>
    <row r="95" spans="1:3" x14ac:dyDescent="0.35">
      <c r="A95" s="1">
        <v>96496</v>
      </c>
      <c r="B95" s="1" t="s">
        <v>979</v>
      </c>
      <c r="C95" s="1" t="s">
        <v>980</v>
      </c>
    </row>
    <row r="96" spans="1:3" x14ac:dyDescent="0.35">
      <c r="A96" s="1">
        <v>2988</v>
      </c>
      <c r="B96" s="1" t="s">
        <v>979</v>
      </c>
      <c r="C96" s="1" t="s">
        <v>980</v>
      </c>
    </row>
    <row r="97" spans="1:3" x14ac:dyDescent="0.35">
      <c r="A97" s="1">
        <v>83253</v>
      </c>
      <c r="B97" s="1" t="s">
        <v>979</v>
      </c>
      <c r="C97" s="1" t="s">
        <v>985</v>
      </c>
    </row>
    <row r="98" spans="1:3" x14ac:dyDescent="0.35">
      <c r="A98" s="1">
        <v>87828</v>
      </c>
      <c r="B98" s="1" t="s">
        <v>979</v>
      </c>
      <c r="C98" s="1" t="s">
        <v>985</v>
      </c>
    </row>
    <row r="99" spans="1:3" x14ac:dyDescent="0.35">
      <c r="A99" s="1">
        <v>17035</v>
      </c>
      <c r="B99" s="1" t="s">
        <v>979</v>
      </c>
      <c r="C99" s="1" t="s">
        <v>985</v>
      </c>
    </row>
    <row r="100" spans="1:3" x14ac:dyDescent="0.35">
      <c r="A100" s="1">
        <v>426</v>
      </c>
      <c r="B100" s="1" t="s">
        <v>983</v>
      </c>
      <c r="C100" s="1" t="s">
        <v>985</v>
      </c>
    </row>
    <row r="101" spans="1:3" x14ac:dyDescent="0.35">
      <c r="A101" s="1">
        <v>20238</v>
      </c>
      <c r="B101" s="1" t="s">
        <v>979</v>
      </c>
      <c r="C101" s="1" t="s">
        <v>985</v>
      </c>
    </row>
    <row r="102" spans="1:3" x14ac:dyDescent="0.35">
      <c r="A102" s="1">
        <v>68331</v>
      </c>
      <c r="B102" s="1" t="s">
        <v>979</v>
      </c>
      <c r="C102" s="1" t="s">
        <v>980</v>
      </c>
    </row>
    <row r="103" spans="1:3" x14ac:dyDescent="0.35">
      <c r="A103" s="1">
        <v>86132</v>
      </c>
      <c r="B103" s="1" t="s">
        <v>979</v>
      </c>
      <c r="C103" s="1" t="s">
        <v>980</v>
      </c>
    </row>
    <row r="104" spans="1:3" x14ac:dyDescent="0.35">
      <c r="A104" s="1">
        <v>766</v>
      </c>
      <c r="B104" s="1" t="s">
        <v>983</v>
      </c>
      <c r="C104" s="1" t="s">
        <v>980</v>
      </c>
    </row>
    <row r="105" spans="1:3" x14ac:dyDescent="0.35">
      <c r="A105" s="1">
        <v>13169</v>
      </c>
      <c r="B105" s="1" t="s">
        <v>983</v>
      </c>
      <c r="C105" s="1" t="s">
        <v>985</v>
      </c>
    </row>
    <row r="106" spans="1:3" x14ac:dyDescent="0.35">
      <c r="A106" s="1">
        <v>48657</v>
      </c>
      <c r="B106" s="1" t="s">
        <v>979</v>
      </c>
      <c r="C106" s="1" t="s">
        <v>985</v>
      </c>
    </row>
    <row r="107" spans="1:3" x14ac:dyDescent="0.35">
      <c r="A107" s="1">
        <v>88037</v>
      </c>
      <c r="B107" s="1" t="s">
        <v>983</v>
      </c>
      <c r="C107" s="1" t="s">
        <v>980</v>
      </c>
    </row>
    <row r="108" spans="1:3" x14ac:dyDescent="0.35">
      <c r="A108" s="1">
        <v>21972</v>
      </c>
      <c r="B108" s="1" t="s">
        <v>979</v>
      </c>
      <c r="C108" s="1" t="s">
        <v>980</v>
      </c>
    </row>
    <row r="109" spans="1:3" x14ac:dyDescent="0.35">
      <c r="A109" s="1">
        <v>87886</v>
      </c>
      <c r="B109" s="1" t="s">
        <v>983</v>
      </c>
      <c r="C109" s="1" t="s">
        <v>985</v>
      </c>
    </row>
    <row r="110" spans="1:3" x14ac:dyDescent="0.35">
      <c r="A110" s="1">
        <v>3244</v>
      </c>
      <c r="B110" s="1" t="s">
        <v>979</v>
      </c>
      <c r="C110" s="1" t="s">
        <v>980</v>
      </c>
    </row>
    <row r="111" spans="1:3" x14ac:dyDescent="0.35">
      <c r="A111" s="1">
        <v>32031</v>
      </c>
      <c r="B111" s="1" t="s">
        <v>979</v>
      </c>
      <c r="C111" s="1" t="s">
        <v>985</v>
      </c>
    </row>
    <row r="112" spans="1:3" x14ac:dyDescent="0.35">
      <c r="A112" s="1">
        <v>51284</v>
      </c>
      <c r="B112" s="1" t="s">
        <v>983</v>
      </c>
      <c r="C112" s="1" t="s">
        <v>980</v>
      </c>
    </row>
    <row r="113" spans="1:3" x14ac:dyDescent="0.35">
      <c r="A113" s="1">
        <v>23055</v>
      </c>
      <c r="B113" s="1" t="s">
        <v>979</v>
      </c>
      <c r="C113" s="1" t="s">
        <v>980</v>
      </c>
    </row>
    <row r="114" spans="1:3" x14ac:dyDescent="0.35">
      <c r="A114" s="1">
        <v>94926</v>
      </c>
      <c r="B114" s="1" t="s">
        <v>979</v>
      </c>
      <c r="C114" s="1" t="s">
        <v>980</v>
      </c>
    </row>
    <row r="115" spans="1:3" x14ac:dyDescent="0.35">
      <c r="A115" s="1">
        <v>312</v>
      </c>
      <c r="B115" s="1" t="s">
        <v>983</v>
      </c>
      <c r="C115" s="1" t="s">
        <v>985</v>
      </c>
    </row>
    <row r="116" spans="1:3" x14ac:dyDescent="0.35">
      <c r="A116" s="1">
        <v>45852</v>
      </c>
      <c r="B116" s="1" t="s">
        <v>979</v>
      </c>
      <c r="C116" s="1" t="s">
        <v>985</v>
      </c>
    </row>
    <row r="117" spans="1:3" x14ac:dyDescent="0.35">
      <c r="A117" s="1">
        <v>77063</v>
      </c>
      <c r="B117" s="1" t="s">
        <v>979</v>
      </c>
      <c r="C117" s="1" t="s">
        <v>980</v>
      </c>
    </row>
    <row r="118" spans="1:3" x14ac:dyDescent="0.35">
      <c r="A118" s="1">
        <v>44299</v>
      </c>
      <c r="B118" s="1" t="s">
        <v>979</v>
      </c>
      <c r="C118" s="1" t="s">
        <v>985</v>
      </c>
    </row>
    <row r="119" spans="1:3" x14ac:dyDescent="0.35">
      <c r="A119" s="1">
        <v>67123</v>
      </c>
      <c r="B119" s="1" t="s">
        <v>979</v>
      </c>
      <c r="C119" s="1" t="s">
        <v>985</v>
      </c>
    </row>
    <row r="120" spans="1:3" x14ac:dyDescent="0.35">
      <c r="A120" s="1">
        <v>51104</v>
      </c>
      <c r="B120" s="1" t="s">
        <v>983</v>
      </c>
      <c r="C120" s="1" t="s">
        <v>985</v>
      </c>
    </row>
    <row r="121" spans="1:3" x14ac:dyDescent="0.35">
      <c r="A121" s="1">
        <v>35369</v>
      </c>
      <c r="B121" s="1" t="s">
        <v>983</v>
      </c>
      <c r="C121" s="1" t="s">
        <v>980</v>
      </c>
    </row>
    <row r="122" spans="1:3" x14ac:dyDescent="0.35">
      <c r="A122" s="1">
        <v>559</v>
      </c>
      <c r="B122" s="1" t="s">
        <v>979</v>
      </c>
      <c r="C122" s="1" t="s">
        <v>980</v>
      </c>
    </row>
    <row r="123" spans="1:3" x14ac:dyDescent="0.35">
      <c r="A123" s="1">
        <v>13394</v>
      </c>
      <c r="B123" s="1" t="s">
        <v>983</v>
      </c>
      <c r="C123" s="1" t="s">
        <v>980</v>
      </c>
    </row>
    <row r="124" spans="1:3" x14ac:dyDescent="0.35">
      <c r="A124" s="1">
        <v>51472</v>
      </c>
      <c r="B124" s="1" t="s">
        <v>979</v>
      </c>
      <c r="C124" s="1" t="s">
        <v>980</v>
      </c>
    </row>
    <row r="125" spans="1:3" x14ac:dyDescent="0.35">
      <c r="A125" s="1">
        <v>99367</v>
      </c>
      <c r="B125" s="1" t="s">
        <v>979</v>
      </c>
      <c r="C125" s="1" t="s">
        <v>985</v>
      </c>
    </row>
    <row r="126" spans="1:3" x14ac:dyDescent="0.35">
      <c r="A126" s="1">
        <v>98982</v>
      </c>
      <c r="B126" s="1" t="s">
        <v>983</v>
      </c>
      <c r="C126" s="1" t="s">
        <v>980</v>
      </c>
    </row>
    <row r="127" spans="1:3" x14ac:dyDescent="0.35">
      <c r="A127" s="1">
        <v>47111</v>
      </c>
      <c r="B127" s="1" t="s">
        <v>983</v>
      </c>
      <c r="C127" s="1" t="s">
        <v>985</v>
      </c>
    </row>
    <row r="128" spans="1:3" x14ac:dyDescent="0.35">
      <c r="A128" s="1">
        <v>87420</v>
      </c>
      <c r="B128" s="1" t="s">
        <v>983</v>
      </c>
      <c r="C128" s="1" t="s">
        <v>985</v>
      </c>
    </row>
    <row r="129" spans="1:3" x14ac:dyDescent="0.35">
      <c r="A129" s="1">
        <v>59376</v>
      </c>
      <c r="B129" s="1" t="s">
        <v>983</v>
      </c>
      <c r="C129" s="1" t="s">
        <v>985</v>
      </c>
    </row>
    <row r="130" spans="1:3" x14ac:dyDescent="0.35">
      <c r="A130" s="1">
        <v>41003</v>
      </c>
      <c r="B130" s="1" t="s">
        <v>983</v>
      </c>
      <c r="C130" s="1" t="s">
        <v>980</v>
      </c>
    </row>
    <row r="131" spans="1:3" x14ac:dyDescent="0.35">
      <c r="A131" s="1">
        <v>58511</v>
      </c>
      <c r="B131" s="1" t="s">
        <v>983</v>
      </c>
      <c r="C131" s="1" t="s">
        <v>980</v>
      </c>
    </row>
    <row r="132" spans="1:3" x14ac:dyDescent="0.35">
      <c r="A132" s="1">
        <v>52868</v>
      </c>
      <c r="B132" s="1" t="s">
        <v>979</v>
      </c>
      <c r="C132" s="1" t="s">
        <v>985</v>
      </c>
    </row>
    <row r="133" spans="1:3" x14ac:dyDescent="0.35">
      <c r="A133" s="1">
        <v>8206</v>
      </c>
      <c r="B133" s="1" t="s">
        <v>979</v>
      </c>
      <c r="C133" s="1" t="s">
        <v>980</v>
      </c>
    </row>
    <row r="134" spans="1:3" x14ac:dyDescent="0.35">
      <c r="A134" s="1">
        <v>48873</v>
      </c>
      <c r="B134" s="1" t="s">
        <v>983</v>
      </c>
      <c r="C134" s="1" t="s">
        <v>980</v>
      </c>
    </row>
    <row r="135" spans="1:3" x14ac:dyDescent="0.35">
      <c r="A135" s="1">
        <v>22214</v>
      </c>
      <c r="B135" s="1" t="s">
        <v>983</v>
      </c>
      <c r="C135" s="1" t="s">
        <v>980</v>
      </c>
    </row>
    <row r="136" spans="1:3" x14ac:dyDescent="0.35">
      <c r="A136" s="1">
        <v>806</v>
      </c>
      <c r="B136" s="1" t="s">
        <v>983</v>
      </c>
      <c r="C136" s="1" t="s">
        <v>985</v>
      </c>
    </row>
    <row r="137" spans="1:3" x14ac:dyDescent="0.35">
      <c r="A137" s="1">
        <v>27590</v>
      </c>
      <c r="B137" s="1" t="s">
        <v>979</v>
      </c>
      <c r="C137" s="1" t="s">
        <v>980</v>
      </c>
    </row>
    <row r="138" spans="1:3" x14ac:dyDescent="0.35">
      <c r="A138" s="1">
        <v>5769</v>
      </c>
      <c r="B138" s="1" t="s">
        <v>983</v>
      </c>
      <c r="C138" s="1" t="s">
        <v>980</v>
      </c>
    </row>
    <row r="139" spans="1:3" x14ac:dyDescent="0.35">
      <c r="A139" s="1">
        <v>38290</v>
      </c>
      <c r="B139" s="1" t="s">
        <v>979</v>
      </c>
      <c r="C139" s="1" t="s">
        <v>985</v>
      </c>
    </row>
    <row r="140" spans="1:3" x14ac:dyDescent="0.35">
      <c r="A140" s="1">
        <v>44807</v>
      </c>
      <c r="B140" s="1" t="s">
        <v>979</v>
      </c>
      <c r="C140" s="1" t="s">
        <v>980</v>
      </c>
    </row>
    <row r="141" spans="1:3" x14ac:dyDescent="0.35">
      <c r="A141" s="1">
        <v>11223</v>
      </c>
      <c r="B141" s="1" t="s">
        <v>979</v>
      </c>
      <c r="C141" s="1" t="s">
        <v>985</v>
      </c>
    </row>
    <row r="142" spans="1:3" x14ac:dyDescent="0.35">
      <c r="A142" s="1">
        <v>85889</v>
      </c>
      <c r="B142" s="1" t="s">
        <v>979</v>
      </c>
      <c r="C142" s="1" t="s">
        <v>985</v>
      </c>
    </row>
    <row r="143" spans="1:3" x14ac:dyDescent="0.35">
      <c r="A143" s="1">
        <v>57138</v>
      </c>
      <c r="B143" s="1" t="s">
        <v>979</v>
      </c>
      <c r="C143" s="1" t="s">
        <v>985</v>
      </c>
    </row>
    <row r="144" spans="1:3" x14ac:dyDescent="0.35">
      <c r="A144" s="1">
        <v>987</v>
      </c>
      <c r="B144" s="1" t="s">
        <v>979</v>
      </c>
      <c r="C144" s="1" t="s">
        <v>985</v>
      </c>
    </row>
    <row r="145" spans="1:3" x14ac:dyDescent="0.35">
      <c r="A145" s="1">
        <v>80179</v>
      </c>
      <c r="B145" s="1" t="s">
        <v>979</v>
      </c>
      <c r="C145" s="1" t="s">
        <v>985</v>
      </c>
    </row>
    <row r="146" spans="1:3" x14ac:dyDescent="0.35">
      <c r="A146" s="1">
        <v>63810</v>
      </c>
      <c r="B146" s="1" t="s">
        <v>979</v>
      </c>
      <c r="C146" s="1" t="s">
        <v>980</v>
      </c>
    </row>
    <row r="147" spans="1:3" x14ac:dyDescent="0.35">
      <c r="A147" s="1">
        <v>22261</v>
      </c>
      <c r="B147" s="1" t="s">
        <v>979</v>
      </c>
      <c r="C147" s="1" t="s">
        <v>980</v>
      </c>
    </row>
    <row r="148" spans="1:3" x14ac:dyDescent="0.35">
      <c r="A148" s="1">
        <v>37286</v>
      </c>
      <c r="B148" s="1" t="s">
        <v>979</v>
      </c>
      <c r="C148" s="1" t="s">
        <v>980</v>
      </c>
    </row>
    <row r="149" spans="1:3" x14ac:dyDescent="0.35">
      <c r="A149" s="1">
        <v>73874</v>
      </c>
      <c r="B149" s="1" t="s">
        <v>979</v>
      </c>
      <c r="C149" s="1" t="s">
        <v>980</v>
      </c>
    </row>
    <row r="150" spans="1:3" x14ac:dyDescent="0.35">
      <c r="A150" s="1">
        <v>20187</v>
      </c>
      <c r="B150" s="1" t="s">
        <v>983</v>
      </c>
      <c r="C150" s="1" t="s">
        <v>985</v>
      </c>
    </row>
    <row r="151" spans="1:3" x14ac:dyDescent="0.35">
      <c r="A151" s="1">
        <v>51038</v>
      </c>
      <c r="B151" s="1" t="s">
        <v>983</v>
      </c>
      <c r="C151" s="1" t="s">
        <v>985</v>
      </c>
    </row>
    <row r="152" spans="1:3" x14ac:dyDescent="0.35">
      <c r="A152" s="1">
        <v>89846</v>
      </c>
      <c r="B152" s="1" t="s">
        <v>983</v>
      </c>
      <c r="C152" s="1" t="s">
        <v>985</v>
      </c>
    </row>
    <row r="153" spans="1:3" x14ac:dyDescent="0.35">
      <c r="A153" s="1">
        <v>59967</v>
      </c>
      <c r="B153" s="1" t="s">
        <v>983</v>
      </c>
      <c r="C153" s="1" t="s">
        <v>980</v>
      </c>
    </row>
    <row r="154" spans="1:3" x14ac:dyDescent="0.35">
      <c r="A154" s="1">
        <v>59474</v>
      </c>
      <c r="B154" s="1" t="s">
        <v>979</v>
      </c>
      <c r="C154" s="1" t="s">
        <v>985</v>
      </c>
    </row>
    <row r="155" spans="1:3" x14ac:dyDescent="0.35">
      <c r="A155" s="1">
        <v>77342</v>
      </c>
      <c r="B155" s="1" t="s">
        <v>983</v>
      </c>
      <c r="C155" s="1" t="s">
        <v>985</v>
      </c>
    </row>
    <row r="156" spans="1:3" x14ac:dyDescent="0.35">
      <c r="A156" s="1">
        <v>57460</v>
      </c>
      <c r="B156" s="1" t="s">
        <v>979</v>
      </c>
      <c r="C156" s="1" t="s">
        <v>985</v>
      </c>
    </row>
    <row r="157" spans="1:3" x14ac:dyDescent="0.35">
      <c r="A157" s="1">
        <v>74930</v>
      </c>
      <c r="B157" s="1" t="s">
        <v>983</v>
      </c>
      <c r="C157" s="1" t="s">
        <v>985</v>
      </c>
    </row>
    <row r="158" spans="1:3" x14ac:dyDescent="0.35">
      <c r="A158" s="1">
        <v>89389</v>
      </c>
      <c r="B158" s="1" t="s">
        <v>983</v>
      </c>
      <c r="C158" s="1" t="s">
        <v>985</v>
      </c>
    </row>
    <row r="159" spans="1:3" x14ac:dyDescent="0.35">
      <c r="A159" s="1">
        <v>86767</v>
      </c>
      <c r="B159" s="1" t="s">
        <v>983</v>
      </c>
      <c r="C159" s="1" t="s">
        <v>985</v>
      </c>
    </row>
    <row r="160" spans="1:3" x14ac:dyDescent="0.35">
      <c r="A160" s="1">
        <v>42257</v>
      </c>
      <c r="B160" s="1" t="s">
        <v>979</v>
      </c>
      <c r="C160" s="1" t="s">
        <v>985</v>
      </c>
    </row>
    <row r="161" spans="1:3" x14ac:dyDescent="0.35">
      <c r="A161" s="1">
        <v>28987</v>
      </c>
      <c r="B161" s="1" t="s">
        <v>983</v>
      </c>
      <c r="C161" s="1" t="s">
        <v>985</v>
      </c>
    </row>
    <row r="162" spans="1:3" x14ac:dyDescent="0.35">
      <c r="A162" s="1">
        <v>38952</v>
      </c>
      <c r="B162" s="1" t="s">
        <v>979</v>
      </c>
      <c r="C162" s="1" t="s">
        <v>985</v>
      </c>
    </row>
    <row r="163" spans="1:3" x14ac:dyDescent="0.35">
      <c r="A163" s="1">
        <v>50635</v>
      </c>
      <c r="B163" s="1" t="s">
        <v>983</v>
      </c>
      <c r="C163" s="1" t="s">
        <v>985</v>
      </c>
    </row>
    <row r="164" spans="1:3" x14ac:dyDescent="0.35">
      <c r="A164" s="1">
        <v>32800</v>
      </c>
      <c r="B164" s="1" t="s">
        <v>983</v>
      </c>
      <c r="C164" s="1" t="s">
        <v>985</v>
      </c>
    </row>
    <row r="165" spans="1:3" x14ac:dyDescent="0.35">
      <c r="A165" s="1">
        <v>67478</v>
      </c>
      <c r="B165" s="1" t="s">
        <v>983</v>
      </c>
      <c r="C165" s="1" t="s">
        <v>980</v>
      </c>
    </row>
    <row r="166" spans="1:3" x14ac:dyDescent="0.35">
      <c r="A166" s="1">
        <v>24449</v>
      </c>
      <c r="B166" s="1" t="s">
        <v>979</v>
      </c>
      <c r="C166" s="1" t="s">
        <v>985</v>
      </c>
    </row>
    <row r="167" spans="1:3" x14ac:dyDescent="0.35">
      <c r="A167" s="1">
        <v>3119</v>
      </c>
      <c r="B167" s="1" t="s">
        <v>979</v>
      </c>
      <c r="C167" s="1" t="s">
        <v>980</v>
      </c>
    </row>
    <row r="168" spans="1:3" x14ac:dyDescent="0.35">
      <c r="A168" s="1">
        <v>13693</v>
      </c>
      <c r="B168" s="1" t="s">
        <v>979</v>
      </c>
      <c r="C168" s="1" t="s">
        <v>985</v>
      </c>
    </row>
    <row r="169" spans="1:3" x14ac:dyDescent="0.35">
      <c r="A169" s="1">
        <v>80796</v>
      </c>
      <c r="B169" s="1" t="s">
        <v>979</v>
      </c>
      <c r="C169" s="1" t="s">
        <v>985</v>
      </c>
    </row>
    <row r="170" spans="1:3" x14ac:dyDescent="0.35">
      <c r="A170" s="1">
        <v>19804</v>
      </c>
      <c r="B170" s="1" t="s">
        <v>983</v>
      </c>
      <c r="C170" s="1" t="s">
        <v>985</v>
      </c>
    </row>
    <row r="171" spans="1:3" x14ac:dyDescent="0.35">
      <c r="A171" s="1">
        <v>75766</v>
      </c>
      <c r="B171" s="1" t="s">
        <v>983</v>
      </c>
      <c r="C171" s="1" t="s">
        <v>980</v>
      </c>
    </row>
    <row r="172" spans="1:3" x14ac:dyDescent="0.35">
      <c r="A172" s="1">
        <v>74338</v>
      </c>
      <c r="B172" s="1" t="s">
        <v>983</v>
      </c>
      <c r="C172" s="1" t="s">
        <v>985</v>
      </c>
    </row>
    <row r="173" spans="1:3" x14ac:dyDescent="0.35">
      <c r="A173" s="1">
        <v>73423</v>
      </c>
      <c r="B173" s="1" t="s">
        <v>979</v>
      </c>
      <c r="C173" s="1" t="s">
        <v>980</v>
      </c>
    </row>
    <row r="174" spans="1:3" x14ac:dyDescent="0.35">
      <c r="A174" s="1">
        <v>91842</v>
      </c>
      <c r="B174" s="1" t="s">
        <v>979</v>
      </c>
      <c r="C174" s="1" t="s">
        <v>985</v>
      </c>
    </row>
    <row r="175" spans="1:3" x14ac:dyDescent="0.35">
      <c r="A175" s="1">
        <v>81148</v>
      </c>
      <c r="B175" s="1" t="s">
        <v>983</v>
      </c>
      <c r="C175" s="1" t="s">
        <v>985</v>
      </c>
    </row>
    <row r="176" spans="1:3" x14ac:dyDescent="0.35">
      <c r="A176" s="1">
        <v>96963</v>
      </c>
      <c r="B176" s="1" t="s">
        <v>979</v>
      </c>
      <c r="C176" s="1" t="s">
        <v>985</v>
      </c>
    </row>
    <row r="177" spans="1:3" x14ac:dyDescent="0.35">
      <c r="A177" s="1">
        <v>88092</v>
      </c>
      <c r="B177" s="1" t="s">
        <v>983</v>
      </c>
      <c r="C177" s="1" t="s">
        <v>985</v>
      </c>
    </row>
    <row r="178" spans="1:3" x14ac:dyDescent="0.35">
      <c r="A178" s="1">
        <v>66397</v>
      </c>
      <c r="B178" s="1" t="s">
        <v>983</v>
      </c>
      <c r="C178" s="1" t="s">
        <v>980</v>
      </c>
    </row>
    <row r="179" spans="1:3" x14ac:dyDescent="0.35">
      <c r="A179" s="1">
        <v>1714</v>
      </c>
      <c r="B179" s="1" t="s">
        <v>979</v>
      </c>
      <c r="C179" s="1" t="s">
        <v>980</v>
      </c>
    </row>
    <row r="180" spans="1:3" x14ac:dyDescent="0.35">
      <c r="A180" s="1">
        <v>5059</v>
      </c>
      <c r="B180" s="1" t="s">
        <v>983</v>
      </c>
      <c r="C180" s="1" t="s">
        <v>980</v>
      </c>
    </row>
    <row r="181" spans="1:3" x14ac:dyDescent="0.35">
      <c r="A181" s="1">
        <v>66582</v>
      </c>
      <c r="B181" s="1" t="s">
        <v>983</v>
      </c>
      <c r="C181" s="1" t="s">
        <v>980</v>
      </c>
    </row>
    <row r="182" spans="1:3" x14ac:dyDescent="0.35">
      <c r="A182" s="1">
        <v>42143</v>
      </c>
      <c r="B182" s="1" t="s">
        <v>979</v>
      </c>
      <c r="C182" s="1" t="s">
        <v>980</v>
      </c>
    </row>
    <row r="183" spans="1:3" x14ac:dyDescent="0.35">
      <c r="A183" s="1">
        <v>27741</v>
      </c>
      <c r="B183" s="1" t="s">
        <v>983</v>
      </c>
      <c r="C183" s="1" t="s">
        <v>985</v>
      </c>
    </row>
    <row r="184" spans="1:3" x14ac:dyDescent="0.35">
      <c r="A184" s="1">
        <v>696</v>
      </c>
      <c r="B184" s="1" t="s">
        <v>983</v>
      </c>
      <c r="C184" s="1" t="s">
        <v>980</v>
      </c>
    </row>
    <row r="185" spans="1:3" x14ac:dyDescent="0.35">
      <c r="A185" s="1">
        <v>37660</v>
      </c>
      <c r="B185" s="1" t="s">
        <v>983</v>
      </c>
      <c r="C185" s="1" t="s">
        <v>980</v>
      </c>
    </row>
    <row r="186" spans="1:3" x14ac:dyDescent="0.35">
      <c r="A186" s="1">
        <v>16299</v>
      </c>
      <c r="B186" s="1" t="s">
        <v>983</v>
      </c>
      <c r="C186" s="1" t="s">
        <v>980</v>
      </c>
    </row>
    <row r="187" spans="1:3" x14ac:dyDescent="0.35">
      <c r="A187" s="1">
        <v>16690</v>
      </c>
      <c r="B187" s="1" t="s">
        <v>979</v>
      </c>
      <c r="C187" s="1" t="s">
        <v>980</v>
      </c>
    </row>
    <row r="188" spans="1:3" x14ac:dyDescent="0.35">
      <c r="A188" s="1">
        <v>21003</v>
      </c>
      <c r="B188" s="1" t="s">
        <v>983</v>
      </c>
      <c r="C188" s="1" t="s">
        <v>980</v>
      </c>
    </row>
    <row r="189" spans="1:3" x14ac:dyDescent="0.35">
      <c r="A189" s="1">
        <v>93642</v>
      </c>
      <c r="B189" s="1" t="s">
        <v>979</v>
      </c>
      <c r="C189" s="1" t="s">
        <v>985</v>
      </c>
    </row>
    <row r="190" spans="1:3" x14ac:dyDescent="0.35">
      <c r="A190" s="1">
        <v>34832</v>
      </c>
      <c r="B190" s="1" t="s">
        <v>983</v>
      </c>
      <c r="C190" s="1" t="s">
        <v>985</v>
      </c>
    </row>
    <row r="191" spans="1:3" x14ac:dyDescent="0.35">
      <c r="A191" s="1">
        <v>59176</v>
      </c>
      <c r="B191" s="1" t="s">
        <v>979</v>
      </c>
      <c r="C191" s="1" t="s">
        <v>985</v>
      </c>
    </row>
    <row r="192" spans="1:3" x14ac:dyDescent="0.35">
      <c r="A192" s="1">
        <v>3846</v>
      </c>
      <c r="B192" s="1" t="s">
        <v>983</v>
      </c>
      <c r="C192" s="1" t="s">
        <v>985</v>
      </c>
    </row>
    <row r="193" spans="1:3" x14ac:dyDescent="0.35">
      <c r="A193" s="1">
        <v>17651</v>
      </c>
      <c r="B193" s="1" t="s">
        <v>979</v>
      </c>
      <c r="C193" s="1" t="s">
        <v>980</v>
      </c>
    </row>
    <row r="194" spans="1:3" x14ac:dyDescent="0.35">
      <c r="A194" s="1">
        <v>2282</v>
      </c>
      <c r="B194" s="1" t="s">
        <v>983</v>
      </c>
      <c r="C194" s="1" t="s">
        <v>980</v>
      </c>
    </row>
    <row r="195" spans="1:3" x14ac:dyDescent="0.35">
      <c r="A195" s="1">
        <v>49908</v>
      </c>
      <c r="B195" s="1" t="s">
        <v>983</v>
      </c>
      <c r="C195" s="1" t="s">
        <v>980</v>
      </c>
    </row>
    <row r="196" spans="1:3" x14ac:dyDescent="0.35">
      <c r="A196" s="1">
        <v>68886</v>
      </c>
      <c r="B196" s="1" t="s">
        <v>983</v>
      </c>
      <c r="C196" s="1" t="s">
        <v>985</v>
      </c>
    </row>
    <row r="197" spans="1:3" x14ac:dyDescent="0.35">
      <c r="A197" s="1">
        <v>41456</v>
      </c>
      <c r="B197" s="1" t="s">
        <v>979</v>
      </c>
      <c r="C197" s="1" t="s">
        <v>980</v>
      </c>
    </row>
    <row r="198" spans="1:3" x14ac:dyDescent="0.35">
      <c r="A198" s="1">
        <v>39488</v>
      </c>
      <c r="B198" s="1" t="s">
        <v>983</v>
      </c>
      <c r="C198" s="1" t="s">
        <v>985</v>
      </c>
    </row>
    <row r="199" spans="1:3" x14ac:dyDescent="0.35">
      <c r="A199" s="1">
        <v>75362</v>
      </c>
      <c r="B199" s="1" t="s">
        <v>979</v>
      </c>
      <c r="C199" s="1" t="s">
        <v>985</v>
      </c>
    </row>
    <row r="200" spans="1:3" x14ac:dyDescent="0.35">
      <c r="A200" s="1">
        <v>73137</v>
      </c>
      <c r="B200" s="1" t="s">
        <v>979</v>
      </c>
      <c r="C200" s="1" t="s">
        <v>980</v>
      </c>
    </row>
    <row r="201" spans="1:3" x14ac:dyDescent="0.35">
      <c r="A201" s="1">
        <v>77570</v>
      </c>
      <c r="B201" s="1" t="s">
        <v>983</v>
      </c>
      <c r="C201" s="1" t="s">
        <v>980</v>
      </c>
    </row>
  </sheetData>
  <pageMargins left="0.7" right="0.7" top="0.75" bottom="0.75" header="0.3" footer="0.3"/>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201"/>
  <sheetViews>
    <sheetView topLeftCell="G1" zoomScaleNormal="100" workbookViewId="0">
      <selection activeCell="M8" sqref="M8"/>
    </sheetView>
  </sheetViews>
  <sheetFormatPr defaultRowHeight="14.5" x14ac:dyDescent="0.35"/>
  <cols>
    <col min="1" max="1" width="5.81640625" bestFit="1" customWidth="1"/>
    <col min="2" max="2" width="4.81640625" bestFit="1" customWidth="1"/>
    <col min="3" max="3" width="19.1796875" bestFit="1" customWidth="1"/>
    <col min="4" max="4" width="11.54296875" bestFit="1" customWidth="1"/>
    <col min="5" max="5" width="8.81640625" bestFit="1" customWidth="1"/>
    <col min="6" max="6" width="10.81640625" bestFit="1" customWidth="1"/>
    <col min="7" max="7" width="11.81640625" bestFit="1" customWidth="1"/>
    <col min="8" max="8" width="38.1796875" bestFit="1" customWidth="1"/>
    <col min="9" max="9" width="39.1796875" bestFit="1" customWidth="1"/>
    <col min="10" max="10" width="14.81640625" style="1" customWidth="1"/>
    <col min="11" max="11" width="13.26953125" customWidth="1"/>
    <col min="12" max="12" width="14" customWidth="1"/>
    <col min="13" max="13" width="13.54296875" customWidth="1"/>
  </cols>
  <sheetData>
    <row r="1" spans="1:13" x14ac:dyDescent="0.35">
      <c r="A1" s="2" t="s">
        <v>973</v>
      </c>
      <c r="B1" s="2" t="s">
        <v>0</v>
      </c>
      <c r="C1" s="2" t="s">
        <v>1182</v>
      </c>
      <c r="D1" s="2" t="s">
        <v>1183</v>
      </c>
      <c r="E1" s="2" t="s">
        <v>1184</v>
      </c>
      <c r="F1" s="2" t="s">
        <v>1185</v>
      </c>
      <c r="G1" s="2" t="s">
        <v>1186</v>
      </c>
      <c r="H1" s="2" t="s">
        <v>1187</v>
      </c>
      <c r="I1" s="2" t="s">
        <v>1188</v>
      </c>
      <c r="J1" s="2" t="s">
        <v>1519</v>
      </c>
      <c r="K1" s="6" t="s">
        <v>1520</v>
      </c>
      <c r="L1" s="6" t="s">
        <v>1521</v>
      </c>
      <c r="M1" s="6" t="s">
        <v>1827</v>
      </c>
    </row>
    <row r="2" spans="1:13" x14ac:dyDescent="0.35">
      <c r="A2" s="1">
        <v>690</v>
      </c>
      <c r="B2" s="1">
        <v>230</v>
      </c>
      <c r="C2" s="1" t="s">
        <v>1189</v>
      </c>
      <c r="D2" s="1" t="s">
        <v>1190</v>
      </c>
      <c r="E2" s="1" t="s">
        <v>1191</v>
      </c>
      <c r="F2" s="1">
        <v>553</v>
      </c>
      <c r="G2" s="1">
        <v>1210</v>
      </c>
      <c r="H2" s="1" t="s">
        <v>1192</v>
      </c>
      <c r="I2" s="1" t="s">
        <v>1193</v>
      </c>
      <c r="J2" s="1" t="str">
        <f>VLOOKUP(A2,Status[],2,FALSE)</f>
        <v>DELIVERED</v>
      </c>
      <c r="K2" t="s">
        <v>1523</v>
      </c>
      <c r="L2" t="s">
        <v>1524</v>
      </c>
      <c r="M2">
        <f>IFERROR(L2-K2,0)</f>
        <v>234</v>
      </c>
    </row>
    <row r="3" spans="1:13" x14ac:dyDescent="0.35">
      <c r="A3" s="1">
        <v>933</v>
      </c>
      <c r="B3" s="1">
        <v>3189</v>
      </c>
      <c r="C3" s="1" t="s">
        <v>1189</v>
      </c>
      <c r="D3" s="1" t="s">
        <v>1194</v>
      </c>
      <c r="E3" s="1" t="s">
        <v>1195</v>
      </c>
      <c r="F3" s="1">
        <v>810</v>
      </c>
      <c r="G3" s="1">
        <v>1114</v>
      </c>
      <c r="H3" s="1" t="s">
        <v>1196</v>
      </c>
      <c r="I3" s="1" t="s">
        <v>1197</v>
      </c>
      <c r="J3" s="1" t="str">
        <f>VLOOKUP(A3,Status[],2,FALSE)</f>
        <v>DELIVERED</v>
      </c>
      <c r="K3" t="s">
        <v>1525</v>
      </c>
      <c r="L3" t="s">
        <v>1526</v>
      </c>
      <c r="M3">
        <f t="shared" ref="M3:M66" si="0">IFERROR(L3-K3,0)</f>
        <v>26</v>
      </c>
    </row>
    <row r="4" spans="1:13" x14ac:dyDescent="0.35">
      <c r="A4" s="1">
        <v>261</v>
      </c>
      <c r="B4" s="1">
        <v>2216</v>
      </c>
      <c r="C4" s="1" t="s">
        <v>1198</v>
      </c>
      <c r="D4" s="1" t="s">
        <v>1190</v>
      </c>
      <c r="E4" s="1" t="s">
        <v>1195</v>
      </c>
      <c r="F4" s="1">
        <v>994</v>
      </c>
      <c r="G4" s="1">
        <v>1020</v>
      </c>
      <c r="H4" s="1" t="s">
        <v>1199</v>
      </c>
      <c r="I4" s="1" t="s">
        <v>1200</v>
      </c>
      <c r="J4" s="1" t="str">
        <f>VLOOKUP(A4,Status[],2,FALSE)</f>
        <v>NOT DELIVERED</v>
      </c>
      <c r="K4" t="s">
        <v>1528</v>
      </c>
      <c r="L4" t="s">
        <v>1529</v>
      </c>
      <c r="M4">
        <f t="shared" si="0"/>
        <v>0</v>
      </c>
    </row>
    <row r="5" spans="1:13" x14ac:dyDescent="0.35">
      <c r="A5" s="1">
        <v>445</v>
      </c>
      <c r="B5" s="1">
        <v>1904</v>
      </c>
      <c r="C5" s="1" t="s">
        <v>1201</v>
      </c>
      <c r="D5" s="1" t="s">
        <v>1190</v>
      </c>
      <c r="E5" s="1" t="s">
        <v>1195</v>
      </c>
      <c r="F5" s="1">
        <v>598</v>
      </c>
      <c r="G5" s="1">
        <v>1351</v>
      </c>
      <c r="H5" s="1" t="s">
        <v>1202</v>
      </c>
      <c r="I5" s="1" t="s">
        <v>1203</v>
      </c>
      <c r="J5" s="1" t="str">
        <f>VLOOKUP(A5,Status[],2,FALSE)</f>
        <v>NOT DELIVERED</v>
      </c>
      <c r="K5" t="s">
        <v>1530</v>
      </c>
      <c r="L5" t="s">
        <v>1529</v>
      </c>
      <c r="M5">
        <f t="shared" si="0"/>
        <v>0</v>
      </c>
    </row>
    <row r="6" spans="1:13" x14ac:dyDescent="0.35">
      <c r="A6" s="1">
        <v>722</v>
      </c>
      <c r="B6" s="1">
        <v>7342</v>
      </c>
      <c r="C6" s="1" t="s">
        <v>1204</v>
      </c>
      <c r="D6" s="1" t="s">
        <v>1194</v>
      </c>
      <c r="E6" s="1" t="s">
        <v>1195</v>
      </c>
      <c r="F6" s="1">
        <v>412</v>
      </c>
      <c r="G6" s="1">
        <v>566</v>
      </c>
      <c r="H6" s="1" t="s">
        <v>1205</v>
      </c>
      <c r="I6" s="1" t="s">
        <v>1206</v>
      </c>
      <c r="J6" s="1" t="str">
        <f>VLOOKUP(A6,Status[],2,FALSE)</f>
        <v>NOT DELIVERED</v>
      </c>
      <c r="K6" t="s">
        <v>1531</v>
      </c>
      <c r="L6" t="s">
        <v>1529</v>
      </c>
      <c r="M6">
        <f t="shared" si="0"/>
        <v>0</v>
      </c>
    </row>
    <row r="7" spans="1:13" x14ac:dyDescent="0.35">
      <c r="A7" s="1">
        <v>129</v>
      </c>
      <c r="B7" s="1">
        <v>7633</v>
      </c>
      <c r="C7" s="1" t="s">
        <v>1207</v>
      </c>
      <c r="D7" s="1" t="s">
        <v>1190</v>
      </c>
      <c r="E7" s="1" t="s">
        <v>1191</v>
      </c>
      <c r="F7" s="1">
        <v>379</v>
      </c>
      <c r="G7" s="1">
        <v>590</v>
      </c>
      <c r="H7" s="1" t="s">
        <v>1208</v>
      </c>
      <c r="I7" s="1" t="s">
        <v>1209</v>
      </c>
      <c r="J7" s="1" t="str">
        <f>VLOOKUP(A7,Status[],2,FALSE)</f>
        <v>DELIVERED</v>
      </c>
      <c r="K7" t="s">
        <v>1532</v>
      </c>
      <c r="L7" t="s">
        <v>1533</v>
      </c>
      <c r="M7">
        <f t="shared" si="0"/>
        <v>192</v>
      </c>
    </row>
    <row r="8" spans="1:13" x14ac:dyDescent="0.35">
      <c r="A8" s="1">
        <v>489</v>
      </c>
      <c r="B8" s="1">
        <v>2154</v>
      </c>
      <c r="C8" s="1" t="s">
        <v>1210</v>
      </c>
      <c r="D8" s="1" t="s">
        <v>1190</v>
      </c>
      <c r="E8" s="1" t="s">
        <v>1191</v>
      </c>
      <c r="F8" s="1">
        <v>892</v>
      </c>
      <c r="G8" s="1">
        <v>1407</v>
      </c>
      <c r="H8" s="1" t="s">
        <v>1211</v>
      </c>
      <c r="I8" s="1" t="s">
        <v>1212</v>
      </c>
      <c r="J8" s="1" t="str">
        <f>VLOOKUP(A8,Status[],2,FALSE)</f>
        <v>NOT DELIVERED</v>
      </c>
      <c r="K8" t="s">
        <v>1534</v>
      </c>
      <c r="L8" t="s">
        <v>1529</v>
      </c>
      <c r="M8">
        <f t="shared" si="0"/>
        <v>0</v>
      </c>
    </row>
    <row r="9" spans="1:13" x14ac:dyDescent="0.35">
      <c r="A9" s="1">
        <v>165</v>
      </c>
      <c r="B9" s="1">
        <v>5543</v>
      </c>
      <c r="C9" s="1" t="s">
        <v>1213</v>
      </c>
      <c r="D9" s="1" t="s">
        <v>1190</v>
      </c>
      <c r="E9" s="1" t="s">
        <v>1191</v>
      </c>
      <c r="F9" s="1">
        <v>347</v>
      </c>
      <c r="G9" s="1">
        <v>786</v>
      </c>
      <c r="H9" s="1" t="s">
        <v>1214</v>
      </c>
      <c r="I9" s="1" t="s">
        <v>845</v>
      </c>
      <c r="J9" s="1" t="str">
        <f>VLOOKUP(A9,Status[],2,FALSE)</f>
        <v>NOT DELIVERED</v>
      </c>
      <c r="K9" t="s">
        <v>1535</v>
      </c>
      <c r="L9" t="s">
        <v>1529</v>
      </c>
      <c r="M9">
        <f t="shared" si="0"/>
        <v>0</v>
      </c>
    </row>
    <row r="10" spans="1:13" x14ac:dyDescent="0.35">
      <c r="A10" s="1">
        <v>164</v>
      </c>
      <c r="B10" s="1">
        <v>2332</v>
      </c>
      <c r="C10" s="1" t="s">
        <v>1215</v>
      </c>
      <c r="D10" s="1" t="s">
        <v>1194</v>
      </c>
      <c r="E10" s="1" t="s">
        <v>1195</v>
      </c>
      <c r="F10" s="1">
        <v>457</v>
      </c>
      <c r="G10" s="1">
        <v>855</v>
      </c>
      <c r="H10" s="1" t="s">
        <v>1216</v>
      </c>
      <c r="I10" s="1" t="s">
        <v>1217</v>
      </c>
      <c r="J10" s="1" t="str">
        <f>VLOOKUP(A10,Status[],2,FALSE)</f>
        <v>NOT DELIVERED</v>
      </c>
      <c r="K10" t="s">
        <v>1536</v>
      </c>
      <c r="L10" t="s">
        <v>1529</v>
      </c>
      <c r="M10">
        <f t="shared" si="0"/>
        <v>0</v>
      </c>
    </row>
    <row r="11" spans="1:13" x14ac:dyDescent="0.35">
      <c r="A11" s="1">
        <v>364</v>
      </c>
      <c r="B11" s="1">
        <v>4094</v>
      </c>
      <c r="C11" s="1" t="s">
        <v>1218</v>
      </c>
      <c r="D11" s="1" t="s">
        <v>1194</v>
      </c>
      <c r="E11" s="1" t="s">
        <v>1195</v>
      </c>
      <c r="F11" s="1">
        <v>957</v>
      </c>
      <c r="G11" s="1">
        <v>1182</v>
      </c>
      <c r="H11" s="1" t="s">
        <v>1219</v>
      </c>
      <c r="I11" s="1" t="s">
        <v>1220</v>
      </c>
      <c r="J11" s="1" t="str">
        <f>VLOOKUP(A11,Status[],2,FALSE)</f>
        <v>NOT DELIVERED</v>
      </c>
      <c r="K11" t="s">
        <v>1537</v>
      </c>
      <c r="L11" t="s">
        <v>1529</v>
      </c>
      <c r="M11">
        <f t="shared" si="0"/>
        <v>0</v>
      </c>
    </row>
    <row r="12" spans="1:13" x14ac:dyDescent="0.35">
      <c r="A12" s="1">
        <v>469</v>
      </c>
      <c r="B12" s="1">
        <v>3042</v>
      </c>
      <c r="C12" s="1" t="s">
        <v>1204</v>
      </c>
      <c r="D12" s="1" t="s">
        <v>1194</v>
      </c>
      <c r="E12" s="1" t="s">
        <v>1191</v>
      </c>
      <c r="F12" s="1">
        <v>23</v>
      </c>
      <c r="G12" s="1">
        <v>25</v>
      </c>
      <c r="H12" s="1" t="s">
        <v>1221</v>
      </c>
      <c r="I12" s="1" t="s">
        <v>1222</v>
      </c>
      <c r="J12" s="1" t="str">
        <f>VLOOKUP(A12,Status[],2,FALSE)</f>
        <v>DELIVERED</v>
      </c>
      <c r="K12" t="s">
        <v>1538</v>
      </c>
      <c r="L12" t="s">
        <v>1539</v>
      </c>
      <c r="M12">
        <f t="shared" si="0"/>
        <v>86</v>
      </c>
    </row>
    <row r="13" spans="1:13" x14ac:dyDescent="0.35">
      <c r="A13" s="1">
        <v>158</v>
      </c>
      <c r="B13" s="1">
        <v>2220</v>
      </c>
      <c r="C13" s="1" t="s">
        <v>1189</v>
      </c>
      <c r="D13" s="1" t="s">
        <v>1190</v>
      </c>
      <c r="E13" s="1" t="s">
        <v>1195</v>
      </c>
      <c r="F13" s="1">
        <v>479</v>
      </c>
      <c r="G13" s="1">
        <v>861</v>
      </c>
      <c r="H13" s="1" t="s">
        <v>17</v>
      </c>
      <c r="I13" s="1" t="s">
        <v>1223</v>
      </c>
      <c r="J13" s="1" t="str">
        <f>VLOOKUP(A13,Status[],2,FALSE)</f>
        <v>DELIVERED</v>
      </c>
      <c r="K13" t="s">
        <v>1540</v>
      </c>
      <c r="L13" t="s">
        <v>1541</v>
      </c>
      <c r="M13">
        <f t="shared" si="0"/>
        <v>91</v>
      </c>
    </row>
    <row r="14" spans="1:13" x14ac:dyDescent="0.35">
      <c r="A14" s="1">
        <v>337</v>
      </c>
      <c r="B14" s="1">
        <v>4988</v>
      </c>
      <c r="C14" s="1" t="s">
        <v>1204</v>
      </c>
      <c r="D14" s="1" t="s">
        <v>1190</v>
      </c>
      <c r="E14" s="1" t="s">
        <v>1195</v>
      </c>
      <c r="F14" s="1">
        <v>305</v>
      </c>
      <c r="G14" s="1">
        <v>834</v>
      </c>
      <c r="H14" s="1" t="s">
        <v>1224</v>
      </c>
      <c r="I14" s="1" t="s">
        <v>1225</v>
      </c>
      <c r="J14" s="1" t="str">
        <f>VLOOKUP(A14,Status[],2,FALSE)</f>
        <v>NOT DELIVERED</v>
      </c>
      <c r="K14" t="s">
        <v>1542</v>
      </c>
      <c r="L14" t="s">
        <v>1529</v>
      </c>
      <c r="M14">
        <f t="shared" si="0"/>
        <v>0</v>
      </c>
    </row>
    <row r="15" spans="1:13" x14ac:dyDescent="0.35">
      <c r="A15" s="1">
        <v>634</v>
      </c>
      <c r="B15" s="1">
        <v>175</v>
      </c>
      <c r="C15" s="1" t="s">
        <v>1189</v>
      </c>
      <c r="D15" s="1" t="s">
        <v>1194</v>
      </c>
      <c r="E15" s="1" t="s">
        <v>1195</v>
      </c>
      <c r="F15" s="1">
        <v>939</v>
      </c>
      <c r="G15" s="1">
        <v>1446</v>
      </c>
      <c r="H15" s="1" t="s">
        <v>1226</v>
      </c>
      <c r="I15" s="1" t="s">
        <v>1227</v>
      </c>
      <c r="J15" s="1" t="str">
        <f>VLOOKUP(A15,Status[],2,FALSE)</f>
        <v>NOT DELIVERED</v>
      </c>
      <c r="K15" t="s">
        <v>1543</v>
      </c>
      <c r="L15" t="s">
        <v>1529</v>
      </c>
      <c r="M15">
        <f t="shared" si="0"/>
        <v>0</v>
      </c>
    </row>
    <row r="16" spans="1:13" x14ac:dyDescent="0.35">
      <c r="A16" s="1">
        <v>577</v>
      </c>
      <c r="B16" s="1">
        <v>4233</v>
      </c>
      <c r="C16" s="1" t="s">
        <v>1210</v>
      </c>
      <c r="D16" s="1" t="s">
        <v>1190</v>
      </c>
      <c r="E16" s="1" t="s">
        <v>1191</v>
      </c>
      <c r="F16" s="1">
        <v>679</v>
      </c>
      <c r="G16" s="1">
        <v>1455</v>
      </c>
      <c r="H16" s="1" t="s">
        <v>1228</v>
      </c>
      <c r="I16" s="1" t="s">
        <v>17</v>
      </c>
      <c r="J16" s="1" t="str">
        <f>VLOOKUP(A16,Status[],2,FALSE)</f>
        <v>DELIVERED</v>
      </c>
      <c r="K16" t="s">
        <v>1544</v>
      </c>
      <c r="L16" t="s">
        <v>1545</v>
      </c>
      <c r="M16">
        <f t="shared" si="0"/>
        <v>143</v>
      </c>
    </row>
    <row r="17" spans="1:13" x14ac:dyDescent="0.35">
      <c r="A17" s="1">
        <v>907</v>
      </c>
      <c r="B17" s="1">
        <v>4351</v>
      </c>
      <c r="C17" s="1" t="s">
        <v>1204</v>
      </c>
      <c r="D17" s="1" t="s">
        <v>1194</v>
      </c>
      <c r="E17" s="1" t="s">
        <v>1195</v>
      </c>
      <c r="F17" s="1">
        <v>803</v>
      </c>
      <c r="G17" s="1">
        <v>1020</v>
      </c>
      <c r="H17" s="1" t="s">
        <v>1229</v>
      </c>
      <c r="I17" s="1" t="s">
        <v>836</v>
      </c>
      <c r="J17" s="1" t="str">
        <f>VLOOKUP(A17,Status[],2,FALSE)</f>
        <v>NOT DELIVERED</v>
      </c>
      <c r="K17" t="s">
        <v>1546</v>
      </c>
      <c r="L17" t="s">
        <v>1529</v>
      </c>
      <c r="M17">
        <f t="shared" si="0"/>
        <v>0</v>
      </c>
    </row>
    <row r="18" spans="1:13" x14ac:dyDescent="0.35">
      <c r="A18" s="1">
        <v>870</v>
      </c>
      <c r="B18" s="1">
        <v>5578</v>
      </c>
      <c r="C18" s="1" t="s">
        <v>1230</v>
      </c>
      <c r="D18" s="1" t="s">
        <v>1190</v>
      </c>
      <c r="E18" s="1" t="s">
        <v>1191</v>
      </c>
      <c r="F18" s="1">
        <v>783</v>
      </c>
      <c r="G18" s="1">
        <v>1042</v>
      </c>
      <c r="H18" s="1" t="s">
        <v>1231</v>
      </c>
      <c r="I18" s="1" t="s">
        <v>1232</v>
      </c>
      <c r="J18" s="1" t="str">
        <f>VLOOKUP(A18,Status[],2,FALSE)</f>
        <v>NOT DELIVERED</v>
      </c>
      <c r="K18" t="s">
        <v>1547</v>
      </c>
      <c r="L18" t="s">
        <v>1529</v>
      </c>
      <c r="M18">
        <f t="shared" si="0"/>
        <v>0</v>
      </c>
    </row>
    <row r="19" spans="1:13" x14ac:dyDescent="0.35">
      <c r="A19" s="1">
        <v>982</v>
      </c>
      <c r="B19" s="1">
        <v>4523</v>
      </c>
      <c r="C19" s="1" t="s">
        <v>1213</v>
      </c>
      <c r="D19" s="1" t="s">
        <v>1190</v>
      </c>
      <c r="E19" s="1" t="s">
        <v>1191</v>
      </c>
      <c r="F19" s="1">
        <v>432</v>
      </c>
      <c r="G19" s="1">
        <v>915</v>
      </c>
      <c r="H19" s="1" t="s">
        <v>17</v>
      </c>
      <c r="I19" s="1" t="s">
        <v>1233</v>
      </c>
      <c r="J19" s="1" t="str">
        <f>VLOOKUP(A19,Status[],2,FALSE)</f>
        <v>NOT DELIVERED</v>
      </c>
      <c r="K19" t="s">
        <v>1548</v>
      </c>
      <c r="L19" t="s">
        <v>1529</v>
      </c>
      <c r="M19">
        <f t="shared" si="0"/>
        <v>0</v>
      </c>
    </row>
    <row r="20" spans="1:13" x14ac:dyDescent="0.35">
      <c r="A20" s="1">
        <v>351</v>
      </c>
      <c r="B20" s="1">
        <v>2972</v>
      </c>
      <c r="C20" s="1" t="s">
        <v>1213</v>
      </c>
      <c r="D20" s="1" t="s">
        <v>1190</v>
      </c>
      <c r="E20" s="1" t="s">
        <v>1191</v>
      </c>
      <c r="F20" s="1">
        <v>776</v>
      </c>
      <c r="G20" s="1">
        <v>1053</v>
      </c>
      <c r="H20" s="1" t="s">
        <v>1234</v>
      </c>
      <c r="I20" s="1" t="s">
        <v>1235</v>
      </c>
      <c r="J20" s="1" t="str">
        <f>VLOOKUP(A20,Status[],2,FALSE)</f>
        <v>DELIVERED</v>
      </c>
      <c r="K20" t="s">
        <v>1549</v>
      </c>
      <c r="L20" t="s">
        <v>1550</v>
      </c>
      <c r="M20">
        <f t="shared" si="0"/>
        <v>184</v>
      </c>
    </row>
    <row r="21" spans="1:13" x14ac:dyDescent="0.35">
      <c r="A21" s="1">
        <v>328</v>
      </c>
      <c r="B21" s="1">
        <v>6153</v>
      </c>
      <c r="C21" s="1" t="s">
        <v>1189</v>
      </c>
      <c r="D21" s="1" t="s">
        <v>1190</v>
      </c>
      <c r="E21" s="1" t="s">
        <v>1195</v>
      </c>
      <c r="F21" s="1">
        <v>710</v>
      </c>
      <c r="G21" s="1">
        <v>1066</v>
      </c>
      <c r="H21" s="1" t="s">
        <v>1236</v>
      </c>
      <c r="I21" s="1" t="s">
        <v>1237</v>
      </c>
      <c r="J21" s="1" t="str">
        <f>VLOOKUP(A21,Status[],2,FALSE)</f>
        <v>DELIVERED</v>
      </c>
      <c r="K21" t="s">
        <v>1551</v>
      </c>
      <c r="L21" t="s">
        <v>1552</v>
      </c>
      <c r="M21">
        <f t="shared" si="0"/>
        <v>231</v>
      </c>
    </row>
    <row r="22" spans="1:13" x14ac:dyDescent="0.35">
      <c r="A22" s="1">
        <v>242</v>
      </c>
      <c r="B22" s="1">
        <v>4852</v>
      </c>
      <c r="C22" s="1" t="s">
        <v>1230</v>
      </c>
      <c r="D22" s="1" t="s">
        <v>1190</v>
      </c>
      <c r="E22" s="1" t="s">
        <v>1191</v>
      </c>
      <c r="F22" s="1">
        <v>959</v>
      </c>
      <c r="G22" s="1">
        <v>1253</v>
      </c>
      <c r="H22" s="1" t="s">
        <v>1238</v>
      </c>
      <c r="I22" s="1" t="s">
        <v>1239</v>
      </c>
      <c r="J22" s="1" t="str">
        <f>VLOOKUP(A22,Status[],2,FALSE)</f>
        <v>NOT DELIVERED</v>
      </c>
      <c r="K22" t="s">
        <v>1553</v>
      </c>
      <c r="L22" t="s">
        <v>1529</v>
      </c>
      <c r="M22">
        <f t="shared" si="0"/>
        <v>0</v>
      </c>
    </row>
    <row r="23" spans="1:13" x14ac:dyDescent="0.35">
      <c r="A23" s="1">
        <v>421</v>
      </c>
      <c r="B23" s="1">
        <v>8106</v>
      </c>
      <c r="C23" s="1" t="s">
        <v>1218</v>
      </c>
      <c r="D23" s="1" t="s">
        <v>1194</v>
      </c>
      <c r="E23" s="1" t="s">
        <v>1191</v>
      </c>
      <c r="F23" s="1">
        <v>147</v>
      </c>
      <c r="G23" s="1">
        <v>535</v>
      </c>
      <c r="H23" s="1" t="s">
        <v>17</v>
      </c>
      <c r="I23" s="1" t="s">
        <v>1240</v>
      </c>
      <c r="J23" s="1" t="str">
        <f>VLOOKUP(A23,Status[],2,FALSE)</f>
        <v>DELIVERED</v>
      </c>
      <c r="K23" t="s">
        <v>1554</v>
      </c>
      <c r="L23" t="s">
        <v>1555</v>
      </c>
      <c r="M23">
        <f t="shared" si="0"/>
        <v>26</v>
      </c>
    </row>
    <row r="24" spans="1:13" x14ac:dyDescent="0.35">
      <c r="A24" s="1">
        <v>6</v>
      </c>
      <c r="B24" s="1">
        <v>3917</v>
      </c>
      <c r="C24" s="1" t="s">
        <v>1241</v>
      </c>
      <c r="D24" s="1" t="s">
        <v>1194</v>
      </c>
      <c r="E24" s="1" t="s">
        <v>1195</v>
      </c>
      <c r="F24" s="1">
        <v>613</v>
      </c>
      <c r="G24" s="1">
        <v>1256</v>
      </c>
      <c r="H24" s="1" t="s">
        <v>17</v>
      </c>
      <c r="I24" s="1" t="s">
        <v>641</v>
      </c>
      <c r="J24" s="1" t="str">
        <f>VLOOKUP(A24,Status[],2,FALSE)</f>
        <v>DELIVERED</v>
      </c>
      <c r="K24" t="s">
        <v>1556</v>
      </c>
      <c r="L24" t="s">
        <v>1557</v>
      </c>
      <c r="M24">
        <f t="shared" si="0"/>
        <v>245</v>
      </c>
    </row>
    <row r="25" spans="1:13" x14ac:dyDescent="0.35">
      <c r="A25" s="1">
        <v>384</v>
      </c>
      <c r="B25" s="1">
        <v>9377</v>
      </c>
      <c r="C25" s="1" t="s">
        <v>1198</v>
      </c>
      <c r="D25" s="1" t="s">
        <v>1190</v>
      </c>
      <c r="E25" s="1" t="s">
        <v>1191</v>
      </c>
      <c r="F25" s="1">
        <v>590</v>
      </c>
      <c r="G25" s="1">
        <v>1033</v>
      </c>
      <c r="H25" s="1" t="s">
        <v>1242</v>
      </c>
      <c r="I25" s="1" t="s">
        <v>1243</v>
      </c>
      <c r="J25" s="1" t="str">
        <f>VLOOKUP(A25,Status[],2,FALSE)</f>
        <v>NOT DELIVERED</v>
      </c>
      <c r="K25" t="s">
        <v>1558</v>
      </c>
      <c r="L25" t="s">
        <v>1529</v>
      </c>
      <c r="M25">
        <f t="shared" si="0"/>
        <v>0</v>
      </c>
    </row>
    <row r="26" spans="1:13" x14ac:dyDescent="0.35">
      <c r="A26" s="1">
        <v>286</v>
      </c>
      <c r="B26" s="1">
        <v>5387</v>
      </c>
      <c r="C26" s="1" t="s">
        <v>1204</v>
      </c>
      <c r="D26" s="1" t="s">
        <v>1190</v>
      </c>
      <c r="E26" s="1" t="s">
        <v>1191</v>
      </c>
      <c r="F26" s="1">
        <v>193</v>
      </c>
      <c r="G26" s="1">
        <v>817</v>
      </c>
      <c r="H26" s="1" t="s">
        <v>1244</v>
      </c>
      <c r="I26" s="1" t="s">
        <v>1245</v>
      </c>
      <c r="J26" s="1" t="str">
        <f>VLOOKUP(A26,Status[],2,FALSE)</f>
        <v>DELIVERED</v>
      </c>
      <c r="K26" t="s">
        <v>1559</v>
      </c>
      <c r="L26" t="s">
        <v>1560</v>
      </c>
      <c r="M26">
        <f t="shared" si="0"/>
        <v>101</v>
      </c>
    </row>
    <row r="27" spans="1:13" x14ac:dyDescent="0.35">
      <c r="A27" s="1">
        <v>892</v>
      </c>
      <c r="B27" s="1">
        <v>6513</v>
      </c>
      <c r="C27" s="1" t="s">
        <v>1198</v>
      </c>
      <c r="D27" s="1" t="s">
        <v>1190</v>
      </c>
      <c r="E27" s="1" t="s">
        <v>1191</v>
      </c>
      <c r="F27" s="1">
        <v>879</v>
      </c>
      <c r="G27" s="1">
        <v>1037</v>
      </c>
      <c r="H27" s="1" t="s">
        <v>1246</v>
      </c>
      <c r="I27" s="1" t="s">
        <v>1247</v>
      </c>
      <c r="J27" s="1" t="str">
        <f>VLOOKUP(A27,Status[],2,FALSE)</f>
        <v>DELIVERED</v>
      </c>
      <c r="K27" t="s">
        <v>1561</v>
      </c>
      <c r="L27" t="s">
        <v>1562</v>
      </c>
      <c r="M27">
        <f t="shared" si="0"/>
        <v>25</v>
      </c>
    </row>
    <row r="28" spans="1:13" x14ac:dyDescent="0.35">
      <c r="A28" s="1">
        <v>558</v>
      </c>
      <c r="B28" s="1">
        <v>3965</v>
      </c>
      <c r="C28" s="1" t="s">
        <v>1213</v>
      </c>
      <c r="D28" s="1" t="s">
        <v>1190</v>
      </c>
      <c r="E28" s="1" t="s">
        <v>1191</v>
      </c>
      <c r="F28" s="1">
        <v>275</v>
      </c>
      <c r="G28" s="1">
        <v>951</v>
      </c>
      <c r="H28" s="1" t="s">
        <v>1248</v>
      </c>
      <c r="I28" s="1" t="s">
        <v>1249</v>
      </c>
      <c r="J28" s="1" t="str">
        <f>VLOOKUP(A28,Status[],2,FALSE)</f>
        <v>DELIVERED</v>
      </c>
      <c r="K28" t="s">
        <v>1563</v>
      </c>
      <c r="L28" t="s">
        <v>1564</v>
      </c>
      <c r="M28">
        <f t="shared" si="0"/>
        <v>19</v>
      </c>
    </row>
    <row r="29" spans="1:13" x14ac:dyDescent="0.35">
      <c r="A29" s="1">
        <v>481</v>
      </c>
      <c r="B29" s="1">
        <v>8893</v>
      </c>
      <c r="C29" s="1" t="s">
        <v>1230</v>
      </c>
      <c r="D29" s="1" t="s">
        <v>1194</v>
      </c>
      <c r="E29" s="1" t="s">
        <v>1191</v>
      </c>
      <c r="F29" s="1">
        <v>319</v>
      </c>
      <c r="G29" s="1">
        <v>770</v>
      </c>
      <c r="H29" s="1" t="s">
        <v>715</v>
      </c>
      <c r="I29" s="1" t="s">
        <v>1250</v>
      </c>
      <c r="J29" s="1" t="str">
        <f>VLOOKUP(A29,Status[],2,FALSE)</f>
        <v>NOT DELIVERED</v>
      </c>
      <c r="K29" t="s">
        <v>1565</v>
      </c>
      <c r="L29" t="s">
        <v>1529</v>
      </c>
      <c r="M29">
        <f t="shared" si="0"/>
        <v>0</v>
      </c>
    </row>
    <row r="30" spans="1:13" x14ac:dyDescent="0.35">
      <c r="A30" s="1">
        <v>155</v>
      </c>
      <c r="B30" s="1">
        <v>1897</v>
      </c>
      <c r="C30" s="1" t="s">
        <v>1215</v>
      </c>
      <c r="D30" s="1" t="s">
        <v>1190</v>
      </c>
      <c r="E30" s="1" t="s">
        <v>1195</v>
      </c>
      <c r="F30" s="1">
        <v>52</v>
      </c>
      <c r="G30" s="1">
        <v>293</v>
      </c>
      <c r="H30" s="1" t="s">
        <v>17</v>
      </c>
      <c r="I30" s="1" t="s">
        <v>1251</v>
      </c>
      <c r="J30" s="1" t="str">
        <f>VLOOKUP(A30,Status[],2,FALSE)</f>
        <v>NOT DELIVERED</v>
      </c>
      <c r="K30" t="s">
        <v>1566</v>
      </c>
      <c r="L30" t="s">
        <v>1529</v>
      </c>
      <c r="M30">
        <f t="shared" si="0"/>
        <v>0</v>
      </c>
    </row>
    <row r="31" spans="1:13" x14ac:dyDescent="0.35">
      <c r="A31" s="1">
        <v>771</v>
      </c>
      <c r="B31" s="1">
        <v>390</v>
      </c>
      <c r="C31" s="1" t="s">
        <v>1204</v>
      </c>
      <c r="D31" s="1" t="s">
        <v>1190</v>
      </c>
      <c r="E31" s="1" t="s">
        <v>1191</v>
      </c>
      <c r="F31" s="1">
        <v>702</v>
      </c>
      <c r="G31" s="1">
        <v>1414</v>
      </c>
      <c r="H31" s="1" t="s">
        <v>1252</v>
      </c>
      <c r="I31" s="1" t="s">
        <v>1253</v>
      </c>
      <c r="J31" s="1" t="str">
        <f>VLOOKUP(A31,Status[],2,FALSE)</f>
        <v>DELIVERED</v>
      </c>
      <c r="K31" t="s">
        <v>1567</v>
      </c>
      <c r="L31" t="s">
        <v>1564</v>
      </c>
      <c r="M31">
        <f t="shared" si="0"/>
        <v>196</v>
      </c>
    </row>
    <row r="32" spans="1:13" x14ac:dyDescent="0.35">
      <c r="A32" s="1">
        <v>945</v>
      </c>
      <c r="B32" s="1">
        <v>3633</v>
      </c>
      <c r="C32" s="1" t="s">
        <v>1189</v>
      </c>
      <c r="D32" s="1" t="s">
        <v>1190</v>
      </c>
      <c r="E32" s="1" t="s">
        <v>1195</v>
      </c>
      <c r="F32" s="1">
        <v>299</v>
      </c>
      <c r="G32" s="1">
        <v>524</v>
      </c>
      <c r="H32" s="1" t="s">
        <v>1254</v>
      </c>
      <c r="I32" s="1" t="s">
        <v>1255</v>
      </c>
      <c r="J32" s="1" t="str">
        <f>VLOOKUP(A32,Status[],2,FALSE)</f>
        <v>DELIVERED</v>
      </c>
      <c r="K32" t="s">
        <v>1568</v>
      </c>
      <c r="L32" t="s">
        <v>1569</v>
      </c>
      <c r="M32">
        <f t="shared" si="0"/>
        <v>103</v>
      </c>
    </row>
    <row r="33" spans="1:13" x14ac:dyDescent="0.35">
      <c r="A33" s="1">
        <v>719</v>
      </c>
      <c r="B33" s="1">
        <v>7828</v>
      </c>
      <c r="C33" s="1" t="s">
        <v>1241</v>
      </c>
      <c r="D33" s="1" t="s">
        <v>1190</v>
      </c>
      <c r="E33" s="1" t="s">
        <v>1191</v>
      </c>
      <c r="F33" s="1">
        <v>930</v>
      </c>
      <c r="G33" s="1">
        <v>1183</v>
      </c>
      <c r="H33" s="1" t="s">
        <v>1256</v>
      </c>
      <c r="I33" s="1" t="s">
        <v>1257</v>
      </c>
      <c r="J33" s="1" t="str">
        <f>VLOOKUP(A33,Status[],2,FALSE)</f>
        <v>DELIVERED</v>
      </c>
      <c r="K33" t="s">
        <v>1570</v>
      </c>
      <c r="L33" t="s">
        <v>1571</v>
      </c>
      <c r="M33">
        <f t="shared" si="0"/>
        <v>176</v>
      </c>
    </row>
    <row r="34" spans="1:13" x14ac:dyDescent="0.35">
      <c r="A34" s="1">
        <v>493</v>
      </c>
      <c r="B34" s="1">
        <v>2241</v>
      </c>
      <c r="C34" s="1" t="s">
        <v>1201</v>
      </c>
      <c r="D34" s="1" t="s">
        <v>1190</v>
      </c>
      <c r="E34" s="1" t="s">
        <v>1191</v>
      </c>
      <c r="F34" s="1">
        <v>314</v>
      </c>
      <c r="G34" s="1">
        <v>566</v>
      </c>
      <c r="H34" s="1" t="s">
        <v>1258</v>
      </c>
      <c r="I34" s="1" t="s">
        <v>1259</v>
      </c>
      <c r="J34" s="1" t="str">
        <f>VLOOKUP(A34,Status[],2,FALSE)</f>
        <v>NOT DELIVERED</v>
      </c>
      <c r="K34" t="s">
        <v>1572</v>
      </c>
      <c r="L34" t="s">
        <v>1529</v>
      </c>
      <c r="M34">
        <f t="shared" si="0"/>
        <v>0</v>
      </c>
    </row>
    <row r="35" spans="1:13" x14ac:dyDescent="0.35">
      <c r="A35" s="1">
        <v>998</v>
      </c>
      <c r="B35" s="1">
        <v>896</v>
      </c>
      <c r="C35" s="1" t="s">
        <v>1215</v>
      </c>
      <c r="D35" s="1" t="s">
        <v>1194</v>
      </c>
      <c r="E35" s="1" t="s">
        <v>1195</v>
      </c>
      <c r="F35" s="1">
        <v>109</v>
      </c>
      <c r="G35" s="1">
        <v>961</v>
      </c>
      <c r="H35" s="1" t="s">
        <v>1260</v>
      </c>
      <c r="I35" s="1" t="s">
        <v>1261</v>
      </c>
      <c r="J35" s="1" t="str">
        <f>VLOOKUP(A35,Status[],2,FALSE)</f>
        <v>DELIVERED</v>
      </c>
      <c r="K35" t="s">
        <v>1564</v>
      </c>
      <c r="L35" t="s">
        <v>1573</v>
      </c>
      <c r="M35">
        <f t="shared" si="0"/>
        <v>6</v>
      </c>
    </row>
    <row r="36" spans="1:13" x14ac:dyDescent="0.35">
      <c r="A36" s="1">
        <v>968</v>
      </c>
      <c r="B36" s="1">
        <v>6361</v>
      </c>
      <c r="C36" s="1" t="s">
        <v>1207</v>
      </c>
      <c r="D36" s="1" t="s">
        <v>1190</v>
      </c>
      <c r="E36" s="1" t="s">
        <v>1191</v>
      </c>
      <c r="F36" s="1">
        <v>24</v>
      </c>
      <c r="G36" s="1">
        <v>54</v>
      </c>
      <c r="H36" s="1" t="s">
        <v>1262</v>
      </c>
      <c r="I36" s="1" t="s">
        <v>256</v>
      </c>
      <c r="J36" s="1" t="str">
        <f>VLOOKUP(A36,Status[],2,FALSE)</f>
        <v>DELIVERED</v>
      </c>
      <c r="K36" t="s">
        <v>1574</v>
      </c>
      <c r="L36" t="s">
        <v>1575</v>
      </c>
      <c r="M36">
        <f t="shared" si="0"/>
        <v>210</v>
      </c>
    </row>
    <row r="37" spans="1:13" x14ac:dyDescent="0.35">
      <c r="A37" s="1">
        <v>738</v>
      </c>
      <c r="B37" s="1">
        <v>6713</v>
      </c>
      <c r="C37" s="1" t="s">
        <v>1204</v>
      </c>
      <c r="D37" s="1" t="s">
        <v>1190</v>
      </c>
      <c r="E37" s="1" t="s">
        <v>1195</v>
      </c>
      <c r="F37" s="1">
        <v>545</v>
      </c>
      <c r="G37" s="1">
        <v>1044</v>
      </c>
      <c r="H37" s="1" t="s">
        <v>1263</v>
      </c>
      <c r="I37" s="1" t="s">
        <v>1264</v>
      </c>
      <c r="J37" s="1" t="str">
        <f>VLOOKUP(A37,Status[],2,FALSE)</f>
        <v>NOT DELIVERED</v>
      </c>
      <c r="K37" t="s">
        <v>1576</v>
      </c>
      <c r="L37" t="s">
        <v>1529</v>
      </c>
      <c r="M37">
        <f t="shared" si="0"/>
        <v>0</v>
      </c>
    </row>
    <row r="38" spans="1:13" x14ac:dyDescent="0.35">
      <c r="A38" s="1">
        <v>912</v>
      </c>
      <c r="B38" s="1">
        <v>4283</v>
      </c>
      <c r="C38" s="1" t="s">
        <v>1210</v>
      </c>
      <c r="D38" s="1" t="s">
        <v>1194</v>
      </c>
      <c r="E38" s="1" t="s">
        <v>1191</v>
      </c>
      <c r="F38" s="1">
        <v>505</v>
      </c>
      <c r="G38" s="1">
        <v>1082</v>
      </c>
      <c r="H38" s="1" t="s">
        <v>1265</v>
      </c>
      <c r="I38" s="1" t="s">
        <v>1266</v>
      </c>
      <c r="J38" s="1" t="str">
        <f>VLOOKUP(A38,Status[],2,FALSE)</f>
        <v>NOT DELIVERED</v>
      </c>
      <c r="K38" t="s">
        <v>1577</v>
      </c>
      <c r="L38" t="s">
        <v>1529</v>
      </c>
      <c r="M38">
        <f t="shared" si="0"/>
        <v>0</v>
      </c>
    </row>
    <row r="39" spans="1:13" x14ac:dyDescent="0.35">
      <c r="A39" s="1">
        <v>782</v>
      </c>
      <c r="B39" s="1">
        <v>9486</v>
      </c>
      <c r="C39" s="1" t="s">
        <v>1204</v>
      </c>
      <c r="D39" s="1" t="s">
        <v>1194</v>
      </c>
      <c r="E39" s="1" t="s">
        <v>1191</v>
      </c>
      <c r="F39" s="1">
        <v>182</v>
      </c>
      <c r="G39" s="1">
        <v>871</v>
      </c>
      <c r="H39" s="1" t="s">
        <v>1267</v>
      </c>
      <c r="I39" s="1" t="s">
        <v>1268</v>
      </c>
      <c r="J39" s="1" t="str">
        <f>VLOOKUP(A39,Status[],2,FALSE)</f>
        <v>DELIVERED</v>
      </c>
      <c r="K39" t="s">
        <v>1578</v>
      </c>
      <c r="L39" t="s">
        <v>1579</v>
      </c>
      <c r="M39">
        <f t="shared" si="0"/>
        <v>50</v>
      </c>
    </row>
    <row r="40" spans="1:13" x14ac:dyDescent="0.35">
      <c r="A40" s="1">
        <v>140</v>
      </c>
      <c r="B40" s="1">
        <v>308</v>
      </c>
      <c r="C40" s="1" t="s">
        <v>1198</v>
      </c>
      <c r="D40" s="1" t="s">
        <v>1194</v>
      </c>
      <c r="E40" s="1" t="s">
        <v>1191</v>
      </c>
      <c r="F40" s="1">
        <v>226</v>
      </c>
      <c r="G40" s="1">
        <v>970</v>
      </c>
      <c r="H40" s="1" t="s">
        <v>1269</v>
      </c>
      <c r="I40" s="1" t="s">
        <v>1270</v>
      </c>
      <c r="J40" s="1" t="str">
        <f>VLOOKUP(A40,Status[],2,FALSE)</f>
        <v>DELIVERED</v>
      </c>
      <c r="K40" t="s">
        <v>1580</v>
      </c>
      <c r="L40" t="s">
        <v>1571</v>
      </c>
      <c r="M40">
        <f t="shared" si="0"/>
        <v>37</v>
      </c>
    </row>
    <row r="41" spans="1:13" x14ac:dyDescent="0.35">
      <c r="A41" s="1">
        <v>702</v>
      </c>
      <c r="B41" s="1">
        <v>8927</v>
      </c>
      <c r="C41" s="1" t="s">
        <v>1201</v>
      </c>
      <c r="D41" s="1" t="s">
        <v>1194</v>
      </c>
      <c r="E41" s="1" t="s">
        <v>1191</v>
      </c>
      <c r="F41" s="1">
        <v>111</v>
      </c>
      <c r="G41" s="1">
        <v>617</v>
      </c>
      <c r="H41" s="1" t="s">
        <v>1271</v>
      </c>
      <c r="I41" s="1" t="s">
        <v>1272</v>
      </c>
      <c r="J41" s="1" t="str">
        <f>VLOOKUP(A41,Status[],2,FALSE)</f>
        <v>DELIVERED</v>
      </c>
      <c r="K41" t="s">
        <v>1581</v>
      </c>
      <c r="L41" t="s">
        <v>1582</v>
      </c>
      <c r="M41">
        <f t="shared" si="0"/>
        <v>136</v>
      </c>
    </row>
    <row r="42" spans="1:13" x14ac:dyDescent="0.35">
      <c r="A42" s="1">
        <v>284</v>
      </c>
      <c r="B42" s="1">
        <v>249</v>
      </c>
      <c r="C42" s="1" t="s">
        <v>1215</v>
      </c>
      <c r="D42" s="1" t="s">
        <v>1194</v>
      </c>
      <c r="E42" s="1" t="s">
        <v>1195</v>
      </c>
      <c r="F42" s="1">
        <v>145</v>
      </c>
      <c r="G42" s="1">
        <v>814</v>
      </c>
      <c r="H42" s="1" t="s">
        <v>1273</v>
      </c>
      <c r="I42" s="1" t="s">
        <v>17</v>
      </c>
      <c r="J42" s="1" t="str">
        <f>VLOOKUP(A42,Status[],2,FALSE)</f>
        <v>DELIVERED</v>
      </c>
      <c r="K42" t="s">
        <v>1583</v>
      </c>
      <c r="L42" t="s">
        <v>1584</v>
      </c>
      <c r="M42">
        <f t="shared" si="0"/>
        <v>30</v>
      </c>
    </row>
    <row r="43" spans="1:13" x14ac:dyDescent="0.35">
      <c r="A43" s="1">
        <v>199</v>
      </c>
      <c r="B43" s="1">
        <v>2620</v>
      </c>
      <c r="C43" s="1" t="s">
        <v>1204</v>
      </c>
      <c r="D43" s="1" t="s">
        <v>1190</v>
      </c>
      <c r="E43" s="1" t="s">
        <v>1191</v>
      </c>
      <c r="F43" s="1">
        <v>829</v>
      </c>
      <c r="G43" s="1">
        <v>1145</v>
      </c>
      <c r="H43" s="1" t="s">
        <v>1274</v>
      </c>
      <c r="I43" s="1" t="s">
        <v>1275</v>
      </c>
      <c r="J43" s="1" t="str">
        <f>VLOOKUP(A43,Status[],2,FALSE)</f>
        <v>NOT DELIVERED</v>
      </c>
      <c r="K43" t="s">
        <v>1585</v>
      </c>
      <c r="L43" t="s">
        <v>1529</v>
      </c>
      <c r="M43">
        <f t="shared" si="0"/>
        <v>0</v>
      </c>
    </row>
    <row r="44" spans="1:13" x14ac:dyDescent="0.35">
      <c r="A44" s="1">
        <v>228</v>
      </c>
      <c r="B44" s="1">
        <v>1164</v>
      </c>
      <c r="C44" s="1" t="s">
        <v>1204</v>
      </c>
      <c r="D44" s="1" t="s">
        <v>1190</v>
      </c>
      <c r="E44" s="1" t="s">
        <v>1191</v>
      </c>
      <c r="F44" s="1">
        <v>269</v>
      </c>
      <c r="G44" s="1">
        <v>902</v>
      </c>
      <c r="H44" s="1" t="s">
        <v>17</v>
      </c>
      <c r="I44" s="1" t="s">
        <v>1276</v>
      </c>
      <c r="J44" s="1" t="str">
        <f>VLOOKUP(A44,Status[],2,FALSE)</f>
        <v>DELIVERED</v>
      </c>
      <c r="K44" t="s">
        <v>1586</v>
      </c>
      <c r="L44" t="s">
        <v>1587</v>
      </c>
      <c r="M44">
        <f t="shared" si="0"/>
        <v>10</v>
      </c>
    </row>
    <row r="45" spans="1:13" x14ac:dyDescent="0.35">
      <c r="A45" s="1">
        <v>908</v>
      </c>
      <c r="B45" s="1">
        <v>4711</v>
      </c>
      <c r="C45" s="1" t="s">
        <v>1215</v>
      </c>
      <c r="D45" s="1" t="s">
        <v>1194</v>
      </c>
      <c r="E45" s="1" t="s">
        <v>1191</v>
      </c>
      <c r="F45" s="1">
        <v>660</v>
      </c>
      <c r="G45" s="1">
        <v>1470</v>
      </c>
      <c r="H45" s="1" t="s">
        <v>1277</v>
      </c>
      <c r="I45" s="1" t="s">
        <v>1278</v>
      </c>
      <c r="J45" s="1" t="str">
        <f>VLOOKUP(A45,Status[],2,FALSE)</f>
        <v>NOT DELIVERED</v>
      </c>
      <c r="K45" t="s">
        <v>1588</v>
      </c>
      <c r="L45" t="s">
        <v>1529</v>
      </c>
      <c r="M45">
        <f t="shared" si="0"/>
        <v>0</v>
      </c>
    </row>
    <row r="46" spans="1:13" x14ac:dyDescent="0.35">
      <c r="A46" s="1">
        <v>594</v>
      </c>
      <c r="B46" s="1">
        <v>4053</v>
      </c>
      <c r="C46" s="1" t="s">
        <v>1201</v>
      </c>
      <c r="D46" s="1" t="s">
        <v>1190</v>
      </c>
      <c r="E46" s="1" t="s">
        <v>1191</v>
      </c>
      <c r="F46" s="1">
        <v>484</v>
      </c>
      <c r="G46" s="1">
        <v>568</v>
      </c>
      <c r="H46" s="1" t="s">
        <v>656</v>
      </c>
      <c r="I46" s="1" t="s">
        <v>1279</v>
      </c>
      <c r="J46" s="1" t="str">
        <f>VLOOKUP(A46,Status[],2,FALSE)</f>
        <v>NOT DELIVERED</v>
      </c>
      <c r="K46" t="s">
        <v>1589</v>
      </c>
      <c r="L46" t="s">
        <v>1529</v>
      </c>
      <c r="M46">
        <f t="shared" si="0"/>
        <v>0</v>
      </c>
    </row>
    <row r="47" spans="1:13" x14ac:dyDescent="0.35">
      <c r="A47" s="1">
        <v>542</v>
      </c>
      <c r="B47" s="1">
        <v>4272</v>
      </c>
      <c r="C47" s="1" t="s">
        <v>1207</v>
      </c>
      <c r="D47" s="1" t="s">
        <v>1194</v>
      </c>
      <c r="E47" s="1" t="s">
        <v>1191</v>
      </c>
      <c r="F47" s="1">
        <v>100</v>
      </c>
      <c r="G47" s="1">
        <v>487</v>
      </c>
      <c r="H47" s="1" t="s">
        <v>335</v>
      </c>
      <c r="I47" s="1" t="s">
        <v>1280</v>
      </c>
      <c r="J47" s="1" t="str">
        <f>VLOOKUP(A47,Status[],2,FALSE)</f>
        <v>NOT DELIVERED</v>
      </c>
      <c r="K47" t="s">
        <v>1590</v>
      </c>
      <c r="L47" t="s">
        <v>1529</v>
      </c>
      <c r="M47">
        <f t="shared" si="0"/>
        <v>0</v>
      </c>
    </row>
    <row r="48" spans="1:13" x14ac:dyDescent="0.35">
      <c r="A48" s="1">
        <v>586</v>
      </c>
      <c r="B48" s="1">
        <v>7005</v>
      </c>
      <c r="C48" s="1" t="s">
        <v>1230</v>
      </c>
      <c r="D48" s="1" t="s">
        <v>1190</v>
      </c>
      <c r="E48" s="1" t="s">
        <v>1195</v>
      </c>
      <c r="F48" s="1">
        <v>711</v>
      </c>
      <c r="G48" s="1">
        <v>1197</v>
      </c>
      <c r="H48" s="1" t="s">
        <v>1281</v>
      </c>
      <c r="I48" s="1" t="s">
        <v>1282</v>
      </c>
      <c r="J48" s="1" t="str">
        <f>VLOOKUP(A48,Status[],2,FALSE)</f>
        <v>NOT DELIVERED</v>
      </c>
      <c r="K48" t="s">
        <v>1556</v>
      </c>
      <c r="L48" t="s">
        <v>1529</v>
      </c>
      <c r="M48">
        <f t="shared" si="0"/>
        <v>0</v>
      </c>
    </row>
    <row r="49" spans="1:13" x14ac:dyDescent="0.35">
      <c r="A49" s="1">
        <v>636</v>
      </c>
      <c r="B49" s="1">
        <v>2308</v>
      </c>
      <c r="C49" s="1" t="s">
        <v>1201</v>
      </c>
      <c r="D49" s="1" t="s">
        <v>1194</v>
      </c>
      <c r="E49" s="1" t="s">
        <v>1191</v>
      </c>
      <c r="F49" s="1">
        <v>325</v>
      </c>
      <c r="G49" s="1">
        <v>994</v>
      </c>
      <c r="H49" s="1" t="s">
        <v>1283</v>
      </c>
      <c r="I49" s="1" t="s">
        <v>1284</v>
      </c>
      <c r="J49" s="1" t="str">
        <f>VLOOKUP(A49,Status[],2,FALSE)</f>
        <v>DELIVERED</v>
      </c>
      <c r="K49" t="s">
        <v>1591</v>
      </c>
      <c r="L49" t="s">
        <v>1592</v>
      </c>
      <c r="M49">
        <f t="shared" si="0"/>
        <v>167</v>
      </c>
    </row>
    <row r="50" spans="1:13" x14ac:dyDescent="0.35">
      <c r="A50" s="1">
        <v>581</v>
      </c>
      <c r="B50" s="1">
        <v>5150</v>
      </c>
      <c r="C50" s="1" t="s">
        <v>1218</v>
      </c>
      <c r="D50" s="1" t="s">
        <v>1190</v>
      </c>
      <c r="E50" s="1" t="s">
        <v>1191</v>
      </c>
      <c r="F50" s="1">
        <v>209</v>
      </c>
      <c r="G50" s="1">
        <v>933</v>
      </c>
      <c r="H50" s="1" t="s">
        <v>1285</v>
      </c>
      <c r="I50" s="1" t="s">
        <v>1286</v>
      </c>
      <c r="J50" s="1" t="str">
        <f>VLOOKUP(A50,Status[],2,FALSE)</f>
        <v>NOT DELIVERED</v>
      </c>
      <c r="K50" t="s">
        <v>1593</v>
      </c>
      <c r="L50" t="s">
        <v>1529</v>
      </c>
      <c r="M50">
        <f t="shared" si="0"/>
        <v>0</v>
      </c>
    </row>
    <row r="51" spans="1:13" x14ac:dyDescent="0.35">
      <c r="A51" s="1">
        <v>336</v>
      </c>
      <c r="B51" s="1">
        <v>693</v>
      </c>
      <c r="C51" s="1" t="s">
        <v>1230</v>
      </c>
      <c r="D51" s="1" t="s">
        <v>1194</v>
      </c>
      <c r="E51" s="1" t="s">
        <v>1195</v>
      </c>
      <c r="F51" s="1">
        <v>996</v>
      </c>
      <c r="G51" s="1">
        <v>1168</v>
      </c>
      <c r="H51" s="1" t="s">
        <v>17</v>
      </c>
      <c r="I51" s="1" t="s">
        <v>1287</v>
      </c>
      <c r="J51" s="1" t="str">
        <f>VLOOKUP(A51,Status[],2,FALSE)</f>
        <v>NOT DELIVERED</v>
      </c>
      <c r="K51" t="s">
        <v>1594</v>
      </c>
      <c r="L51" t="s">
        <v>1529</v>
      </c>
      <c r="M51">
        <f t="shared" si="0"/>
        <v>0</v>
      </c>
    </row>
    <row r="52" spans="1:13" x14ac:dyDescent="0.35">
      <c r="A52" s="1">
        <v>504</v>
      </c>
      <c r="B52" s="1">
        <v>9598</v>
      </c>
      <c r="C52" s="1" t="s">
        <v>1198</v>
      </c>
      <c r="D52" s="1" t="s">
        <v>1194</v>
      </c>
      <c r="E52" s="1" t="s">
        <v>1191</v>
      </c>
      <c r="F52" s="1">
        <v>420</v>
      </c>
      <c r="G52" s="1">
        <v>561</v>
      </c>
      <c r="H52" s="1" t="s">
        <v>1288</v>
      </c>
      <c r="I52" s="1" t="s">
        <v>1289</v>
      </c>
      <c r="J52" s="1" t="str">
        <f>VLOOKUP(A52,Status[],2,FALSE)</f>
        <v>DELIVERED</v>
      </c>
      <c r="K52" t="s">
        <v>1595</v>
      </c>
      <c r="L52" t="s">
        <v>1596</v>
      </c>
      <c r="M52">
        <f t="shared" si="0"/>
        <v>96</v>
      </c>
    </row>
    <row r="53" spans="1:13" x14ac:dyDescent="0.35">
      <c r="A53" s="1">
        <v>346</v>
      </c>
      <c r="B53" s="1">
        <v>8103</v>
      </c>
      <c r="C53" s="1" t="s">
        <v>1213</v>
      </c>
      <c r="D53" s="1" t="s">
        <v>1194</v>
      </c>
      <c r="E53" s="1" t="s">
        <v>1195</v>
      </c>
      <c r="F53" s="1">
        <v>182</v>
      </c>
      <c r="G53" s="1">
        <v>850</v>
      </c>
      <c r="H53" s="1" t="s">
        <v>1290</v>
      </c>
      <c r="I53" s="1" t="s">
        <v>1291</v>
      </c>
      <c r="J53" s="1" t="str">
        <f>VLOOKUP(A53,Status[],2,FALSE)</f>
        <v>DELIVERED</v>
      </c>
      <c r="K53" t="s">
        <v>1597</v>
      </c>
      <c r="L53" t="s">
        <v>1598</v>
      </c>
      <c r="M53">
        <f t="shared" si="0"/>
        <v>37</v>
      </c>
    </row>
    <row r="54" spans="1:13" x14ac:dyDescent="0.35">
      <c r="A54" s="1">
        <v>135</v>
      </c>
      <c r="B54" s="1">
        <v>8894</v>
      </c>
      <c r="C54" s="1" t="s">
        <v>1230</v>
      </c>
      <c r="D54" s="1" t="s">
        <v>1190</v>
      </c>
      <c r="E54" s="1" t="s">
        <v>1195</v>
      </c>
      <c r="F54" s="1">
        <v>901</v>
      </c>
      <c r="G54" s="1">
        <v>1393</v>
      </c>
      <c r="H54" s="1" t="s">
        <v>1292</v>
      </c>
      <c r="I54" s="1" t="s">
        <v>1293</v>
      </c>
      <c r="J54" s="1" t="str">
        <f>VLOOKUP(A54,Status[],2,FALSE)</f>
        <v>NOT DELIVERED</v>
      </c>
      <c r="K54" t="s">
        <v>1599</v>
      </c>
      <c r="L54" t="s">
        <v>1529</v>
      </c>
      <c r="M54">
        <f t="shared" si="0"/>
        <v>0</v>
      </c>
    </row>
    <row r="55" spans="1:13" x14ac:dyDescent="0.35">
      <c r="A55" s="1">
        <v>822</v>
      </c>
      <c r="B55" s="1">
        <v>114</v>
      </c>
      <c r="C55" s="1" t="s">
        <v>1230</v>
      </c>
      <c r="D55" s="1" t="s">
        <v>1194</v>
      </c>
      <c r="E55" s="1" t="s">
        <v>1191</v>
      </c>
      <c r="F55" s="1">
        <v>88</v>
      </c>
      <c r="G55" s="1">
        <v>426</v>
      </c>
      <c r="H55" s="1" t="s">
        <v>1294</v>
      </c>
      <c r="I55" s="1" t="s">
        <v>1295</v>
      </c>
      <c r="J55" s="1" t="str">
        <f>VLOOKUP(A55,Status[],2,FALSE)</f>
        <v>DELIVERED</v>
      </c>
      <c r="K55" t="s">
        <v>1600</v>
      </c>
      <c r="L55" t="s">
        <v>1601</v>
      </c>
      <c r="M55">
        <f t="shared" si="0"/>
        <v>15</v>
      </c>
    </row>
    <row r="56" spans="1:13" x14ac:dyDescent="0.35">
      <c r="A56" s="1">
        <v>95</v>
      </c>
      <c r="B56" s="1">
        <v>6546</v>
      </c>
      <c r="C56" s="1" t="s">
        <v>1204</v>
      </c>
      <c r="D56" s="1" t="s">
        <v>1190</v>
      </c>
      <c r="E56" s="1" t="s">
        <v>1191</v>
      </c>
      <c r="F56" s="1">
        <v>660</v>
      </c>
      <c r="G56" s="1">
        <v>1208</v>
      </c>
      <c r="H56" s="1" t="s">
        <v>1296</v>
      </c>
      <c r="I56" s="1" t="s">
        <v>1297</v>
      </c>
      <c r="J56" s="1" t="str">
        <f>VLOOKUP(A56,Status[],2,FALSE)</f>
        <v>NOT DELIVERED</v>
      </c>
      <c r="K56" t="s">
        <v>1602</v>
      </c>
      <c r="L56" t="s">
        <v>1529</v>
      </c>
      <c r="M56">
        <f t="shared" si="0"/>
        <v>0</v>
      </c>
    </row>
    <row r="57" spans="1:13" x14ac:dyDescent="0.35">
      <c r="A57" s="1">
        <v>597</v>
      </c>
      <c r="B57" s="1">
        <v>3571</v>
      </c>
      <c r="C57" s="1" t="s">
        <v>1198</v>
      </c>
      <c r="D57" s="1" t="s">
        <v>1190</v>
      </c>
      <c r="E57" s="1" t="s">
        <v>1191</v>
      </c>
      <c r="F57" s="1">
        <v>267</v>
      </c>
      <c r="G57" s="1">
        <v>925</v>
      </c>
      <c r="H57" s="1" t="s">
        <v>1298</v>
      </c>
      <c r="I57" s="1" t="s">
        <v>1299</v>
      </c>
      <c r="J57" s="1" t="str">
        <f>VLOOKUP(A57,Status[],2,FALSE)</f>
        <v>NOT DELIVERED</v>
      </c>
      <c r="K57" t="s">
        <v>1603</v>
      </c>
      <c r="L57" t="s">
        <v>1529</v>
      </c>
      <c r="M57">
        <f t="shared" si="0"/>
        <v>0</v>
      </c>
    </row>
    <row r="58" spans="1:13" x14ac:dyDescent="0.35">
      <c r="A58" s="1">
        <v>340</v>
      </c>
      <c r="B58" s="1">
        <v>7316</v>
      </c>
      <c r="C58" s="1" t="s">
        <v>1210</v>
      </c>
      <c r="D58" s="1" t="s">
        <v>1194</v>
      </c>
      <c r="E58" s="1" t="s">
        <v>1195</v>
      </c>
      <c r="F58" s="1">
        <v>905</v>
      </c>
      <c r="G58" s="1">
        <v>1392</v>
      </c>
      <c r="H58" s="1" t="s">
        <v>1300</v>
      </c>
      <c r="I58" s="1" t="s">
        <v>1301</v>
      </c>
      <c r="J58" s="1" t="str">
        <f>VLOOKUP(A58,Status[],2,FALSE)</f>
        <v>NOT DELIVERED</v>
      </c>
      <c r="K58" t="s">
        <v>1604</v>
      </c>
      <c r="L58" t="s">
        <v>1529</v>
      </c>
      <c r="M58">
        <f t="shared" si="0"/>
        <v>0</v>
      </c>
    </row>
    <row r="59" spans="1:13" x14ac:dyDescent="0.35">
      <c r="A59" s="1">
        <v>905</v>
      </c>
      <c r="B59" s="1">
        <v>2478</v>
      </c>
      <c r="C59" s="1" t="s">
        <v>1198</v>
      </c>
      <c r="D59" s="1" t="s">
        <v>1190</v>
      </c>
      <c r="E59" s="1" t="s">
        <v>1195</v>
      </c>
      <c r="F59" s="1">
        <v>799</v>
      </c>
      <c r="G59" s="1">
        <v>1425</v>
      </c>
      <c r="H59" s="1" t="s">
        <v>1302</v>
      </c>
      <c r="I59" s="1" t="s">
        <v>1303</v>
      </c>
      <c r="J59" s="1" t="str">
        <f>VLOOKUP(A59,Status[],2,FALSE)</f>
        <v>DELIVERED</v>
      </c>
      <c r="K59" t="s">
        <v>1605</v>
      </c>
      <c r="L59" t="s">
        <v>1606</v>
      </c>
      <c r="M59">
        <f t="shared" si="0"/>
        <v>172</v>
      </c>
    </row>
    <row r="60" spans="1:13" x14ac:dyDescent="0.35">
      <c r="A60" s="1">
        <v>250</v>
      </c>
      <c r="B60" s="1">
        <v>1215</v>
      </c>
      <c r="C60" s="1" t="s">
        <v>1230</v>
      </c>
      <c r="D60" s="1" t="s">
        <v>1194</v>
      </c>
      <c r="E60" s="1" t="s">
        <v>1195</v>
      </c>
      <c r="F60" s="1">
        <v>773</v>
      </c>
      <c r="G60" s="1">
        <v>1225</v>
      </c>
      <c r="H60" s="1" t="s">
        <v>915</v>
      </c>
      <c r="I60" s="1" t="s">
        <v>748</v>
      </c>
      <c r="J60" s="1" t="str">
        <f>VLOOKUP(A60,Status[],2,FALSE)</f>
        <v>DELIVERED</v>
      </c>
      <c r="K60" t="s">
        <v>1607</v>
      </c>
      <c r="L60" t="s">
        <v>1608</v>
      </c>
      <c r="M60">
        <f t="shared" si="0"/>
        <v>34</v>
      </c>
    </row>
    <row r="61" spans="1:13" x14ac:dyDescent="0.35">
      <c r="A61" s="1">
        <v>400</v>
      </c>
      <c r="B61" s="1">
        <v>5402</v>
      </c>
      <c r="C61" s="1" t="s">
        <v>1198</v>
      </c>
      <c r="D61" s="1" t="s">
        <v>1190</v>
      </c>
      <c r="E61" s="1" t="s">
        <v>1195</v>
      </c>
      <c r="F61" s="1">
        <v>78</v>
      </c>
      <c r="G61" s="1">
        <v>403</v>
      </c>
      <c r="H61" s="1" t="s">
        <v>1304</v>
      </c>
      <c r="I61" s="1" t="s">
        <v>1305</v>
      </c>
      <c r="J61" s="1" t="str">
        <f>VLOOKUP(A61,Status[],2,FALSE)</f>
        <v>NOT DELIVERED</v>
      </c>
      <c r="K61" t="s">
        <v>1609</v>
      </c>
      <c r="L61" t="s">
        <v>1529</v>
      </c>
      <c r="M61">
        <f t="shared" si="0"/>
        <v>0</v>
      </c>
    </row>
    <row r="62" spans="1:13" x14ac:dyDescent="0.35">
      <c r="A62" s="1">
        <v>877</v>
      </c>
      <c r="B62" s="1">
        <v>1647</v>
      </c>
      <c r="C62" s="1" t="s">
        <v>1213</v>
      </c>
      <c r="D62" s="1" t="s">
        <v>1190</v>
      </c>
      <c r="E62" s="1" t="s">
        <v>1195</v>
      </c>
      <c r="F62" s="1">
        <v>791</v>
      </c>
      <c r="G62" s="1">
        <v>1169</v>
      </c>
      <c r="H62" s="1" t="s">
        <v>1306</v>
      </c>
      <c r="I62" s="1" t="s">
        <v>1307</v>
      </c>
      <c r="J62" s="1" t="str">
        <f>VLOOKUP(A62,Status[],2,FALSE)</f>
        <v>DELIVERED</v>
      </c>
      <c r="K62" t="s">
        <v>1610</v>
      </c>
      <c r="L62" t="s">
        <v>1611</v>
      </c>
      <c r="M62">
        <f t="shared" si="0"/>
        <v>57</v>
      </c>
    </row>
    <row r="63" spans="1:13" x14ac:dyDescent="0.35">
      <c r="A63" s="1">
        <v>97</v>
      </c>
      <c r="B63" s="1">
        <v>9423</v>
      </c>
      <c r="C63" s="1" t="s">
        <v>1230</v>
      </c>
      <c r="D63" s="1" t="s">
        <v>1190</v>
      </c>
      <c r="E63" s="1" t="s">
        <v>1195</v>
      </c>
      <c r="F63" s="1">
        <v>603</v>
      </c>
      <c r="G63" s="1">
        <v>1167</v>
      </c>
      <c r="H63" s="1" t="s">
        <v>1308</v>
      </c>
      <c r="I63" s="1" t="s">
        <v>1214</v>
      </c>
      <c r="J63" s="1" t="str">
        <f>VLOOKUP(A63,Status[],2,FALSE)</f>
        <v>NOT DELIVERED</v>
      </c>
      <c r="K63" t="s">
        <v>1612</v>
      </c>
      <c r="L63" t="s">
        <v>1529</v>
      </c>
      <c r="M63">
        <f t="shared" si="0"/>
        <v>0</v>
      </c>
    </row>
    <row r="64" spans="1:13" x14ac:dyDescent="0.35">
      <c r="A64" s="1">
        <v>12</v>
      </c>
      <c r="B64" s="1">
        <v>6404</v>
      </c>
      <c r="C64" s="1" t="s">
        <v>1230</v>
      </c>
      <c r="D64" s="1" t="s">
        <v>1190</v>
      </c>
      <c r="E64" s="1" t="s">
        <v>1191</v>
      </c>
      <c r="F64" s="1">
        <v>360</v>
      </c>
      <c r="G64" s="1">
        <v>565</v>
      </c>
      <c r="H64" s="1" t="s">
        <v>1309</v>
      </c>
      <c r="I64" s="1" t="s">
        <v>1310</v>
      </c>
      <c r="J64" s="1" t="str">
        <f>VLOOKUP(A64,Status[],2,FALSE)</f>
        <v>NOT DELIVERED</v>
      </c>
      <c r="K64" t="s">
        <v>1613</v>
      </c>
      <c r="L64" t="s">
        <v>1529</v>
      </c>
      <c r="M64">
        <f t="shared" si="0"/>
        <v>0</v>
      </c>
    </row>
    <row r="65" spans="1:13" x14ac:dyDescent="0.35">
      <c r="A65" s="1">
        <v>353</v>
      </c>
      <c r="B65" s="1">
        <v>6767</v>
      </c>
      <c r="C65" s="1" t="s">
        <v>1210</v>
      </c>
      <c r="D65" s="1" t="s">
        <v>1190</v>
      </c>
      <c r="E65" s="1" t="s">
        <v>1195</v>
      </c>
      <c r="F65" s="1">
        <v>84</v>
      </c>
      <c r="G65" s="1">
        <v>354</v>
      </c>
      <c r="H65" s="1" t="s">
        <v>1311</v>
      </c>
      <c r="I65" s="1" t="s">
        <v>1312</v>
      </c>
      <c r="J65" s="1" t="str">
        <f>VLOOKUP(A65,Status[],2,FALSE)</f>
        <v>DELIVERED</v>
      </c>
      <c r="K65" t="s">
        <v>1614</v>
      </c>
      <c r="L65" t="s">
        <v>1615</v>
      </c>
      <c r="M65">
        <f t="shared" si="0"/>
        <v>63</v>
      </c>
    </row>
    <row r="66" spans="1:13" x14ac:dyDescent="0.35">
      <c r="A66" s="1">
        <v>856</v>
      </c>
      <c r="B66" s="1">
        <v>1278</v>
      </c>
      <c r="C66" s="1" t="s">
        <v>1218</v>
      </c>
      <c r="D66" s="1" t="s">
        <v>1190</v>
      </c>
      <c r="E66" s="1" t="s">
        <v>1191</v>
      </c>
      <c r="F66" s="1">
        <v>880</v>
      </c>
      <c r="G66" s="1">
        <v>1178</v>
      </c>
      <c r="H66" s="1" t="s">
        <v>1313</v>
      </c>
      <c r="I66" s="1" t="s">
        <v>1314</v>
      </c>
      <c r="J66" s="1" t="str">
        <f>VLOOKUP(A66,Status[],2,FALSE)</f>
        <v>DELIVERED</v>
      </c>
      <c r="K66" t="s">
        <v>1616</v>
      </c>
      <c r="L66" t="s">
        <v>1557</v>
      </c>
      <c r="M66">
        <f t="shared" si="0"/>
        <v>135</v>
      </c>
    </row>
    <row r="67" spans="1:13" x14ac:dyDescent="0.35">
      <c r="A67" s="1">
        <v>1</v>
      </c>
      <c r="B67" s="1">
        <v>1334</v>
      </c>
      <c r="C67" s="1" t="s">
        <v>1241</v>
      </c>
      <c r="D67" s="1" t="s">
        <v>1194</v>
      </c>
      <c r="E67" s="1" t="s">
        <v>1195</v>
      </c>
      <c r="F67" s="1">
        <v>947</v>
      </c>
      <c r="G67" s="1">
        <v>1385</v>
      </c>
      <c r="H67" s="1" t="s">
        <v>1315</v>
      </c>
      <c r="I67" s="1" t="s">
        <v>1316</v>
      </c>
      <c r="J67" s="1" t="str">
        <f>VLOOKUP(A67,Status[],2,FALSE)</f>
        <v>DELIVERED</v>
      </c>
      <c r="K67" t="s">
        <v>1617</v>
      </c>
      <c r="L67" t="s">
        <v>1618</v>
      </c>
      <c r="M67">
        <f t="shared" ref="M67:M130" si="1">IFERROR(L67-K67,0)</f>
        <v>290</v>
      </c>
    </row>
    <row r="68" spans="1:13" x14ac:dyDescent="0.35">
      <c r="A68" s="1">
        <v>390</v>
      </c>
      <c r="B68" s="1">
        <v>8887</v>
      </c>
      <c r="C68" s="1" t="s">
        <v>1218</v>
      </c>
      <c r="D68" s="1" t="s">
        <v>1190</v>
      </c>
      <c r="E68" s="1" t="s">
        <v>1191</v>
      </c>
      <c r="F68" s="1">
        <v>234</v>
      </c>
      <c r="G68" s="1">
        <v>780</v>
      </c>
      <c r="H68" s="1" t="s">
        <v>1317</v>
      </c>
      <c r="I68" s="1" t="s">
        <v>1318</v>
      </c>
      <c r="J68" s="1" t="str">
        <f>VLOOKUP(A68,Status[],2,FALSE)</f>
        <v>DELIVERED</v>
      </c>
      <c r="K68" t="s">
        <v>1620</v>
      </c>
      <c r="L68" t="s">
        <v>1619</v>
      </c>
      <c r="M68">
        <f t="shared" si="1"/>
        <v>15</v>
      </c>
    </row>
    <row r="69" spans="1:13" x14ac:dyDescent="0.35">
      <c r="A69" s="1">
        <v>446</v>
      </c>
      <c r="B69" s="1">
        <v>9858</v>
      </c>
      <c r="C69" s="1" t="s">
        <v>1207</v>
      </c>
      <c r="D69" s="1" t="s">
        <v>1190</v>
      </c>
      <c r="E69" s="1" t="s">
        <v>1195</v>
      </c>
      <c r="F69" s="1">
        <v>931</v>
      </c>
      <c r="G69" s="1">
        <v>1247</v>
      </c>
      <c r="H69" s="1" t="s">
        <v>680</v>
      </c>
      <c r="I69" s="1" t="s">
        <v>1319</v>
      </c>
      <c r="J69" s="1" t="str">
        <f>VLOOKUP(A69,Status[],2,FALSE)</f>
        <v>NOT DELIVERED</v>
      </c>
      <c r="K69" t="s">
        <v>1621</v>
      </c>
      <c r="L69" t="s">
        <v>1529</v>
      </c>
      <c r="M69">
        <f t="shared" si="1"/>
        <v>0</v>
      </c>
    </row>
    <row r="70" spans="1:13" x14ac:dyDescent="0.35">
      <c r="A70" s="1">
        <v>32</v>
      </c>
      <c r="B70" s="1">
        <v>9636</v>
      </c>
      <c r="C70" s="1" t="s">
        <v>1241</v>
      </c>
      <c r="D70" s="1" t="s">
        <v>1190</v>
      </c>
      <c r="E70" s="1" t="s">
        <v>1195</v>
      </c>
      <c r="F70" s="1">
        <v>478</v>
      </c>
      <c r="G70" s="1">
        <v>705</v>
      </c>
      <c r="H70" s="1" t="s">
        <v>1320</v>
      </c>
      <c r="I70" s="1" t="s">
        <v>1321</v>
      </c>
      <c r="J70" s="1" t="str">
        <f>VLOOKUP(A70,Status[],2,FALSE)</f>
        <v>NOT DELIVERED</v>
      </c>
      <c r="K70" t="s">
        <v>1622</v>
      </c>
      <c r="L70" t="s">
        <v>1529</v>
      </c>
      <c r="M70">
        <f t="shared" si="1"/>
        <v>0</v>
      </c>
    </row>
    <row r="71" spans="1:13" x14ac:dyDescent="0.35">
      <c r="A71" s="1">
        <v>420</v>
      </c>
      <c r="B71" s="1">
        <v>9943</v>
      </c>
      <c r="C71" s="1" t="s">
        <v>1213</v>
      </c>
      <c r="D71" s="1" t="s">
        <v>1190</v>
      </c>
      <c r="E71" s="1" t="s">
        <v>1195</v>
      </c>
      <c r="F71" s="1">
        <v>638</v>
      </c>
      <c r="G71" s="1">
        <v>1130</v>
      </c>
      <c r="H71" s="1" t="s">
        <v>1322</v>
      </c>
      <c r="I71" s="1" t="s">
        <v>166</v>
      </c>
      <c r="J71" s="1" t="str">
        <f>VLOOKUP(A71,Status[],2,FALSE)</f>
        <v>NOT DELIVERED</v>
      </c>
      <c r="K71" t="s">
        <v>1623</v>
      </c>
      <c r="L71" t="s">
        <v>1529</v>
      </c>
      <c r="M71">
        <f t="shared" si="1"/>
        <v>0</v>
      </c>
    </row>
    <row r="72" spans="1:13" x14ac:dyDescent="0.35">
      <c r="A72" s="1">
        <v>708</v>
      </c>
      <c r="B72" s="1">
        <v>1246</v>
      </c>
      <c r="C72" s="1" t="s">
        <v>1213</v>
      </c>
      <c r="D72" s="1" t="s">
        <v>1190</v>
      </c>
      <c r="E72" s="1" t="s">
        <v>1195</v>
      </c>
      <c r="F72" s="1">
        <v>50</v>
      </c>
      <c r="G72" s="1">
        <v>72</v>
      </c>
      <c r="H72" s="1" t="s">
        <v>1323</v>
      </c>
      <c r="I72" s="1" t="s">
        <v>1324</v>
      </c>
      <c r="J72" s="1" t="str">
        <f>VLOOKUP(A72,Status[],2,FALSE)</f>
        <v>DELIVERED</v>
      </c>
      <c r="K72" t="s">
        <v>1624</v>
      </c>
      <c r="L72" t="s">
        <v>1625</v>
      </c>
      <c r="M72">
        <f t="shared" si="1"/>
        <v>162</v>
      </c>
    </row>
    <row r="73" spans="1:13" x14ac:dyDescent="0.35">
      <c r="A73" s="1">
        <v>227</v>
      </c>
      <c r="B73" s="1">
        <v>4527</v>
      </c>
      <c r="C73" s="1" t="s">
        <v>1213</v>
      </c>
      <c r="D73" s="1" t="s">
        <v>1194</v>
      </c>
      <c r="E73" s="1" t="s">
        <v>1191</v>
      </c>
      <c r="F73" s="1">
        <v>477</v>
      </c>
      <c r="G73" s="1">
        <v>564</v>
      </c>
      <c r="H73" s="1" t="s">
        <v>1325</v>
      </c>
      <c r="I73" s="1" t="s">
        <v>1326</v>
      </c>
      <c r="J73" s="1" t="str">
        <f>VLOOKUP(A73,Status[],2,FALSE)</f>
        <v>DELIVERED</v>
      </c>
      <c r="K73" t="s">
        <v>1627</v>
      </c>
      <c r="L73" t="s">
        <v>1626</v>
      </c>
      <c r="M73">
        <f t="shared" si="1"/>
        <v>20</v>
      </c>
    </row>
    <row r="74" spans="1:13" x14ac:dyDescent="0.35">
      <c r="A74" s="1">
        <v>595</v>
      </c>
      <c r="B74" s="1">
        <v>3782</v>
      </c>
      <c r="C74" s="1" t="s">
        <v>1210</v>
      </c>
      <c r="D74" s="1" t="s">
        <v>1194</v>
      </c>
      <c r="E74" s="1" t="s">
        <v>1191</v>
      </c>
      <c r="F74" s="1">
        <v>879</v>
      </c>
      <c r="G74" s="1">
        <v>1040</v>
      </c>
      <c r="H74" s="1" t="s">
        <v>1327</v>
      </c>
      <c r="I74" s="1" t="s">
        <v>1328</v>
      </c>
      <c r="J74" s="1" t="str">
        <f>VLOOKUP(A74,Status[],2,FALSE)</f>
        <v>NOT DELIVERED</v>
      </c>
      <c r="K74" t="s">
        <v>1628</v>
      </c>
      <c r="L74" t="s">
        <v>1529</v>
      </c>
      <c r="M74">
        <f t="shared" si="1"/>
        <v>0</v>
      </c>
    </row>
    <row r="75" spans="1:13" x14ac:dyDescent="0.35">
      <c r="A75" s="1">
        <v>211</v>
      </c>
      <c r="B75" s="1">
        <v>6225</v>
      </c>
      <c r="C75" s="1" t="s">
        <v>1204</v>
      </c>
      <c r="D75" s="1" t="s">
        <v>1190</v>
      </c>
      <c r="E75" s="1" t="s">
        <v>1195</v>
      </c>
      <c r="F75" s="1">
        <v>912</v>
      </c>
      <c r="G75" s="1">
        <v>1220</v>
      </c>
      <c r="H75" s="1" t="s">
        <v>1329</v>
      </c>
      <c r="I75" s="1" t="s">
        <v>1330</v>
      </c>
      <c r="J75" s="1" t="str">
        <f>VLOOKUP(A75,Status[],2,FALSE)</f>
        <v>DELIVERED</v>
      </c>
      <c r="K75" t="s">
        <v>1629</v>
      </c>
      <c r="L75" t="s">
        <v>1630</v>
      </c>
      <c r="M75">
        <f t="shared" si="1"/>
        <v>281</v>
      </c>
    </row>
    <row r="76" spans="1:13" x14ac:dyDescent="0.35">
      <c r="A76" s="1">
        <v>650</v>
      </c>
      <c r="B76" s="1">
        <v>2257</v>
      </c>
      <c r="C76" s="1" t="s">
        <v>1207</v>
      </c>
      <c r="D76" s="1" t="s">
        <v>1194</v>
      </c>
      <c r="E76" s="1" t="s">
        <v>1191</v>
      </c>
      <c r="F76" s="1">
        <v>868</v>
      </c>
      <c r="G76" s="1">
        <v>1141</v>
      </c>
      <c r="H76" s="1" t="s">
        <v>1331</v>
      </c>
      <c r="I76" s="1" t="s">
        <v>1332</v>
      </c>
      <c r="J76" s="1" t="str">
        <f>VLOOKUP(A76,Status[],2,FALSE)</f>
        <v>NOT DELIVERED</v>
      </c>
      <c r="K76" t="s">
        <v>1631</v>
      </c>
      <c r="L76" t="s">
        <v>1529</v>
      </c>
      <c r="M76">
        <f t="shared" si="1"/>
        <v>0</v>
      </c>
    </row>
    <row r="77" spans="1:13" x14ac:dyDescent="0.35">
      <c r="A77" s="1">
        <v>45</v>
      </c>
      <c r="B77" s="1">
        <v>9177</v>
      </c>
      <c r="C77" s="1" t="s">
        <v>1189</v>
      </c>
      <c r="D77" s="1" t="s">
        <v>1190</v>
      </c>
      <c r="E77" s="1" t="s">
        <v>1195</v>
      </c>
      <c r="F77" s="1">
        <v>889</v>
      </c>
      <c r="G77" s="1">
        <v>1050</v>
      </c>
      <c r="H77" s="1" t="s">
        <v>1333</v>
      </c>
      <c r="I77" s="1" t="s">
        <v>1334</v>
      </c>
      <c r="J77" s="1" t="str">
        <f>VLOOKUP(A77,Status[],2,FALSE)</f>
        <v>DELIVERED</v>
      </c>
      <c r="K77" t="s">
        <v>1632</v>
      </c>
      <c r="L77" t="s">
        <v>1633</v>
      </c>
      <c r="M77">
        <f t="shared" si="1"/>
        <v>59</v>
      </c>
    </row>
    <row r="78" spans="1:13" x14ac:dyDescent="0.35">
      <c r="A78" s="1">
        <v>201</v>
      </c>
      <c r="B78" s="1">
        <v>8703</v>
      </c>
      <c r="C78" s="1" t="s">
        <v>1201</v>
      </c>
      <c r="D78" s="1" t="s">
        <v>1190</v>
      </c>
      <c r="E78" s="1" t="s">
        <v>1191</v>
      </c>
      <c r="F78" s="1">
        <v>482</v>
      </c>
      <c r="G78" s="1">
        <v>850</v>
      </c>
      <c r="H78" s="1" t="s">
        <v>1335</v>
      </c>
      <c r="I78" s="1" t="s">
        <v>1336</v>
      </c>
      <c r="J78" s="1" t="str">
        <f>VLOOKUP(A78,Status[],2,FALSE)</f>
        <v>NOT DELIVERED</v>
      </c>
      <c r="K78" t="s">
        <v>1634</v>
      </c>
      <c r="L78" t="s">
        <v>1529</v>
      </c>
      <c r="M78">
        <f t="shared" si="1"/>
        <v>0</v>
      </c>
    </row>
    <row r="79" spans="1:13" x14ac:dyDescent="0.35">
      <c r="A79" s="1">
        <v>564</v>
      </c>
      <c r="B79" s="1">
        <v>3514</v>
      </c>
      <c r="C79" s="1" t="s">
        <v>1189</v>
      </c>
      <c r="D79" s="1" t="s">
        <v>1194</v>
      </c>
      <c r="E79" s="1" t="s">
        <v>1195</v>
      </c>
      <c r="F79" s="1">
        <v>683</v>
      </c>
      <c r="G79" s="1">
        <v>1275</v>
      </c>
      <c r="H79" s="1" t="s">
        <v>1337</v>
      </c>
      <c r="I79" s="1" t="s">
        <v>1338</v>
      </c>
      <c r="J79" s="1" t="str">
        <f>VLOOKUP(A79,Status[],2,FALSE)</f>
        <v>DELIVERED</v>
      </c>
      <c r="K79" t="s">
        <v>1635</v>
      </c>
      <c r="L79" t="s">
        <v>1636</v>
      </c>
      <c r="M79">
        <f t="shared" si="1"/>
        <v>146</v>
      </c>
    </row>
    <row r="80" spans="1:13" x14ac:dyDescent="0.35">
      <c r="A80" s="1">
        <v>138</v>
      </c>
      <c r="B80" s="1">
        <v>3089</v>
      </c>
      <c r="C80" s="1" t="s">
        <v>1201</v>
      </c>
      <c r="D80" s="1" t="s">
        <v>1190</v>
      </c>
      <c r="E80" s="1" t="s">
        <v>1191</v>
      </c>
      <c r="F80" s="1">
        <v>382</v>
      </c>
      <c r="G80" s="1">
        <v>714</v>
      </c>
      <c r="H80" s="1" t="s">
        <v>1339</v>
      </c>
      <c r="I80" s="1" t="s">
        <v>29</v>
      </c>
      <c r="J80" s="1" t="str">
        <f>VLOOKUP(A80,Status[],2,FALSE)</f>
        <v>NOT DELIVERED</v>
      </c>
      <c r="K80" t="s">
        <v>1637</v>
      </c>
      <c r="L80" t="s">
        <v>1529</v>
      </c>
      <c r="M80">
        <f t="shared" si="1"/>
        <v>0</v>
      </c>
    </row>
    <row r="81" spans="1:13" x14ac:dyDescent="0.35">
      <c r="A81" s="1">
        <v>57</v>
      </c>
      <c r="B81" s="1">
        <v>7253</v>
      </c>
      <c r="C81" s="1" t="s">
        <v>1230</v>
      </c>
      <c r="D81" s="1" t="s">
        <v>1190</v>
      </c>
      <c r="E81" s="1" t="s">
        <v>1191</v>
      </c>
      <c r="F81" s="1">
        <v>753</v>
      </c>
      <c r="G81" s="1">
        <v>1027</v>
      </c>
      <c r="H81" s="1" t="s">
        <v>1340</v>
      </c>
      <c r="I81" s="1" t="s">
        <v>1341</v>
      </c>
      <c r="J81" s="1" t="str">
        <f>VLOOKUP(A81,Status[],2,FALSE)</f>
        <v>DELIVERED</v>
      </c>
      <c r="K81" t="s">
        <v>1639</v>
      </c>
      <c r="L81" t="s">
        <v>1638</v>
      </c>
      <c r="M81">
        <f t="shared" si="1"/>
        <v>16</v>
      </c>
    </row>
    <row r="82" spans="1:13" x14ac:dyDescent="0.35">
      <c r="A82" s="1">
        <v>128</v>
      </c>
      <c r="B82" s="1">
        <v>8786</v>
      </c>
      <c r="C82" s="1" t="s">
        <v>1241</v>
      </c>
      <c r="D82" s="1" t="s">
        <v>1194</v>
      </c>
      <c r="E82" s="1" t="s">
        <v>1195</v>
      </c>
      <c r="F82" s="1">
        <v>718</v>
      </c>
      <c r="G82" s="1">
        <v>1486</v>
      </c>
      <c r="H82" s="1" t="s">
        <v>105</v>
      </c>
      <c r="I82" s="1" t="s">
        <v>1342</v>
      </c>
      <c r="J82" s="1" t="str">
        <f>VLOOKUP(A82,Status[],2,FALSE)</f>
        <v>NOT DELIVERED</v>
      </c>
      <c r="K82" t="s">
        <v>1640</v>
      </c>
      <c r="L82" t="s">
        <v>1529</v>
      </c>
      <c r="M82">
        <f t="shared" si="1"/>
        <v>0</v>
      </c>
    </row>
    <row r="83" spans="1:13" x14ac:dyDescent="0.35">
      <c r="A83" s="1">
        <v>33</v>
      </c>
      <c r="B83" s="1">
        <v>1211</v>
      </c>
      <c r="C83" s="1" t="s">
        <v>1213</v>
      </c>
      <c r="D83" s="1" t="s">
        <v>1190</v>
      </c>
      <c r="E83" s="1" t="s">
        <v>1195</v>
      </c>
      <c r="F83" s="1">
        <v>577</v>
      </c>
      <c r="G83" s="1">
        <v>1312</v>
      </c>
      <c r="H83" s="1" t="s">
        <v>1343</v>
      </c>
      <c r="I83" s="1" t="s">
        <v>1344</v>
      </c>
      <c r="J83" s="1" t="str">
        <f>VLOOKUP(A83,Status[],2,FALSE)</f>
        <v>NOT DELIVERED</v>
      </c>
      <c r="K83" t="s">
        <v>1641</v>
      </c>
      <c r="L83" t="s">
        <v>1529</v>
      </c>
      <c r="M83">
        <f t="shared" si="1"/>
        <v>0</v>
      </c>
    </row>
    <row r="84" spans="1:13" x14ac:dyDescent="0.35">
      <c r="A84" s="1">
        <v>936</v>
      </c>
      <c r="B84" s="1">
        <v>359</v>
      </c>
      <c r="C84" s="1" t="s">
        <v>1204</v>
      </c>
      <c r="D84" s="1" t="s">
        <v>1194</v>
      </c>
      <c r="E84" s="1" t="s">
        <v>1195</v>
      </c>
      <c r="F84" s="1">
        <v>607</v>
      </c>
      <c r="G84" s="1">
        <v>1007</v>
      </c>
      <c r="H84" s="1" t="s">
        <v>1345</v>
      </c>
      <c r="I84" s="1" t="s">
        <v>1346</v>
      </c>
      <c r="J84" s="1" t="str">
        <f>VLOOKUP(A84,Status[],2,FALSE)</f>
        <v>NOT DELIVERED</v>
      </c>
      <c r="K84" t="s">
        <v>1642</v>
      </c>
      <c r="L84" t="s">
        <v>1529</v>
      </c>
      <c r="M84">
        <f t="shared" si="1"/>
        <v>0</v>
      </c>
    </row>
    <row r="85" spans="1:13" x14ac:dyDescent="0.35">
      <c r="A85" s="1">
        <v>762</v>
      </c>
      <c r="B85" s="1">
        <v>2066</v>
      </c>
      <c r="C85" s="1" t="s">
        <v>1218</v>
      </c>
      <c r="D85" s="1" t="s">
        <v>1194</v>
      </c>
      <c r="E85" s="1" t="s">
        <v>1191</v>
      </c>
      <c r="F85" s="1">
        <v>242</v>
      </c>
      <c r="G85" s="1">
        <v>926</v>
      </c>
      <c r="H85" s="1" t="s">
        <v>1347</v>
      </c>
      <c r="I85" s="1" t="s">
        <v>691</v>
      </c>
      <c r="J85" s="1" t="str">
        <f>VLOOKUP(A85,Status[],2,FALSE)</f>
        <v>NOT DELIVERED</v>
      </c>
      <c r="K85" t="s">
        <v>1643</v>
      </c>
      <c r="L85" t="s">
        <v>1529</v>
      </c>
      <c r="M85">
        <f t="shared" si="1"/>
        <v>0</v>
      </c>
    </row>
    <row r="86" spans="1:13" x14ac:dyDescent="0.35">
      <c r="A86" s="1">
        <v>838</v>
      </c>
      <c r="B86" s="1">
        <v>4322</v>
      </c>
      <c r="C86" s="1" t="s">
        <v>1213</v>
      </c>
      <c r="D86" s="1" t="s">
        <v>1194</v>
      </c>
      <c r="E86" s="1" t="s">
        <v>1195</v>
      </c>
      <c r="F86" s="1">
        <v>593</v>
      </c>
      <c r="G86" s="1">
        <v>1036</v>
      </c>
      <c r="H86" s="1" t="s">
        <v>30</v>
      </c>
      <c r="I86" s="1" t="s">
        <v>1348</v>
      </c>
      <c r="J86" s="1" t="str">
        <f>VLOOKUP(A86,Status[],2,FALSE)</f>
        <v>DELIVERED</v>
      </c>
      <c r="K86" t="s">
        <v>1644</v>
      </c>
      <c r="L86" t="s">
        <v>1645</v>
      </c>
      <c r="M86">
        <f t="shared" si="1"/>
        <v>230</v>
      </c>
    </row>
    <row r="87" spans="1:13" x14ac:dyDescent="0.35">
      <c r="A87" s="1">
        <v>215</v>
      </c>
      <c r="B87" s="1">
        <v>7773</v>
      </c>
      <c r="C87" s="1" t="s">
        <v>1204</v>
      </c>
      <c r="D87" s="1" t="s">
        <v>1190</v>
      </c>
      <c r="E87" s="1" t="s">
        <v>1195</v>
      </c>
      <c r="F87" s="1">
        <v>812</v>
      </c>
      <c r="G87" s="1">
        <v>1161</v>
      </c>
      <c r="H87" s="1" t="s">
        <v>1349</v>
      </c>
      <c r="I87" s="1" t="s">
        <v>1350</v>
      </c>
      <c r="J87" s="1" t="str">
        <f>VLOOKUP(A87,Status[],2,FALSE)</f>
        <v>DELIVERED</v>
      </c>
      <c r="K87" t="s">
        <v>1646</v>
      </c>
      <c r="L87" t="s">
        <v>1647</v>
      </c>
      <c r="M87">
        <f t="shared" si="1"/>
        <v>21</v>
      </c>
    </row>
    <row r="88" spans="1:13" x14ac:dyDescent="0.35">
      <c r="A88" s="1">
        <v>818</v>
      </c>
      <c r="B88" s="1">
        <v>6746</v>
      </c>
      <c r="C88" s="1" t="s">
        <v>1215</v>
      </c>
      <c r="D88" s="1" t="s">
        <v>1190</v>
      </c>
      <c r="E88" s="1" t="s">
        <v>1195</v>
      </c>
      <c r="F88" s="1">
        <v>833</v>
      </c>
      <c r="G88" s="1">
        <v>1016</v>
      </c>
      <c r="H88" s="1" t="s">
        <v>139</v>
      </c>
      <c r="I88" s="1" t="s">
        <v>1351</v>
      </c>
      <c r="J88" s="1" t="str">
        <f>VLOOKUP(A88,Status[],2,FALSE)</f>
        <v>DELIVERED</v>
      </c>
      <c r="K88" t="s">
        <v>1648</v>
      </c>
      <c r="L88" t="s">
        <v>1649</v>
      </c>
      <c r="M88">
        <f t="shared" si="1"/>
        <v>53</v>
      </c>
    </row>
    <row r="89" spans="1:13" x14ac:dyDescent="0.35">
      <c r="A89" s="1">
        <v>780</v>
      </c>
      <c r="B89" s="1">
        <v>6732</v>
      </c>
      <c r="C89" s="1" t="s">
        <v>1189</v>
      </c>
      <c r="D89" s="1" t="s">
        <v>1194</v>
      </c>
      <c r="E89" s="1" t="s">
        <v>1195</v>
      </c>
      <c r="F89" s="1">
        <v>872</v>
      </c>
      <c r="G89" s="1">
        <v>1058</v>
      </c>
      <c r="H89" s="1" t="s">
        <v>1352</v>
      </c>
      <c r="I89" s="1" t="s">
        <v>276</v>
      </c>
      <c r="J89" s="1" t="str">
        <f>VLOOKUP(A89,Status[],2,FALSE)</f>
        <v>DELIVERED</v>
      </c>
      <c r="K89" t="s">
        <v>1650</v>
      </c>
      <c r="L89" t="s">
        <v>1651</v>
      </c>
      <c r="M89">
        <f t="shared" si="1"/>
        <v>5</v>
      </c>
    </row>
    <row r="90" spans="1:13" x14ac:dyDescent="0.35">
      <c r="A90" s="1">
        <v>40</v>
      </c>
      <c r="B90" s="1">
        <v>805</v>
      </c>
      <c r="C90" s="1" t="s">
        <v>1241</v>
      </c>
      <c r="D90" s="1" t="s">
        <v>1190</v>
      </c>
      <c r="E90" s="1" t="s">
        <v>1191</v>
      </c>
      <c r="F90" s="1">
        <v>483</v>
      </c>
      <c r="G90" s="1">
        <v>648</v>
      </c>
      <c r="H90" s="1" t="s">
        <v>1289</v>
      </c>
      <c r="I90" s="1" t="s">
        <v>1353</v>
      </c>
      <c r="J90" s="1" t="str">
        <f>VLOOKUP(A90,Status[],2,FALSE)</f>
        <v>NOT DELIVERED</v>
      </c>
      <c r="K90" t="s">
        <v>1652</v>
      </c>
      <c r="L90" t="s">
        <v>1529</v>
      </c>
      <c r="M90">
        <f t="shared" si="1"/>
        <v>0</v>
      </c>
    </row>
    <row r="91" spans="1:13" x14ac:dyDescent="0.35">
      <c r="A91" s="1">
        <v>366</v>
      </c>
      <c r="B91" s="1">
        <v>7540</v>
      </c>
      <c r="C91" s="1" t="s">
        <v>1210</v>
      </c>
      <c r="D91" s="1" t="s">
        <v>1194</v>
      </c>
      <c r="E91" s="1" t="s">
        <v>1191</v>
      </c>
      <c r="F91" s="1">
        <v>679</v>
      </c>
      <c r="G91" s="1">
        <v>1015</v>
      </c>
      <c r="H91" s="1" t="s">
        <v>1354</v>
      </c>
      <c r="I91" s="1" t="s">
        <v>1355</v>
      </c>
      <c r="J91" s="1" t="str">
        <f>VLOOKUP(A91,Status[],2,FALSE)</f>
        <v>DELIVERED</v>
      </c>
      <c r="K91" t="s">
        <v>1653</v>
      </c>
      <c r="L91" t="s">
        <v>1654</v>
      </c>
      <c r="M91">
        <f t="shared" si="1"/>
        <v>15</v>
      </c>
    </row>
    <row r="92" spans="1:13" x14ac:dyDescent="0.35">
      <c r="A92" s="1">
        <v>678</v>
      </c>
      <c r="B92" s="1">
        <v>5269</v>
      </c>
      <c r="C92" s="1" t="s">
        <v>1215</v>
      </c>
      <c r="D92" s="1" t="s">
        <v>1194</v>
      </c>
      <c r="E92" s="1" t="s">
        <v>1195</v>
      </c>
      <c r="F92" s="1">
        <v>318</v>
      </c>
      <c r="G92" s="1">
        <v>938</v>
      </c>
      <c r="H92" s="1" t="s">
        <v>1356</v>
      </c>
      <c r="I92" s="1" t="s">
        <v>36</v>
      </c>
      <c r="J92" s="1" t="str">
        <f>VLOOKUP(A92,Status[],2,FALSE)</f>
        <v>NOT DELIVERED</v>
      </c>
      <c r="K92" t="s">
        <v>1655</v>
      </c>
      <c r="L92" t="s">
        <v>1529</v>
      </c>
      <c r="M92">
        <f t="shared" si="1"/>
        <v>0</v>
      </c>
    </row>
    <row r="93" spans="1:13" x14ac:dyDescent="0.35">
      <c r="A93" s="1">
        <v>703</v>
      </c>
      <c r="B93" s="1">
        <v>8404</v>
      </c>
      <c r="C93" s="1" t="s">
        <v>1201</v>
      </c>
      <c r="D93" s="1" t="s">
        <v>1190</v>
      </c>
      <c r="E93" s="1" t="s">
        <v>1195</v>
      </c>
      <c r="F93" s="1">
        <v>329</v>
      </c>
      <c r="G93" s="1">
        <v>597</v>
      </c>
      <c r="H93" s="1" t="s">
        <v>1357</v>
      </c>
      <c r="I93" s="1" t="s">
        <v>1358</v>
      </c>
      <c r="J93" s="1" t="str">
        <f>VLOOKUP(A93,Status[],2,FALSE)</f>
        <v>NOT DELIVERED</v>
      </c>
      <c r="K93" t="s">
        <v>1656</v>
      </c>
      <c r="L93" t="s">
        <v>1529</v>
      </c>
      <c r="M93">
        <f t="shared" si="1"/>
        <v>0</v>
      </c>
    </row>
    <row r="94" spans="1:13" x14ac:dyDescent="0.35">
      <c r="A94" s="1">
        <v>180</v>
      </c>
      <c r="B94" s="1">
        <v>519</v>
      </c>
      <c r="C94" s="1" t="s">
        <v>1198</v>
      </c>
      <c r="D94" s="1" t="s">
        <v>1190</v>
      </c>
      <c r="E94" s="1" t="s">
        <v>1191</v>
      </c>
      <c r="F94" s="1">
        <v>588</v>
      </c>
      <c r="G94" s="1">
        <v>1182</v>
      </c>
      <c r="H94" s="1" t="s">
        <v>325</v>
      </c>
      <c r="I94" s="1" t="s">
        <v>1359</v>
      </c>
      <c r="J94" s="1" t="str">
        <f>VLOOKUP(A94,Status[],2,FALSE)</f>
        <v>NOT DELIVERED</v>
      </c>
      <c r="K94" t="s">
        <v>1657</v>
      </c>
      <c r="L94" t="s">
        <v>1529</v>
      </c>
      <c r="M94">
        <f t="shared" si="1"/>
        <v>0</v>
      </c>
    </row>
    <row r="95" spans="1:13" x14ac:dyDescent="0.35">
      <c r="A95" s="1">
        <v>214</v>
      </c>
      <c r="B95" s="1">
        <v>4060</v>
      </c>
      <c r="C95" s="1" t="s">
        <v>1207</v>
      </c>
      <c r="D95" s="1" t="s">
        <v>1194</v>
      </c>
      <c r="E95" s="1" t="s">
        <v>1191</v>
      </c>
      <c r="F95" s="1">
        <v>442</v>
      </c>
      <c r="G95" s="1">
        <v>713</v>
      </c>
      <c r="H95" s="1" t="s">
        <v>1360</v>
      </c>
      <c r="I95" s="1" t="s">
        <v>1361</v>
      </c>
      <c r="J95" s="1" t="str">
        <f>VLOOKUP(A95,Status[],2,FALSE)</f>
        <v>DELIVERED</v>
      </c>
      <c r="K95" t="s">
        <v>1658</v>
      </c>
      <c r="L95" t="s">
        <v>1545</v>
      </c>
      <c r="M95">
        <f t="shared" si="1"/>
        <v>156</v>
      </c>
    </row>
    <row r="96" spans="1:13" x14ac:dyDescent="0.35">
      <c r="A96" s="1">
        <v>408</v>
      </c>
      <c r="B96" s="1">
        <v>8860</v>
      </c>
      <c r="C96" s="1" t="s">
        <v>1215</v>
      </c>
      <c r="D96" s="1" t="s">
        <v>1190</v>
      </c>
      <c r="E96" s="1" t="s">
        <v>1195</v>
      </c>
      <c r="F96" s="1">
        <v>216</v>
      </c>
      <c r="G96" s="1">
        <v>939</v>
      </c>
      <c r="H96" s="1" t="s">
        <v>1251</v>
      </c>
      <c r="I96" s="1" t="s">
        <v>1362</v>
      </c>
      <c r="J96" s="1" t="str">
        <f>VLOOKUP(A96,Status[],2,FALSE)</f>
        <v>DELIVERED</v>
      </c>
      <c r="K96" t="s">
        <v>1659</v>
      </c>
      <c r="L96" t="s">
        <v>1660</v>
      </c>
      <c r="M96">
        <f t="shared" si="1"/>
        <v>202</v>
      </c>
    </row>
    <row r="97" spans="1:13" x14ac:dyDescent="0.35">
      <c r="A97" s="1">
        <v>902</v>
      </c>
      <c r="B97" s="1">
        <v>7164</v>
      </c>
      <c r="C97" s="1" t="s">
        <v>1230</v>
      </c>
      <c r="D97" s="1" t="s">
        <v>1190</v>
      </c>
      <c r="E97" s="1" t="s">
        <v>1195</v>
      </c>
      <c r="F97" s="1">
        <v>946</v>
      </c>
      <c r="G97" s="1">
        <v>1082</v>
      </c>
      <c r="H97" s="1" t="s">
        <v>1363</v>
      </c>
      <c r="I97" s="1" t="s">
        <v>1364</v>
      </c>
      <c r="J97" s="1" t="str">
        <f>VLOOKUP(A97,Status[],2,FALSE)</f>
        <v>DELIVERED</v>
      </c>
      <c r="K97" t="s">
        <v>1661</v>
      </c>
      <c r="L97" t="s">
        <v>1662</v>
      </c>
      <c r="M97">
        <f t="shared" si="1"/>
        <v>254</v>
      </c>
    </row>
    <row r="98" spans="1:13" x14ac:dyDescent="0.35">
      <c r="A98" s="1">
        <v>763</v>
      </c>
      <c r="B98" s="1">
        <v>9792</v>
      </c>
      <c r="C98" s="1" t="s">
        <v>1198</v>
      </c>
      <c r="D98" s="1" t="s">
        <v>1194</v>
      </c>
      <c r="E98" s="1" t="s">
        <v>1195</v>
      </c>
      <c r="F98" s="1">
        <v>796</v>
      </c>
      <c r="G98" s="1">
        <v>1347</v>
      </c>
      <c r="H98" s="1" t="s">
        <v>1235</v>
      </c>
      <c r="I98" s="1" t="s">
        <v>30</v>
      </c>
      <c r="J98" s="1" t="str">
        <f>VLOOKUP(A98,Status[],2,FALSE)</f>
        <v>DELIVERED</v>
      </c>
      <c r="K98" t="s">
        <v>1663</v>
      </c>
      <c r="L98" t="s">
        <v>1664</v>
      </c>
      <c r="M98">
        <f t="shared" si="1"/>
        <v>72</v>
      </c>
    </row>
    <row r="99" spans="1:13" x14ac:dyDescent="0.35">
      <c r="A99" s="1">
        <v>168</v>
      </c>
      <c r="B99" s="1">
        <v>9934</v>
      </c>
      <c r="C99" s="1" t="s">
        <v>1241</v>
      </c>
      <c r="D99" s="1" t="s">
        <v>1190</v>
      </c>
      <c r="E99" s="1" t="s">
        <v>1191</v>
      </c>
      <c r="F99" s="1">
        <v>26</v>
      </c>
      <c r="G99" s="1">
        <v>47</v>
      </c>
      <c r="H99" s="1" t="s">
        <v>1365</v>
      </c>
      <c r="I99" s="1" t="s">
        <v>1366</v>
      </c>
      <c r="J99" s="1" t="str">
        <f>VLOOKUP(A99,Status[],2,FALSE)</f>
        <v>DELIVERED</v>
      </c>
      <c r="K99" t="s">
        <v>1665</v>
      </c>
      <c r="L99" t="s">
        <v>1666</v>
      </c>
      <c r="M99">
        <f t="shared" si="1"/>
        <v>158</v>
      </c>
    </row>
    <row r="100" spans="1:13" x14ac:dyDescent="0.35">
      <c r="A100" s="1">
        <v>723</v>
      </c>
      <c r="B100" s="1">
        <v>1980</v>
      </c>
      <c r="C100" s="1" t="s">
        <v>1218</v>
      </c>
      <c r="D100" s="1" t="s">
        <v>1190</v>
      </c>
      <c r="E100" s="1" t="s">
        <v>1195</v>
      </c>
      <c r="F100" s="1">
        <v>490</v>
      </c>
      <c r="G100" s="1">
        <v>762</v>
      </c>
      <c r="H100" s="1" t="s">
        <v>1367</v>
      </c>
      <c r="I100" s="1" t="s">
        <v>1368</v>
      </c>
      <c r="J100" s="1" t="str">
        <f>VLOOKUP(A100,Status[],2,FALSE)</f>
        <v>NOT DELIVERED</v>
      </c>
      <c r="K100" t="s">
        <v>1667</v>
      </c>
      <c r="L100" t="s">
        <v>1529</v>
      </c>
      <c r="M100">
        <f t="shared" si="1"/>
        <v>0</v>
      </c>
    </row>
    <row r="101" spans="1:13" x14ac:dyDescent="0.35">
      <c r="A101" s="1">
        <v>438</v>
      </c>
      <c r="B101" s="1">
        <v>9251</v>
      </c>
      <c r="C101" s="1" t="s">
        <v>1201</v>
      </c>
      <c r="D101" s="1" t="s">
        <v>1190</v>
      </c>
      <c r="E101" s="1" t="s">
        <v>1191</v>
      </c>
      <c r="F101" s="1">
        <v>430</v>
      </c>
      <c r="G101" s="1">
        <v>642</v>
      </c>
      <c r="H101" s="1" t="s">
        <v>1369</v>
      </c>
      <c r="I101" s="1" t="s">
        <v>1370</v>
      </c>
      <c r="J101" s="1" t="str">
        <f>VLOOKUP(A101,Status[],2,FALSE)</f>
        <v>DELIVERED</v>
      </c>
      <c r="K101" t="s">
        <v>1668</v>
      </c>
      <c r="L101" t="s">
        <v>1669</v>
      </c>
      <c r="M101">
        <f t="shared" si="1"/>
        <v>4</v>
      </c>
    </row>
    <row r="102" spans="1:13" x14ac:dyDescent="0.35">
      <c r="A102" s="1">
        <v>162</v>
      </c>
      <c r="B102" s="1">
        <v>6717</v>
      </c>
      <c r="C102" s="1" t="s">
        <v>1241</v>
      </c>
      <c r="D102" s="1" t="s">
        <v>1190</v>
      </c>
      <c r="E102" s="1" t="s">
        <v>1195</v>
      </c>
      <c r="F102" s="1">
        <v>209</v>
      </c>
      <c r="G102" s="1">
        <v>665</v>
      </c>
      <c r="H102" s="1" t="s">
        <v>1371</v>
      </c>
      <c r="I102" s="1" t="s">
        <v>1372</v>
      </c>
      <c r="J102" s="1" t="str">
        <f>VLOOKUP(A102,Status[],2,FALSE)</f>
        <v>DELIVERED</v>
      </c>
      <c r="K102" t="s">
        <v>1670</v>
      </c>
      <c r="L102" t="s">
        <v>1671</v>
      </c>
      <c r="M102">
        <f t="shared" si="1"/>
        <v>141</v>
      </c>
    </row>
    <row r="103" spans="1:13" x14ac:dyDescent="0.35">
      <c r="A103" s="1">
        <v>246</v>
      </c>
      <c r="B103" s="1">
        <v>3622</v>
      </c>
      <c r="C103" s="1" t="s">
        <v>1218</v>
      </c>
      <c r="D103" s="1" t="s">
        <v>1194</v>
      </c>
      <c r="E103" s="1" t="s">
        <v>1195</v>
      </c>
      <c r="F103" s="1">
        <v>379</v>
      </c>
      <c r="G103" s="1">
        <v>963</v>
      </c>
      <c r="H103" s="1" t="s">
        <v>1373</v>
      </c>
      <c r="I103" s="1" t="s">
        <v>1374</v>
      </c>
      <c r="J103" s="1" t="str">
        <f>VLOOKUP(A103,Status[],2,FALSE)</f>
        <v>DELIVERED</v>
      </c>
      <c r="K103" t="s">
        <v>1673</v>
      </c>
      <c r="L103" t="s">
        <v>1672</v>
      </c>
      <c r="M103">
        <f t="shared" si="1"/>
        <v>2</v>
      </c>
    </row>
    <row r="104" spans="1:13" x14ac:dyDescent="0.35">
      <c r="A104" s="1">
        <v>105</v>
      </c>
      <c r="B104" s="1">
        <v>8808</v>
      </c>
      <c r="C104" s="1" t="s">
        <v>1213</v>
      </c>
      <c r="D104" s="1" t="s">
        <v>1190</v>
      </c>
      <c r="E104" s="1" t="s">
        <v>1191</v>
      </c>
      <c r="F104" s="1">
        <v>949</v>
      </c>
      <c r="G104" s="1">
        <v>1419</v>
      </c>
      <c r="H104" s="1" t="s">
        <v>1375</v>
      </c>
      <c r="I104" s="1" t="s">
        <v>1376</v>
      </c>
      <c r="J104" s="1" t="str">
        <f>VLOOKUP(A104,Status[],2,FALSE)</f>
        <v>NOT DELIVERED</v>
      </c>
      <c r="K104" t="s">
        <v>1674</v>
      </c>
      <c r="L104" t="s">
        <v>1529</v>
      </c>
      <c r="M104">
        <f t="shared" si="1"/>
        <v>0</v>
      </c>
    </row>
    <row r="105" spans="1:13" x14ac:dyDescent="0.35">
      <c r="A105" s="1">
        <v>308</v>
      </c>
      <c r="B105" s="1">
        <v>4920</v>
      </c>
      <c r="C105" s="1" t="s">
        <v>1204</v>
      </c>
      <c r="D105" s="1" t="s">
        <v>1190</v>
      </c>
      <c r="E105" s="1" t="s">
        <v>1195</v>
      </c>
      <c r="F105" s="1">
        <v>438</v>
      </c>
      <c r="G105" s="1">
        <v>656</v>
      </c>
      <c r="H105" s="1" t="s">
        <v>1377</v>
      </c>
      <c r="I105" s="1" t="s">
        <v>1351</v>
      </c>
      <c r="J105" s="1" t="str">
        <f>VLOOKUP(A105,Status[],2,FALSE)</f>
        <v>NOT DELIVERED</v>
      </c>
      <c r="K105" t="s">
        <v>1675</v>
      </c>
      <c r="L105" t="s">
        <v>1529</v>
      </c>
      <c r="M105">
        <f t="shared" si="1"/>
        <v>0</v>
      </c>
    </row>
    <row r="106" spans="1:13" x14ac:dyDescent="0.35">
      <c r="A106" s="1">
        <v>172</v>
      </c>
      <c r="B106" s="1">
        <v>3140</v>
      </c>
      <c r="C106" s="1" t="s">
        <v>1207</v>
      </c>
      <c r="D106" s="1" t="s">
        <v>1194</v>
      </c>
      <c r="E106" s="1" t="s">
        <v>1195</v>
      </c>
      <c r="F106" s="1">
        <v>726</v>
      </c>
      <c r="G106" s="1">
        <v>1381</v>
      </c>
      <c r="H106" s="1" t="s">
        <v>1378</v>
      </c>
      <c r="I106" s="1" t="s">
        <v>1379</v>
      </c>
      <c r="J106" s="1" t="str">
        <f>VLOOKUP(A106,Status[],2,FALSE)</f>
        <v>DELIVERED</v>
      </c>
      <c r="K106" t="s">
        <v>1677</v>
      </c>
      <c r="L106" t="s">
        <v>1676</v>
      </c>
      <c r="M106">
        <f t="shared" si="1"/>
        <v>3</v>
      </c>
    </row>
    <row r="107" spans="1:13" x14ac:dyDescent="0.35">
      <c r="A107" s="1">
        <v>775</v>
      </c>
      <c r="B107" s="1">
        <v>8104</v>
      </c>
      <c r="C107" s="1" t="s">
        <v>1201</v>
      </c>
      <c r="D107" s="1" t="s">
        <v>1190</v>
      </c>
      <c r="E107" s="1" t="s">
        <v>1195</v>
      </c>
      <c r="F107" s="1">
        <v>451</v>
      </c>
      <c r="G107" s="1">
        <v>713</v>
      </c>
      <c r="H107" s="1" t="s">
        <v>641</v>
      </c>
      <c r="I107" s="1" t="s">
        <v>1380</v>
      </c>
      <c r="J107" s="1" t="str">
        <f>VLOOKUP(A107,Status[],2,FALSE)</f>
        <v>NOT DELIVERED</v>
      </c>
      <c r="K107" t="s">
        <v>1678</v>
      </c>
      <c r="L107" t="s">
        <v>1529</v>
      </c>
      <c r="M107">
        <f t="shared" si="1"/>
        <v>0</v>
      </c>
    </row>
    <row r="108" spans="1:13" x14ac:dyDescent="0.35">
      <c r="A108" s="1">
        <v>333</v>
      </c>
      <c r="B108" s="1">
        <v>2208</v>
      </c>
      <c r="C108" s="1" t="s">
        <v>1198</v>
      </c>
      <c r="D108" s="1" t="s">
        <v>1190</v>
      </c>
      <c r="E108" s="1" t="s">
        <v>1191</v>
      </c>
      <c r="F108" s="1">
        <v>812</v>
      </c>
      <c r="G108" s="1">
        <v>1104</v>
      </c>
      <c r="H108" s="1" t="s">
        <v>1381</v>
      </c>
      <c r="I108" s="1" t="s">
        <v>1382</v>
      </c>
      <c r="J108" s="1" t="str">
        <f>VLOOKUP(A108,Status[],2,FALSE)</f>
        <v>DELIVERED</v>
      </c>
      <c r="K108" t="s">
        <v>1679</v>
      </c>
      <c r="L108" t="s">
        <v>1680</v>
      </c>
      <c r="M108">
        <f t="shared" si="1"/>
        <v>211</v>
      </c>
    </row>
    <row r="109" spans="1:13" x14ac:dyDescent="0.35">
      <c r="A109" s="1">
        <v>548</v>
      </c>
      <c r="B109" s="1">
        <v>7043</v>
      </c>
      <c r="C109" s="1" t="s">
        <v>1189</v>
      </c>
      <c r="D109" s="1" t="s">
        <v>1194</v>
      </c>
      <c r="E109" s="1" t="s">
        <v>1191</v>
      </c>
      <c r="F109" s="1">
        <v>240</v>
      </c>
      <c r="G109" s="1">
        <v>571</v>
      </c>
      <c r="H109" s="1" t="s">
        <v>1383</v>
      </c>
      <c r="I109" s="1" t="s">
        <v>1384</v>
      </c>
      <c r="J109" s="1" t="str">
        <f>VLOOKUP(A109,Status[],2,FALSE)</f>
        <v>NOT DELIVERED</v>
      </c>
      <c r="K109" t="s">
        <v>1681</v>
      </c>
      <c r="L109" t="s">
        <v>1529</v>
      </c>
      <c r="M109">
        <f t="shared" si="1"/>
        <v>0</v>
      </c>
    </row>
    <row r="110" spans="1:13" x14ac:dyDescent="0.35">
      <c r="A110" s="1">
        <v>665</v>
      </c>
      <c r="B110" s="1">
        <v>7485</v>
      </c>
      <c r="C110" s="1" t="s">
        <v>1241</v>
      </c>
      <c r="D110" s="1" t="s">
        <v>1190</v>
      </c>
      <c r="E110" s="1" t="s">
        <v>1191</v>
      </c>
      <c r="F110" s="1">
        <v>982</v>
      </c>
      <c r="G110" s="1">
        <v>1405</v>
      </c>
      <c r="H110" s="1" t="s">
        <v>1385</v>
      </c>
      <c r="I110" s="1" t="s">
        <v>1386</v>
      </c>
      <c r="J110" s="1" t="str">
        <f>VLOOKUP(A110,Status[],2,FALSE)</f>
        <v>DELIVERED</v>
      </c>
      <c r="K110" t="s">
        <v>1682</v>
      </c>
      <c r="L110" t="s">
        <v>1683</v>
      </c>
      <c r="M110">
        <f t="shared" si="1"/>
        <v>105</v>
      </c>
    </row>
    <row r="111" spans="1:13" x14ac:dyDescent="0.35">
      <c r="A111" s="1">
        <v>305</v>
      </c>
      <c r="B111" s="1">
        <v>1748</v>
      </c>
      <c r="C111" s="1" t="s">
        <v>1218</v>
      </c>
      <c r="D111" s="1" t="s">
        <v>1190</v>
      </c>
      <c r="E111" s="1" t="s">
        <v>1195</v>
      </c>
      <c r="F111" s="1">
        <v>954</v>
      </c>
      <c r="G111" s="1">
        <v>1473</v>
      </c>
      <c r="H111" s="1" t="s">
        <v>1387</v>
      </c>
      <c r="I111" s="1" t="s">
        <v>1388</v>
      </c>
      <c r="J111" s="1" t="str">
        <f>VLOOKUP(A111,Status[],2,FALSE)</f>
        <v>DELIVERED</v>
      </c>
      <c r="K111" t="s">
        <v>1684</v>
      </c>
      <c r="L111" t="s">
        <v>1685</v>
      </c>
      <c r="M111">
        <f t="shared" si="1"/>
        <v>82</v>
      </c>
    </row>
    <row r="112" spans="1:13" x14ac:dyDescent="0.35">
      <c r="A112" s="1">
        <v>938</v>
      </c>
      <c r="B112" s="1">
        <v>9968</v>
      </c>
      <c r="C112" s="1" t="s">
        <v>1215</v>
      </c>
      <c r="D112" s="1" t="s">
        <v>1190</v>
      </c>
      <c r="E112" s="1" t="s">
        <v>1191</v>
      </c>
      <c r="F112" s="1">
        <v>35</v>
      </c>
      <c r="G112" s="1">
        <v>20</v>
      </c>
      <c r="H112" s="1" t="s">
        <v>860</v>
      </c>
      <c r="I112" s="1" t="s">
        <v>1389</v>
      </c>
      <c r="J112" s="1" t="str">
        <f>VLOOKUP(A112,Status[],2,FALSE)</f>
        <v>NOT DELIVERED</v>
      </c>
      <c r="K112" t="s">
        <v>1686</v>
      </c>
      <c r="L112" t="s">
        <v>1529</v>
      </c>
      <c r="M112">
        <f t="shared" si="1"/>
        <v>0</v>
      </c>
    </row>
    <row r="113" spans="1:13" x14ac:dyDescent="0.35">
      <c r="A113" s="1">
        <v>714</v>
      </c>
      <c r="B113" s="1">
        <v>5330</v>
      </c>
      <c r="C113" s="1" t="s">
        <v>1204</v>
      </c>
      <c r="D113" s="1" t="s">
        <v>1190</v>
      </c>
      <c r="E113" s="1" t="s">
        <v>1195</v>
      </c>
      <c r="F113" s="1">
        <v>148</v>
      </c>
      <c r="G113" s="1">
        <v>835</v>
      </c>
      <c r="H113" s="1" t="s">
        <v>1390</v>
      </c>
      <c r="I113" s="1" t="s">
        <v>1391</v>
      </c>
      <c r="J113" s="1" t="str">
        <f>VLOOKUP(A113,Status[],2,FALSE)</f>
        <v>DELIVERED</v>
      </c>
      <c r="K113" t="s">
        <v>1687</v>
      </c>
      <c r="L113" t="s">
        <v>1688</v>
      </c>
      <c r="M113">
        <f t="shared" si="1"/>
        <v>47</v>
      </c>
    </row>
    <row r="114" spans="1:13" x14ac:dyDescent="0.35">
      <c r="A114" s="1">
        <v>251</v>
      </c>
      <c r="B114" s="1">
        <v>2183</v>
      </c>
      <c r="C114" s="1" t="s">
        <v>1207</v>
      </c>
      <c r="D114" s="1" t="s">
        <v>1194</v>
      </c>
      <c r="E114" s="1" t="s">
        <v>1191</v>
      </c>
      <c r="F114" s="1">
        <v>422</v>
      </c>
      <c r="G114" s="1">
        <v>651</v>
      </c>
      <c r="H114" s="1" t="s">
        <v>1392</v>
      </c>
      <c r="I114" s="1" t="s">
        <v>1393</v>
      </c>
      <c r="J114" s="1" t="str">
        <f>VLOOKUP(A114,Status[],2,FALSE)</f>
        <v>DELIVERED</v>
      </c>
      <c r="K114" t="s">
        <v>1689</v>
      </c>
      <c r="L114" t="s">
        <v>1690</v>
      </c>
      <c r="M114">
        <f t="shared" si="1"/>
        <v>38</v>
      </c>
    </row>
    <row r="115" spans="1:13" x14ac:dyDescent="0.35">
      <c r="A115" s="1">
        <v>330</v>
      </c>
      <c r="B115" s="1">
        <v>2182</v>
      </c>
      <c r="C115" s="1" t="s">
        <v>1201</v>
      </c>
      <c r="D115" s="1" t="s">
        <v>1190</v>
      </c>
      <c r="E115" s="1" t="s">
        <v>1195</v>
      </c>
      <c r="F115" s="1">
        <v>275</v>
      </c>
      <c r="G115" s="1">
        <v>653</v>
      </c>
      <c r="H115" s="1" t="s">
        <v>1394</v>
      </c>
      <c r="I115" s="1" t="s">
        <v>1395</v>
      </c>
      <c r="J115" s="1" t="str">
        <f>VLOOKUP(A115,Status[],2,FALSE)</f>
        <v>NOT DELIVERED</v>
      </c>
      <c r="K115" t="s">
        <v>1691</v>
      </c>
      <c r="L115" t="s">
        <v>1529</v>
      </c>
      <c r="M115">
        <f t="shared" si="1"/>
        <v>0</v>
      </c>
    </row>
    <row r="116" spans="1:13" x14ac:dyDescent="0.35">
      <c r="A116" s="1">
        <v>69</v>
      </c>
      <c r="B116" s="1">
        <v>1087</v>
      </c>
      <c r="C116" s="1" t="s">
        <v>1189</v>
      </c>
      <c r="D116" s="1" t="s">
        <v>1190</v>
      </c>
      <c r="E116" s="1" t="s">
        <v>1191</v>
      </c>
      <c r="F116" s="1">
        <v>367</v>
      </c>
      <c r="G116" s="1">
        <v>740</v>
      </c>
      <c r="H116" s="1" t="s">
        <v>305</v>
      </c>
      <c r="I116" s="1" t="s">
        <v>907</v>
      </c>
      <c r="J116" s="1" t="str">
        <f>VLOOKUP(A116,Status[],2,FALSE)</f>
        <v>DELIVERED</v>
      </c>
      <c r="K116" t="s">
        <v>1692</v>
      </c>
      <c r="L116" t="s">
        <v>1693</v>
      </c>
      <c r="M116">
        <f t="shared" si="1"/>
        <v>169</v>
      </c>
    </row>
    <row r="117" spans="1:13" x14ac:dyDescent="0.35">
      <c r="A117" s="1">
        <v>969</v>
      </c>
      <c r="B117" s="1">
        <v>4296</v>
      </c>
      <c r="C117" s="1" t="s">
        <v>1213</v>
      </c>
      <c r="D117" s="1" t="s">
        <v>1194</v>
      </c>
      <c r="E117" s="1" t="s">
        <v>1195</v>
      </c>
      <c r="F117" s="1">
        <v>507</v>
      </c>
      <c r="G117" s="1">
        <v>1334</v>
      </c>
      <c r="H117" s="1" t="s">
        <v>1396</v>
      </c>
      <c r="I117" s="1" t="s">
        <v>1397</v>
      </c>
      <c r="J117" s="1" t="str">
        <f>VLOOKUP(A117,Status[],2,FALSE)</f>
        <v>DELIVERED</v>
      </c>
      <c r="K117" t="s">
        <v>1695</v>
      </c>
      <c r="L117" t="s">
        <v>1694</v>
      </c>
      <c r="M117">
        <f t="shared" si="1"/>
        <v>10</v>
      </c>
    </row>
    <row r="118" spans="1:13" x14ac:dyDescent="0.35">
      <c r="A118" s="1">
        <v>974</v>
      </c>
      <c r="B118" s="1">
        <v>9784</v>
      </c>
      <c r="C118" s="1" t="s">
        <v>1218</v>
      </c>
      <c r="D118" s="1" t="s">
        <v>1194</v>
      </c>
      <c r="E118" s="1" t="s">
        <v>1191</v>
      </c>
      <c r="F118" s="1">
        <v>442</v>
      </c>
      <c r="G118" s="1">
        <v>770</v>
      </c>
      <c r="H118" s="1" t="s">
        <v>656</v>
      </c>
      <c r="I118" s="1" t="s">
        <v>1398</v>
      </c>
      <c r="J118" s="1" t="str">
        <f>VLOOKUP(A118,Status[],2,FALSE)</f>
        <v>DELIVERED</v>
      </c>
      <c r="K118" t="s">
        <v>1696</v>
      </c>
      <c r="L118" t="s">
        <v>1697</v>
      </c>
      <c r="M118">
        <f t="shared" si="1"/>
        <v>59</v>
      </c>
    </row>
    <row r="119" spans="1:13" x14ac:dyDescent="0.35">
      <c r="A119" s="1">
        <v>526</v>
      </c>
      <c r="B119" s="1">
        <v>6210</v>
      </c>
      <c r="C119" s="1" t="s">
        <v>1241</v>
      </c>
      <c r="D119" s="1" t="s">
        <v>1194</v>
      </c>
      <c r="E119" s="1" t="s">
        <v>1191</v>
      </c>
      <c r="F119" s="1">
        <v>510</v>
      </c>
      <c r="G119" s="1">
        <v>1205</v>
      </c>
      <c r="H119" s="1" t="s">
        <v>1399</v>
      </c>
      <c r="I119" s="1" t="s">
        <v>1400</v>
      </c>
      <c r="J119" s="1" t="str">
        <f>VLOOKUP(A119,Status[],2,FALSE)</f>
        <v>DELIVERED</v>
      </c>
      <c r="K119" t="s">
        <v>1698</v>
      </c>
      <c r="L119" t="s">
        <v>1699</v>
      </c>
      <c r="M119">
        <f t="shared" si="1"/>
        <v>143</v>
      </c>
    </row>
    <row r="120" spans="1:13" x14ac:dyDescent="0.35">
      <c r="A120" s="1">
        <v>510</v>
      </c>
      <c r="B120" s="1">
        <v>5781</v>
      </c>
      <c r="C120" s="1" t="s">
        <v>1210</v>
      </c>
      <c r="D120" s="1" t="s">
        <v>1194</v>
      </c>
      <c r="E120" s="1" t="s">
        <v>1191</v>
      </c>
      <c r="F120" s="1">
        <v>117</v>
      </c>
      <c r="G120" s="1">
        <v>716</v>
      </c>
      <c r="H120" s="1" t="s">
        <v>282</v>
      </c>
      <c r="I120" s="1" t="s">
        <v>1401</v>
      </c>
      <c r="J120" s="1" t="str">
        <f>VLOOKUP(A120,Status[],2,FALSE)</f>
        <v>NOT DELIVERED</v>
      </c>
      <c r="K120" t="s">
        <v>1700</v>
      </c>
      <c r="L120" t="s">
        <v>1529</v>
      </c>
      <c r="M120">
        <f t="shared" si="1"/>
        <v>0</v>
      </c>
    </row>
    <row r="121" spans="1:13" x14ac:dyDescent="0.35">
      <c r="A121" s="1">
        <v>444</v>
      </c>
      <c r="B121" s="1">
        <v>8306</v>
      </c>
      <c r="C121" s="1" t="s">
        <v>1230</v>
      </c>
      <c r="D121" s="1" t="s">
        <v>1190</v>
      </c>
      <c r="E121" s="1" t="s">
        <v>1195</v>
      </c>
      <c r="F121" s="1">
        <v>973</v>
      </c>
      <c r="G121" s="1">
        <v>1250</v>
      </c>
      <c r="H121" s="1" t="s">
        <v>1402</v>
      </c>
      <c r="I121" s="1" t="s">
        <v>1403</v>
      </c>
      <c r="J121" s="1" t="str">
        <f>VLOOKUP(A121,Status[],2,FALSE)</f>
        <v>NOT DELIVERED</v>
      </c>
      <c r="K121" t="s">
        <v>1701</v>
      </c>
      <c r="L121" t="s">
        <v>1529</v>
      </c>
      <c r="M121">
        <f t="shared" si="1"/>
        <v>0</v>
      </c>
    </row>
    <row r="122" spans="1:13" x14ac:dyDescent="0.35">
      <c r="A122" s="1">
        <v>503</v>
      </c>
      <c r="B122" s="1">
        <v>3270</v>
      </c>
      <c r="C122" s="1" t="s">
        <v>1207</v>
      </c>
      <c r="D122" s="1" t="s">
        <v>1190</v>
      </c>
      <c r="E122" s="1" t="s">
        <v>1191</v>
      </c>
      <c r="F122" s="1">
        <v>243</v>
      </c>
      <c r="G122" s="1">
        <v>935</v>
      </c>
      <c r="H122" s="1" t="s">
        <v>1404</v>
      </c>
      <c r="I122" s="1" t="s">
        <v>748</v>
      </c>
      <c r="J122" s="1" t="str">
        <f>VLOOKUP(A122,Status[],2,FALSE)</f>
        <v>DELIVERED</v>
      </c>
      <c r="K122" t="s">
        <v>1702</v>
      </c>
      <c r="L122" t="s">
        <v>1703</v>
      </c>
      <c r="M122">
        <f t="shared" si="1"/>
        <v>60</v>
      </c>
    </row>
    <row r="123" spans="1:13" x14ac:dyDescent="0.35">
      <c r="A123" s="1">
        <v>109</v>
      </c>
      <c r="B123" s="1">
        <v>6787</v>
      </c>
      <c r="C123" s="1" t="s">
        <v>1198</v>
      </c>
      <c r="D123" s="1" t="s">
        <v>1190</v>
      </c>
      <c r="E123" s="1" t="s">
        <v>1195</v>
      </c>
      <c r="F123" s="1">
        <v>715</v>
      </c>
      <c r="G123" s="1">
        <v>1185</v>
      </c>
      <c r="H123" s="1" t="s">
        <v>305</v>
      </c>
      <c r="I123" s="1" t="s">
        <v>1405</v>
      </c>
      <c r="J123" s="1" t="str">
        <f>VLOOKUP(A123,Status[],2,FALSE)</f>
        <v>NOT DELIVERED</v>
      </c>
      <c r="K123" t="s">
        <v>1704</v>
      </c>
      <c r="L123" t="s">
        <v>1529</v>
      </c>
      <c r="M123">
        <f t="shared" si="1"/>
        <v>0</v>
      </c>
    </row>
    <row r="124" spans="1:13" x14ac:dyDescent="0.35">
      <c r="A124" s="1">
        <v>823</v>
      </c>
      <c r="B124" s="1">
        <v>3733</v>
      </c>
      <c r="C124" s="1" t="s">
        <v>1189</v>
      </c>
      <c r="D124" s="1" t="s">
        <v>1190</v>
      </c>
      <c r="E124" s="1" t="s">
        <v>1195</v>
      </c>
      <c r="F124" s="1">
        <v>571</v>
      </c>
      <c r="G124" s="1">
        <v>1031</v>
      </c>
      <c r="H124" s="1" t="s">
        <v>173</v>
      </c>
      <c r="I124" s="1" t="s">
        <v>1406</v>
      </c>
      <c r="J124" s="1" t="str">
        <f>VLOOKUP(A124,Status[],2,FALSE)</f>
        <v>DELIVERED</v>
      </c>
      <c r="K124" t="s">
        <v>1705</v>
      </c>
      <c r="L124" t="s">
        <v>1706</v>
      </c>
      <c r="M124">
        <f t="shared" si="1"/>
        <v>2</v>
      </c>
    </row>
    <row r="125" spans="1:13" x14ac:dyDescent="0.35">
      <c r="A125" s="1">
        <v>147</v>
      </c>
      <c r="B125" s="1">
        <v>207</v>
      </c>
      <c r="C125" s="1" t="s">
        <v>1213</v>
      </c>
      <c r="D125" s="1" t="s">
        <v>1190</v>
      </c>
      <c r="E125" s="1" t="s">
        <v>1195</v>
      </c>
      <c r="F125" s="1">
        <v>369</v>
      </c>
      <c r="G125" s="1">
        <v>646</v>
      </c>
      <c r="H125" s="1" t="s">
        <v>284</v>
      </c>
      <c r="I125" s="1" t="s">
        <v>1407</v>
      </c>
      <c r="J125" s="1" t="str">
        <f>VLOOKUP(A125,Status[],2,FALSE)</f>
        <v>DELIVERED</v>
      </c>
      <c r="K125" t="s">
        <v>1707</v>
      </c>
      <c r="L125" t="s">
        <v>1560</v>
      </c>
      <c r="M125">
        <f t="shared" si="1"/>
        <v>179</v>
      </c>
    </row>
    <row r="126" spans="1:13" x14ac:dyDescent="0.35">
      <c r="A126" s="1">
        <v>625</v>
      </c>
      <c r="B126" s="1">
        <v>3</v>
      </c>
      <c r="C126" s="1" t="s">
        <v>1213</v>
      </c>
      <c r="D126" s="1" t="s">
        <v>1194</v>
      </c>
      <c r="E126" s="1" t="s">
        <v>1191</v>
      </c>
      <c r="F126" s="1">
        <v>318</v>
      </c>
      <c r="G126" s="1">
        <v>980</v>
      </c>
      <c r="H126" s="1" t="s">
        <v>1408</v>
      </c>
      <c r="I126" s="1" t="s">
        <v>1409</v>
      </c>
      <c r="J126" s="1" t="str">
        <f>VLOOKUP(A126,Status[],2,FALSE)</f>
        <v>NOT DELIVERED</v>
      </c>
      <c r="K126" t="s">
        <v>1708</v>
      </c>
      <c r="L126" t="s">
        <v>1529</v>
      </c>
      <c r="M126">
        <f t="shared" si="1"/>
        <v>0</v>
      </c>
    </row>
    <row r="127" spans="1:13" x14ac:dyDescent="0.35">
      <c r="A127" s="1">
        <v>695</v>
      </c>
      <c r="B127" s="1">
        <v>1896</v>
      </c>
      <c r="C127" s="1" t="s">
        <v>1207</v>
      </c>
      <c r="D127" s="1" t="s">
        <v>1190</v>
      </c>
      <c r="E127" s="1" t="s">
        <v>1191</v>
      </c>
      <c r="F127" s="1">
        <v>266</v>
      </c>
      <c r="G127" s="1">
        <v>833</v>
      </c>
      <c r="H127" s="1" t="s">
        <v>305</v>
      </c>
      <c r="I127" s="1" t="s">
        <v>1410</v>
      </c>
      <c r="J127" s="1" t="str">
        <f>VLOOKUP(A127,Status[],2,FALSE)</f>
        <v>NOT DELIVERED</v>
      </c>
      <c r="K127" t="s">
        <v>1709</v>
      </c>
      <c r="L127" t="s">
        <v>1529</v>
      </c>
      <c r="M127">
        <f t="shared" si="1"/>
        <v>0</v>
      </c>
    </row>
    <row r="128" spans="1:13" x14ac:dyDescent="0.35">
      <c r="A128" s="1">
        <v>983</v>
      </c>
      <c r="B128" s="1">
        <v>9631</v>
      </c>
      <c r="C128" s="1" t="s">
        <v>1201</v>
      </c>
      <c r="D128" s="1" t="s">
        <v>1194</v>
      </c>
      <c r="E128" s="1" t="s">
        <v>1191</v>
      </c>
      <c r="F128" s="1">
        <v>60</v>
      </c>
      <c r="G128" s="1">
        <v>166</v>
      </c>
      <c r="H128" s="1" t="s">
        <v>1411</v>
      </c>
      <c r="I128" s="1" t="s">
        <v>1412</v>
      </c>
      <c r="J128" s="1" t="str">
        <f>VLOOKUP(A128,Status[],2,FALSE)</f>
        <v>NOT DELIVERED</v>
      </c>
      <c r="K128" t="s">
        <v>1710</v>
      </c>
      <c r="L128" t="s">
        <v>1529</v>
      </c>
      <c r="M128">
        <f t="shared" si="1"/>
        <v>0</v>
      </c>
    </row>
    <row r="129" spans="1:13" x14ac:dyDescent="0.35">
      <c r="A129" s="1">
        <v>82</v>
      </c>
      <c r="B129" s="1">
        <v>3132</v>
      </c>
      <c r="C129" s="1" t="s">
        <v>1198</v>
      </c>
      <c r="D129" s="1" t="s">
        <v>1194</v>
      </c>
      <c r="E129" s="1" t="s">
        <v>1195</v>
      </c>
      <c r="F129" s="1">
        <v>121</v>
      </c>
      <c r="G129" s="1">
        <v>557</v>
      </c>
      <c r="H129" s="1" t="s">
        <v>1413</v>
      </c>
      <c r="I129" s="1" t="s">
        <v>1414</v>
      </c>
      <c r="J129" s="1" t="str">
        <f>VLOOKUP(A129,Status[],2,FALSE)</f>
        <v>NOT DELIVERED</v>
      </c>
      <c r="K129" t="s">
        <v>1711</v>
      </c>
      <c r="L129" t="s">
        <v>1529</v>
      </c>
      <c r="M129">
        <f t="shared" si="1"/>
        <v>0</v>
      </c>
    </row>
    <row r="130" spans="1:13" x14ac:dyDescent="0.35">
      <c r="A130" s="1">
        <v>397</v>
      </c>
      <c r="B130" s="1">
        <v>1202</v>
      </c>
      <c r="C130" s="1" t="s">
        <v>1218</v>
      </c>
      <c r="D130" s="1" t="s">
        <v>1194</v>
      </c>
      <c r="E130" s="1" t="s">
        <v>1195</v>
      </c>
      <c r="F130" s="1">
        <v>876</v>
      </c>
      <c r="G130" s="1">
        <v>1045</v>
      </c>
      <c r="H130" s="1" t="s">
        <v>1415</v>
      </c>
      <c r="I130" s="1" t="s">
        <v>1416</v>
      </c>
      <c r="J130" s="1" t="str">
        <f>VLOOKUP(A130,Status[],2,FALSE)</f>
        <v>NOT DELIVERED</v>
      </c>
      <c r="K130" t="s">
        <v>1712</v>
      </c>
      <c r="L130" t="s">
        <v>1529</v>
      </c>
      <c r="M130">
        <f t="shared" si="1"/>
        <v>0</v>
      </c>
    </row>
    <row r="131" spans="1:13" x14ac:dyDescent="0.35">
      <c r="A131" s="1">
        <v>599</v>
      </c>
      <c r="B131" s="1">
        <v>8834</v>
      </c>
      <c r="C131" s="1" t="s">
        <v>1213</v>
      </c>
      <c r="D131" s="1" t="s">
        <v>1190</v>
      </c>
      <c r="E131" s="1" t="s">
        <v>1191</v>
      </c>
      <c r="F131" s="1">
        <v>946</v>
      </c>
      <c r="G131" s="1">
        <v>1100</v>
      </c>
      <c r="H131" s="1" t="s">
        <v>168</v>
      </c>
      <c r="I131" s="1" t="s">
        <v>355</v>
      </c>
      <c r="J131" s="1" t="str">
        <f>VLOOKUP(A131,Status[],2,FALSE)</f>
        <v>NOT DELIVERED</v>
      </c>
      <c r="K131" t="s">
        <v>1713</v>
      </c>
      <c r="L131" t="s">
        <v>1529</v>
      </c>
      <c r="M131">
        <f t="shared" ref="M131:M194" si="2">IFERROR(L131-K131,0)</f>
        <v>0</v>
      </c>
    </row>
    <row r="132" spans="1:13" x14ac:dyDescent="0.35">
      <c r="A132" s="1">
        <v>306</v>
      </c>
      <c r="B132" s="1">
        <v>1201</v>
      </c>
      <c r="C132" s="1" t="s">
        <v>1215</v>
      </c>
      <c r="D132" s="1" t="s">
        <v>1190</v>
      </c>
      <c r="E132" s="1" t="s">
        <v>1191</v>
      </c>
      <c r="F132" s="1">
        <v>654</v>
      </c>
      <c r="G132" s="1">
        <v>1150</v>
      </c>
      <c r="H132" s="1" t="s">
        <v>190</v>
      </c>
      <c r="I132" s="1" t="s">
        <v>1417</v>
      </c>
      <c r="J132" s="1" t="str">
        <f>VLOOKUP(A132,Status[],2,FALSE)</f>
        <v>DELIVERED</v>
      </c>
      <c r="K132" t="s">
        <v>1714</v>
      </c>
      <c r="L132" t="s">
        <v>1715</v>
      </c>
      <c r="M132">
        <f t="shared" si="2"/>
        <v>175</v>
      </c>
    </row>
    <row r="133" spans="1:13" x14ac:dyDescent="0.35">
      <c r="A133" s="1">
        <v>536</v>
      </c>
      <c r="B133" s="1">
        <v>2573</v>
      </c>
      <c r="C133" s="1" t="s">
        <v>1230</v>
      </c>
      <c r="D133" s="1" t="s">
        <v>1190</v>
      </c>
      <c r="E133" s="1" t="s">
        <v>1195</v>
      </c>
      <c r="F133" s="1">
        <v>74</v>
      </c>
      <c r="G133" s="1">
        <v>281</v>
      </c>
      <c r="H133" s="1" t="s">
        <v>1418</v>
      </c>
      <c r="I133" s="1" t="s">
        <v>930</v>
      </c>
      <c r="J133" s="1" t="str">
        <f>VLOOKUP(A133,Status[],2,FALSE)</f>
        <v>DELIVERED</v>
      </c>
      <c r="K133" t="s">
        <v>1717</v>
      </c>
      <c r="L133" t="s">
        <v>1716</v>
      </c>
      <c r="M133">
        <f t="shared" si="2"/>
        <v>2</v>
      </c>
    </row>
    <row r="134" spans="1:13" x14ac:dyDescent="0.35">
      <c r="A134" s="1">
        <v>20</v>
      </c>
      <c r="B134" s="1">
        <v>6759</v>
      </c>
      <c r="C134" s="1" t="s">
        <v>1230</v>
      </c>
      <c r="D134" s="1" t="s">
        <v>1190</v>
      </c>
      <c r="E134" s="1" t="s">
        <v>1191</v>
      </c>
      <c r="F134" s="1">
        <v>630</v>
      </c>
      <c r="G134" s="1">
        <v>1062</v>
      </c>
      <c r="H134" s="1" t="s">
        <v>1419</v>
      </c>
      <c r="I134" s="1" t="s">
        <v>1420</v>
      </c>
      <c r="J134" s="1" t="str">
        <f>VLOOKUP(A134,Status[],2,FALSE)</f>
        <v>NOT DELIVERED</v>
      </c>
      <c r="K134" t="s">
        <v>1718</v>
      </c>
      <c r="L134" t="s">
        <v>1529</v>
      </c>
      <c r="M134">
        <f t="shared" si="2"/>
        <v>0</v>
      </c>
    </row>
    <row r="135" spans="1:13" x14ac:dyDescent="0.35">
      <c r="A135" s="1">
        <v>515</v>
      </c>
      <c r="B135" s="1">
        <v>2601</v>
      </c>
      <c r="C135" s="1" t="s">
        <v>1189</v>
      </c>
      <c r="D135" s="1" t="s">
        <v>1190</v>
      </c>
      <c r="E135" s="1" t="s">
        <v>1195</v>
      </c>
      <c r="F135" s="1">
        <v>782</v>
      </c>
      <c r="G135" s="1">
        <v>1425</v>
      </c>
      <c r="H135" s="1" t="s">
        <v>1421</v>
      </c>
      <c r="I135" s="1" t="s">
        <v>1422</v>
      </c>
      <c r="J135" s="1" t="str">
        <f>VLOOKUP(A135,Status[],2,FALSE)</f>
        <v>NOT DELIVERED</v>
      </c>
      <c r="K135" t="s">
        <v>1719</v>
      </c>
      <c r="L135" t="s">
        <v>1529</v>
      </c>
      <c r="M135">
        <f t="shared" si="2"/>
        <v>0</v>
      </c>
    </row>
    <row r="136" spans="1:13" x14ac:dyDescent="0.35">
      <c r="A136" s="1">
        <v>332</v>
      </c>
      <c r="B136" s="1">
        <v>2656</v>
      </c>
      <c r="C136" s="1" t="s">
        <v>1198</v>
      </c>
      <c r="D136" s="1" t="s">
        <v>1194</v>
      </c>
      <c r="E136" s="1" t="s">
        <v>1191</v>
      </c>
      <c r="F136" s="1">
        <v>45</v>
      </c>
      <c r="G136" s="1">
        <v>39</v>
      </c>
      <c r="H136" s="1" t="s">
        <v>1423</v>
      </c>
      <c r="I136" s="1" t="s">
        <v>1424</v>
      </c>
      <c r="J136" s="1" t="str">
        <f>VLOOKUP(A136,Status[],2,FALSE)</f>
        <v>NOT DELIVERED</v>
      </c>
      <c r="K136" t="s">
        <v>1720</v>
      </c>
      <c r="L136" t="s">
        <v>1529</v>
      </c>
      <c r="M136">
        <f t="shared" si="2"/>
        <v>0</v>
      </c>
    </row>
    <row r="137" spans="1:13" x14ac:dyDescent="0.35">
      <c r="A137" s="1">
        <v>127</v>
      </c>
      <c r="B137" s="1">
        <v>9645</v>
      </c>
      <c r="C137" s="1" t="s">
        <v>1198</v>
      </c>
      <c r="D137" s="1" t="s">
        <v>1194</v>
      </c>
      <c r="E137" s="1" t="s">
        <v>1195</v>
      </c>
      <c r="F137" s="1">
        <v>916</v>
      </c>
      <c r="G137" s="1">
        <v>1143</v>
      </c>
      <c r="H137" s="1" t="s">
        <v>1425</v>
      </c>
      <c r="I137" s="1" t="s">
        <v>1426</v>
      </c>
      <c r="J137" s="1" t="str">
        <f>VLOOKUP(A137,Status[],2,FALSE)</f>
        <v>DELIVERED</v>
      </c>
      <c r="K137" t="s">
        <v>1721</v>
      </c>
      <c r="L137" t="s">
        <v>1722</v>
      </c>
      <c r="M137">
        <f t="shared" si="2"/>
        <v>1</v>
      </c>
    </row>
    <row r="138" spans="1:13" x14ac:dyDescent="0.35">
      <c r="A138" s="1">
        <v>958</v>
      </c>
      <c r="B138" s="1">
        <v>584</v>
      </c>
      <c r="C138" s="1" t="s">
        <v>1215</v>
      </c>
      <c r="D138" s="1" t="s">
        <v>1194</v>
      </c>
      <c r="E138" s="1" t="s">
        <v>1195</v>
      </c>
      <c r="F138" s="1">
        <v>274</v>
      </c>
      <c r="G138" s="1">
        <v>669</v>
      </c>
      <c r="H138" s="1" t="s">
        <v>1427</v>
      </c>
      <c r="I138" s="1" t="s">
        <v>1428</v>
      </c>
      <c r="J138" s="1" t="str">
        <f>VLOOKUP(A138,Status[],2,FALSE)</f>
        <v>NOT DELIVERED</v>
      </c>
      <c r="K138" t="s">
        <v>1723</v>
      </c>
      <c r="L138" t="s">
        <v>1529</v>
      </c>
      <c r="M138">
        <f t="shared" si="2"/>
        <v>0</v>
      </c>
    </row>
    <row r="139" spans="1:13" x14ac:dyDescent="0.35">
      <c r="A139" s="1">
        <v>42</v>
      </c>
      <c r="B139" s="1">
        <v>2121</v>
      </c>
      <c r="C139" s="1" t="s">
        <v>1241</v>
      </c>
      <c r="D139" s="1" t="s">
        <v>1190</v>
      </c>
      <c r="E139" s="1" t="s">
        <v>1191</v>
      </c>
      <c r="F139" s="1">
        <v>987</v>
      </c>
      <c r="G139" s="1">
        <v>1134</v>
      </c>
      <c r="H139" s="1" t="s">
        <v>1429</v>
      </c>
      <c r="I139" s="1" t="s">
        <v>1430</v>
      </c>
      <c r="J139" s="1" t="str">
        <f>VLOOKUP(A139,Status[],2,FALSE)</f>
        <v>DELIVERED</v>
      </c>
      <c r="K139" t="s">
        <v>1724</v>
      </c>
      <c r="L139" t="s">
        <v>1725</v>
      </c>
      <c r="M139">
        <f t="shared" si="2"/>
        <v>235</v>
      </c>
    </row>
    <row r="140" spans="1:13" x14ac:dyDescent="0.35">
      <c r="A140" s="1">
        <v>977</v>
      </c>
      <c r="B140" s="1">
        <v>2142</v>
      </c>
      <c r="C140" s="1" t="s">
        <v>1241</v>
      </c>
      <c r="D140" s="1" t="s">
        <v>1194</v>
      </c>
      <c r="E140" s="1" t="s">
        <v>1191</v>
      </c>
      <c r="F140" s="1">
        <v>434</v>
      </c>
      <c r="G140" s="1">
        <v>558</v>
      </c>
      <c r="H140" s="1" t="s">
        <v>1431</v>
      </c>
      <c r="I140" s="1" t="s">
        <v>1236</v>
      </c>
      <c r="J140" s="1" t="str">
        <f>VLOOKUP(A140,Status[],2,FALSE)</f>
        <v>DELIVERED</v>
      </c>
      <c r="K140" t="s">
        <v>1726</v>
      </c>
      <c r="L140" t="s">
        <v>1579</v>
      </c>
      <c r="M140">
        <f t="shared" si="2"/>
        <v>259</v>
      </c>
    </row>
    <row r="141" spans="1:13" x14ac:dyDescent="0.35">
      <c r="A141" s="1">
        <v>460</v>
      </c>
      <c r="B141" s="1">
        <v>2396</v>
      </c>
      <c r="C141" s="1" t="s">
        <v>1204</v>
      </c>
      <c r="D141" s="1" t="s">
        <v>1194</v>
      </c>
      <c r="E141" s="1" t="s">
        <v>1195</v>
      </c>
      <c r="F141" s="1">
        <v>897</v>
      </c>
      <c r="G141" s="1">
        <v>1313</v>
      </c>
      <c r="H141" s="1" t="s">
        <v>316</v>
      </c>
      <c r="I141" s="1" t="s">
        <v>1305</v>
      </c>
      <c r="J141" s="1" t="str">
        <f>VLOOKUP(A141,Status[],2,FALSE)</f>
        <v>DELIVERED</v>
      </c>
      <c r="K141" t="s">
        <v>1727</v>
      </c>
      <c r="L141" t="s">
        <v>1560</v>
      </c>
      <c r="M141">
        <f t="shared" si="2"/>
        <v>152</v>
      </c>
    </row>
    <row r="142" spans="1:13" x14ac:dyDescent="0.35">
      <c r="A142" s="1">
        <v>659</v>
      </c>
      <c r="B142" s="1">
        <v>8747</v>
      </c>
      <c r="C142" s="1" t="s">
        <v>1218</v>
      </c>
      <c r="D142" s="1" t="s">
        <v>1194</v>
      </c>
      <c r="E142" s="1" t="s">
        <v>1191</v>
      </c>
      <c r="F142" s="1">
        <v>442</v>
      </c>
      <c r="G142" s="1">
        <v>595</v>
      </c>
      <c r="H142" s="1" t="s">
        <v>1432</v>
      </c>
      <c r="I142" s="1" t="s">
        <v>1433</v>
      </c>
      <c r="J142" s="1" t="str">
        <f>VLOOKUP(A142,Status[],2,FALSE)</f>
        <v>DELIVERED</v>
      </c>
      <c r="K142" t="s">
        <v>1728</v>
      </c>
      <c r="L142" t="s">
        <v>1729</v>
      </c>
      <c r="M142">
        <f t="shared" si="2"/>
        <v>202</v>
      </c>
    </row>
    <row r="143" spans="1:13" x14ac:dyDescent="0.35">
      <c r="A143" s="1">
        <v>197</v>
      </c>
      <c r="B143" s="1">
        <v>4142</v>
      </c>
      <c r="C143" s="1" t="s">
        <v>1207</v>
      </c>
      <c r="D143" s="1" t="s">
        <v>1190</v>
      </c>
      <c r="E143" s="1" t="s">
        <v>1195</v>
      </c>
      <c r="F143" s="1">
        <v>98</v>
      </c>
      <c r="G143" s="1">
        <v>360</v>
      </c>
      <c r="H143" s="1" t="s">
        <v>1434</v>
      </c>
      <c r="I143" s="1" t="s">
        <v>1435</v>
      </c>
      <c r="J143" s="1" t="str">
        <f>VLOOKUP(A143,Status[],2,FALSE)</f>
        <v>DELIVERED</v>
      </c>
      <c r="K143" t="s">
        <v>1730</v>
      </c>
      <c r="L143" t="s">
        <v>1731</v>
      </c>
      <c r="M143">
        <f t="shared" si="2"/>
        <v>147</v>
      </c>
    </row>
    <row r="144" spans="1:13" x14ac:dyDescent="0.35">
      <c r="A144" s="1">
        <v>540</v>
      </c>
      <c r="B144" s="1">
        <v>9770</v>
      </c>
      <c r="C144" s="1" t="s">
        <v>1198</v>
      </c>
      <c r="D144" s="1" t="s">
        <v>1194</v>
      </c>
      <c r="E144" s="1" t="s">
        <v>1195</v>
      </c>
      <c r="F144" s="1">
        <v>431</v>
      </c>
      <c r="G144" s="1">
        <v>934</v>
      </c>
      <c r="H144" s="1" t="s">
        <v>1436</v>
      </c>
      <c r="I144" s="1" t="s">
        <v>656</v>
      </c>
      <c r="J144" s="1" t="str">
        <f>VLOOKUP(A144,Status[],2,FALSE)</f>
        <v>DELIVERED</v>
      </c>
      <c r="K144" t="s">
        <v>1732</v>
      </c>
      <c r="L144" t="s">
        <v>1557</v>
      </c>
      <c r="M144">
        <f t="shared" si="2"/>
        <v>201</v>
      </c>
    </row>
    <row r="145" spans="1:13" x14ac:dyDescent="0.35">
      <c r="A145" s="1">
        <v>178</v>
      </c>
      <c r="B145" s="1">
        <v>2593</v>
      </c>
      <c r="C145" s="1" t="s">
        <v>1230</v>
      </c>
      <c r="D145" s="1" t="s">
        <v>1194</v>
      </c>
      <c r="E145" s="1" t="s">
        <v>1195</v>
      </c>
      <c r="F145" s="1">
        <v>745</v>
      </c>
      <c r="G145" s="1">
        <v>1383</v>
      </c>
      <c r="H145" s="1" t="s">
        <v>1437</v>
      </c>
      <c r="I145" s="1" t="s">
        <v>1438</v>
      </c>
      <c r="J145" s="1" t="str">
        <f>VLOOKUP(A145,Status[],2,FALSE)</f>
        <v>DELIVERED</v>
      </c>
      <c r="K145" t="s">
        <v>1733</v>
      </c>
      <c r="L145" t="s">
        <v>1734</v>
      </c>
      <c r="M145">
        <f t="shared" si="2"/>
        <v>25</v>
      </c>
    </row>
    <row r="146" spans="1:13" x14ac:dyDescent="0.35">
      <c r="A146" s="1">
        <v>202</v>
      </c>
      <c r="B146" s="1">
        <v>9807</v>
      </c>
      <c r="C146" s="1" t="s">
        <v>1201</v>
      </c>
      <c r="D146" s="1" t="s">
        <v>1194</v>
      </c>
      <c r="E146" s="1" t="s">
        <v>1195</v>
      </c>
      <c r="F146" s="1">
        <v>871</v>
      </c>
      <c r="G146" s="1">
        <v>1274</v>
      </c>
      <c r="H146" s="1" t="s">
        <v>1433</v>
      </c>
      <c r="I146" s="1" t="s">
        <v>1251</v>
      </c>
      <c r="J146" s="1" t="str">
        <f>VLOOKUP(A146,Status[],2,FALSE)</f>
        <v>DELIVERED</v>
      </c>
      <c r="K146" t="s">
        <v>1735</v>
      </c>
      <c r="L146" t="s">
        <v>1736</v>
      </c>
      <c r="M146">
        <f t="shared" si="2"/>
        <v>188</v>
      </c>
    </row>
    <row r="147" spans="1:13" x14ac:dyDescent="0.35">
      <c r="A147" s="1">
        <v>632</v>
      </c>
      <c r="B147" s="1">
        <v>2525</v>
      </c>
      <c r="C147" s="1" t="s">
        <v>1213</v>
      </c>
      <c r="D147" s="1" t="s">
        <v>1190</v>
      </c>
      <c r="E147" s="1" t="s">
        <v>1191</v>
      </c>
      <c r="F147" s="1">
        <v>67</v>
      </c>
      <c r="G147" s="1">
        <v>193</v>
      </c>
      <c r="H147" s="1" t="s">
        <v>82</v>
      </c>
      <c r="I147" s="1" t="s">
        <v>1439</v>
      </c>
      <c r="J147" s="1" t="str">
        <f>VLOOKUP(A147,Status[],2,FALSE)</f>
        <v>DELIVERED</v>
      </c>
      <c r="K147" t="s">
        <v>1737</v>
      </c>
      <c r="L147" t="s">
        <v>1738</v>
      </c>
      <c r="M147">
        <f t="shared" si="2"/>
        <v>121</v>
      </c>
    </row>
    <row r="148" spans="1:13" x14ac:dyDescent="0.35">
      <c r="A148" s="1">
        <v>25</v>
      </c>
      <c r="B148" s="1">
        <v>1724</v>
      </c>
      <c r="C148" s="1" t="s">
        <v>1201</v>
      </c>
      <c r="D148" s="1" t="s">
        <v>1190</v>
      </c>
      <c r="E148" s="1" t="s">
        <v>1195</v>
      </c>
      <c r="F148" s="1">
        <v>431</v>
      </c>
      <c r="G148" s="1">
        <v>702</v>
      </c>
      <c r="H148" s="1" t="s">
        <v>1440</v>
      </c>
      <c r="I148" s="1" t="s">
        <v>1441</v>
      </c>
      <c r="J148" s="1" t="str">
        <f>VLOOKUP(A148,Status[],2,FALSE)</f>
        <v>DELIVERED</v>
      </c>
      <c r="K148" t="s">
        <v>1740</v>
      </c>
      <c r="L148" t="s">
        <v>1739</v>
      </c>
      <c r="M148">
        <f t="shared" si="2"/>
        <v>12</v>
      </c>
    </row>
    <row r="149" spans="1:13" x14ac:dyDescent="0.35">
      <c r="A149" s="1">
        <v>990</v>
      </c>
      <c r="B149" s="1">
        <v>7146</v>
      </c>
      <c r="C149" s="1" t="s">
        <v>1230</v>
      </c>
      <c r="D149" s="1" t="s">
        <v>1194</v>
      </c>
      <c r="E149" s="1" t="s">
        <v>1191</v>
      </c>
      <c r="F149" s="1">
        <v>178</v>
      </c>
      <c r="G149" s="1">
        <v>646</v>
      </c>
      <c r="H149" s="1" t="s">
        <v>1442</v>
      </c>
      <c r="I149" s="1" t="s">
        <v>1443</v>
      </c>
      <c r="J149" s="1" t="str">
        <f>VLOOKUP(A149,Status[],2,FALSE)</f>
        <v>DELIVERED</v>
      </c>
      <c r="K149" t="s">
        <v>1741</v>
      </c>
      <c r="L149" t="s">
        <v>1742</v>
      </c>
      <c r="M149">
        <f t="shared" si="2"/>
        <v>194</v>
      </c>
    </row>
    <row r="150" spans="1:13" x14ac:dyDescent="0.35">
      <c r="A150" s="1">
        <v>913</v>
      </c>
      <c r="B150" s="1">
        <v>563</v>
      </c>
      <c r="C150" s="1" t="s">
        <v>1201</v>
      </c>
      <c r="D150" s="1" t="s">
        <v>1190</v>
      </c>
      <c r="E150" s="1" t="s">
        <v>1195</v>
      </c>
      <c r="F150" s="1">
        <v>180</v>
      </c>
      <c r="G150" s="1">
        <v>755</v>
      </c>
      <c r="H150" s="1" t="s">
        <v>1444</v>
      </c>
      <c r="I150" s="1" t="s">
        <v>1445</v>
      </c>
      <c r="J150" s="1" t="str">
        <f>VLOOKUP(A150,Status[],2,FALSE)</f>
        <v>NOT DELIVERED</v>
      </c>
      <c r="K150" t="s">
        <v>1743</v>
      </c>
      <c r="L150" t="s">
        <v>1529</v>
      </c>
      <c r="M150">
        <f t="shared" si="2"/>
        <v>0</v>
      </c>
    </row>
    <row r="151" spans="1:13" x14ac:dyDescent="0.35">
      <c r="A151" s="1">
        <v>371</v>
      </c>
      <c r="B151" s="1">
        <v>7771</v>
      </c>
      <c r="C151" s="1" t="s">
        <v>1241</v>
      </c>
      <c r="D151" s="1" t="s">
        <v>1190</v>
      </c>
      <c r="E151" s="1" t="s">
        <v>1195</v>
      </c>
      <c r="F151" s="1">
        <v>280</v>
      </c>
      <c r="G151" s="1">
        <v>990</v>
      </c>
      <c r="H151" s="1" t="s">
        <v>813</v>
      </c>
      <c r="I151" s="1" t="s">
        <v>1446</v>
      </c>
      <c r="J151" s="1" t="str">
        <f>VLOOKUP(A151,Status[],2,FALSE)</f>
        <v>NOT DELIVERED</v>
      </c>
      <c r="K151" t="s">
        <v>1744</v>
      </c>
      <c r="L151" t="s">
        <v>1529</v>
      </c>
      <c r="M151">
        <f t="shared" si="2"/>
        <v>0</v>
      </c>
    </row>
    <row r="152" spans="1:13" x14ac:dyDescent="0.35">
      <c r="A152" s="1">
        <v>514</v>
      </c>
      <c r="B152" s="1">
        <v>4789</v>
      </c>
      <c r="C152" s="1" t="s">
        <v>1215</v>
      </c>
      <c r="D152" s="1" t="s">
        <v>1190</v>
      </c>
      <c r="E152" s="1" t="s">
        <v>1195</v>
      </c>
      <c r="F152" s="1">
        <v>263</v>
      </c>
      <c r="G152" s="1">
        <v>965</v>
      </c>
      <c r="H152" s="1" t="s">
        <v>1447</v>
      </c>
      <c r="I152" s="1" t="s">
        <v>588</v>
      </c>
      <c r="J152" s="1" t="str">
        <f>VLOOKUP(A152,Status[],2,FALSE)</f>
        <v>NOT DELIVERED</v>
      </c>
      <c r="K152" t="s">
        <v>1745</v>
      </c>
      <c r="L152" t="s">
        <v>1529</v>
      </c>
      <c r="M152">
        <f t="shared" si="2"/>
        <v>0</v>
      </c>
    </row>
    <row r="153" spans="1:13" x14ac:dyDescent="0.35">
      <c r="A153" s="1">
        <v>707</v>
      </c>
      <c r="B153" s="1">
        <v>3221</v>
      </c>
      <c r="C153" s="1" t="s">
        <v>1218</v>
      </c>
      <c r="D153" s="1" t="s">
        <v>1190</v>
      </c>
      <c r="E153" s="1" t="s">
        <v>1191</v>
      </c>
      <c r="F153" s="1">
        <v>187</v>
      </c>
      <c r="G153" s="1">
        <v>931</v>
      </c>
      <c r="H153" s="1" t="s">
        <v>1448</v>
      </c>
      <c r="I153" s="1" t="s">
        <v>1449</v>
      </c>
      <c r="J153" s="1" t="str">
        <f>VLOOKUP(A153,Status[],2,FALSE)</f>
        <v>NOT DELIVERED</v>
      </c>
      <c r="K153" t="s">
        <v>1746</v>
      </c>
      <c r="L153" t="s">
        <v>1529</v>
      </c>
      <c r="M153">
        <f t="shared" si="2"/>
        <v>0</v>
      </c>
    </row>
    <row r="154" spans="1:13" x14ac:dyDescent="0.35">
      <c r="A154" s="1">
        <v>473</v>
      </c>
      <c r="B154" s="1">
        <v>5197</v>
      </c>
      <c r="C154" s="1" t="s">
        <v>1241</v>
      </c>
      <c r="D154" s="1" t="s">
        <v>1194</v>
      </c>
      <c r="E154" s="1" t="s">
        <v>1191</v>
      </c>
      <c r="F154" s="1">
        <v>94</v>
      </c>
      <c r="G154" s="1">
        <v>361</v>
      </c>
      <c r="H154" s="1" t="s">
        <v>1450</v>
      </c>
      <c r="I154" s="1" t="s">
        <v>1451</v>
      </c>
      <c r="J154" s="1" t="str">
        <f>VLOOKUP(A154,Status[],2,FALSE)</f>
        <v>DELIVERED</v>
      </c>
      <c r="K154" t="s">
        <v>1748</v>
      </c>
      <c r="L154" t="s">
        <v>1747</v>
      </c>
      <c r="M154">
        <f t="shared" si="2"/>
        <v>8</v>
      </c>
    </row>
    <row r="155" spans="1:13" x14ac:dyDescent="0.35">
      <c r="A155" s="1">
        <v>847</v>
      </c>
      <c r="B155" s="1">
        <v>8183</v>
      </c>
      <c r="C155" s="1" t="s">
        <v>1210</v>
      </c>
      <c r="D155" s="1" t="s">
        <v>1194</v>
      </c>
      <c r="E155" s="1" t="s">
        <v>1195</v>
      </c>
      <c r="F155" s="1">
        <v>906</v>
      </c>
      <c r="G155" s="1">
        <v>1297</v>
      </c>
      <c r="H155" s="1" t="s">
        <v>1452</v>
      </c>
      <c r="I155" s="1" t="s">
        <v>1453</v>
      </c>
      <c r="J155" s="1" t="str">
        <f>VLOOKUP(A155,Status[],2,FALSE)</f>
        <v>NOT DELIVERED</v>
      </c>
      <c r="K155" t="s">
        <v>1749</v>
      </c>
      <c r="L155" t="s">
        <v>1529</v>
      </c>
      <c r="M155">
        <f t="shared" si="2"/>
        <v>0</v>
      </c>
    </row>
    <row r="156" spans="1:13" x14ac:dyDescent="0.35">
      <c r="A156" s="1">
        <v>815</v>
      </c>
      <c r="B156" s="1">
        <v>1126</v>
      </c>
      <c r="C156" s="1" t="s">
        <v>1189</v>
      </c>
      <c r="D156" s="1" t="s">
        <v>1194</v>
      </c>
      <c r="E156" s="1" t="s">
        <v>1191</v>
      </c>
      <c r="F156" s="1">
        <v>71</v>
      </c>
      <c r="G156" s="1">
        <v>130</v>
      </c>
      <c r="H156" s="1" t="s">
        <v>1454</v>
      </c>
      <c r="I156" s="1" t="s">
        <v>1455</v>
      </c>
      <c r="J156" s="1" t="str">
        <f>VLOOKUP(A156,Status[],2,FALSE)</f>
        <v>DELIVERED</v>
      </c>
      <c r="K156" t="s">
        <v>1750</v>
      </c>
      <c r="L156" t="s">
        <v>1547</v>
      </c>
      <c r="M156">
        <f t="shared" si="2"/>
        <v>31</v>
      </c>
    </row>
    <row r="157" spans="1:13" x14ac:dyDescent="0.35">
      <c r="A157" s="1">
        <v>928</v>
      </c>
      <c r="B157" s="1">
        <v>4899</v>
      </c>
      <c r="C157" s="1" t="s">
        <v>1215</v>
      </c>
      <c r="D157" s="1" t="s">
        <v>1194</v>
      </c>
      <c r="E157" s="1" t="s">
        <v>1195</v>
      </c>
      <c r="F157" s="1">
        <v>253</v>
      </c>
      <c r="G157" s="1">
        <v>904</v>
      </c>
      <c r="H157" s="1" t="s">
        <v>715</v>
      </c>
      <c r="I157" s="1" t="s">
        <v>715</v>
      </c>
      <c r="J157" s="1" t="str">
        <f>VLOOKUP(A157,Status[],2,FALSE)</f>
        <v>NOT DELIVERED</v>
      </c>
      <c r="K157" t="s">
        <v>1751</v>
      </c>
      <c r="L157" t="s">
        <v>1529</v>
      </c>
      <c r="M157">
        <f t="shared" si="2"/>
        <v>0</v>
      </c>
    </row>
    <row r="158" spans="1:13" x14ac:dyDescent="0.35">
      <c r="A158" s="1">
        <v>210</v>
      </c>
      <c r="B158" s="1">
        <v>4732</v>
      </c>
      <c r="C158" s="1" t="s">
        <v>1201</v>
      </c>
      <c r="D158" s="1" t="s">
        <v>1194</v>
      </c>
      <c r="E158" s="1" t="s">
        <v>1195</v>
      </c>
      <c r="F158" s="1">
        <v>591</v>
      </c>
      <c r="G158" s="1">
        <v>1433</v>
      </c>
      <c r="H158" s="1" t="s">
        <v>1456</v>
      </c>
      <c r="I158" s="1" t="s">
        <v>276</v>
      </c>
      <c r="J158" s="1" t="str">
        <f>VLOOKUP(A158,Status[],2,FALSE)</f>
        <v>NOT DELIVERED</v>
      </c>
      <c r="K158" t="s">
        <v>1752</v>
      </c>
      <c r="L158" t="s">
        <v>1529</v>
      </c>
      <c r="M158">
        <f t="shared" si="2"/>
        <v>0</v>
      </c>
    </row>
    <row r="159" spans="1:13" x14ac:dyDescent="0.35">
      <c r="A159" s="1">
        <v>793</v>
      </c>
      <c r="B159" s="1">
        <v>4103</v>
      </c>
      <c r="C159" s="1" t="s">
        <v>1218</v>
      </c>
      <c r="D159" s="1" t="s">
        <v>1190</v>
      </c>
      <c r="E159" s="1" t="s">
        <v>1191</v>
      </c>
      <c r="F159" s="1">
        <v>399</v>
      </c>
      <c r="G159" s="1">
        <v>835</v>
      </c>
      <c r="H159" s="1" t="s">
        <v>168</v>
      </c>
      <c r="I159" s="1" t="s">
        <v>119</v>
      </c>
      <c r="J159" s="1" t="str">
        <f>VLOOKUP(A159,Status[],2,FALSE)</f>
        <v>NOT DELIVERED</v>
      </c>
      <c r="K159" t="s">
        <v>1753</v>
      </c>
      <c r="L159" t="s">
        <v>1529</v>
      </c>
      <c r="M159">
        <f t="shared" si="2"/>
        <v>0</v>
      </c>
    </row>
    <row r="160" spans="1:13" x14ac:dyDescent="0.35">
      <c r="A160" s="1">
        <v>872</v>
      </c>
      <c r="B160" s="1">
        <v>7861</v>
      </c>
      <c r="C160" s="1" t="s">
        <v>1218</v>
      </c>
      <c r="D160" s="1" t="s">
        <v>1194</v>
      </c>
      <c r="E160" s="1" t="s">
        <v>1195</v>
      </c>
      <c r="F160" s="1">
        <v>91</v>
      </c>
      <c r="G160" s="1">
        <v>242</v>
      </c>
      <c r="H160" s="1" t="s">
        <v>1457</v>
      </c>
      <c r="I160" s="1" t="s">
        <v>1331</v>
      </c>
      <c r="J160" s="1" t="str">
        <f>VLOOKUP(A160,Status[],2,FALSE)</f>
        <v>DELIVERED</v>
      </c>
      <c r="K160" t="s">
        <v>1755</v>
      </c>
      <c r="L160" t="s">
        <v>1754</v>
      </c>
      <c r="M160">
        <f t="shared" si="2"/>
        <v>4</v>
      </c>
    </row>
    <row r="161" spans="1:13" x14ac:dyDescent="0.35">
      <c r="A161" s="1">
        <v>298</v>
      </c>
      <c r="B161" s="1">
        <v>7764</v>
      </c>
      <c r="C161" s="1" t="s">
        <v>1215</v>
      </c>
      <c r="D161" s="1" t="s">
        <v>1194</v>
      </c>
      <c r="E161" s="1" t="s">
        <v>1191</v>
      </c>
      <c r="F161" s="1">
        <v>717</v>
      </c>
      <c r="G161" s="1">
        <v>1297</v>
      </c>
      <c r="H161" s="1" t="s">
        <v>1458</v>
      </c>
      <c r="I161" s="1" t="s">
        <v>1459</v>
      </c>
      <c r="J161" s="1" t="str">
        <f>VLOOKUP(A161,Status[],2,FALSE)</f>
        <v>NOT DELIVERED</v>
      </c>
      <c r="K161" t="s">
        <v>1756</v>
      </c>
      <c r="L161" t="s">
        <v>1529</v>
      </c>
      <c r="M161">
        <f t="shared" si="2"/>
        <v>0</v>
      </c>
    </row>
    <row r="162" spans="1:13" x14ac:dyDescent="0.35">
      <c r="A162" s="1">
        <v>941</v>
      </c>
      <c r="B162" s="1">
        <v>5345</v>
      </c>
      <c r="C162" s="1" t="s">
        <v>1207</v>
      </c>
      <c r="D162" s="1" t="s">
        <v>1194</v>
      </c>
      <c r="E162" s="1" t="s">
        <v>1191</v>
      </c>
      <c r="F162" s="1">
        <v>735</v>
      </c>
      <c r="G162" s="1">
        <v>1181</v>
      </c>
      <c r="H162" s="1" t="s">
        <v>1460</v>
      </c>
      <c r="I162" s="1" t="s">
        <v>1461</v>
      </c>
      <c r="J162" s="1" t="str">
        <f>VLOOKUP(A162,Status[],2,FALSE)</f>
        <v>DELIVERED</v>
      </c>
      <c r="K162" t="s">
        <v>1757</v>
      </c>
      <c r="L162" t="s">
        <v>1758</v>
      </c>
      <c r="M162">
        <f t="shared" si="2"/>
        <v>58</v>
      </c>
    </row>
    <row r="163" spans="1:13" x14ac:dyDescent="0.35">
      <c r="A163" s="1">
        <v>731</v>
      </c>
      <c r="B163" s="1">
        <v>6191</v>
      </c>
      <c r="C163" s="1" t="s">
        <v>1215</v>
      </c>
      <c r="D163" s="1" t="s">
        <v>1190</v>
      </c>
      <c r="E163" s="1" t="s">
        <v>1195</v>
      </c>
      <c r="F163" s="1">
        <v>970</v>
      </c>
      <c r="G163" s="1">
        <v>1242</v>
      </c>
      <c r="H163" s="1" t="s">
        <v>1462</v>
      </c>
      <c r="I163" s="1" t="s">
        <v>1463</v>
      </c>
      <c r="J163" s="1" t="str">
        <f>VLOOKUP(A163,Status[],2,FALSE)</f>
        <v>NOT DELIVERED</v>
      </c>
      <c r="K163" t="s">
        <v>1759</v>
      </c>
      <c r="L163" t="s">
        <v>1529</v>
      </c>
      <c r="M163">
        <f t="shared" si="2"/>
        <v>0</v>
      </c>
    </row>
    <row r="164" spans="1:13" x14ac:dyDescent="0.35">
      <c r="A164" s="1">
        <v>500</v>
      </c>
      <c r="B164" s="1">
        <v>310</v>
      </c>
      <c r="C164" s="1" t="s">
        <v>1241</v>
      </c>
      <c r="D164" s="1" t="s">
        <v>1190</v>
      </c>
      <c r="E164" s="1" t="s">
        <v>1191</v>
      </c>
      <c r="F164" s="1">
        <v>80</v>
      </c>
      <c r="G164" s="1">
        <v>236</v>
      </c>
      <c r="H164" s="1" t="s">
        <v>1464</v>
      </c>
      <c r="I164" s="1" t="s">
        <v>1465</v>
      </c>
      <c r="J164" s="1" t="str">
        <f>VLOOKUP(A164,Status[],2,FALSE)</f>
        <v>NOT DELIVERED</v>
      </c>
      <c r="K164" t="s">
        <v>1760</v>
      </c>
      <c r="L164" t="s">
        <v>1529</v>
      </c>
      <c r="M164">
        <f t="shared" si="2"/>
        <v>0</v>
      </c>
    </row>
    <row r="165" spans="1:13" x14ac:dyDescent="0.35">
      <c r="A165" s="1">
        <v>142</v>
      </c>
      <c r="B165" s="1">
        <v>3095</v>
      </c>
      <c r="C165" s="1" t="s">
        <v>1241</v>
      </c>
      <c r="D165" s="1" t="s">
        <v>1190</v>
      </c>
      <c r="E165" s="1" t="s">
        <v>1195</v>
      </c>
      <c r="F165" s="1">
        <v>550</v>
      </c>
      <c r="G165" s="1">
        <v>1171</v>
      </c>
      <c r="H165" s="1" t="s">
        <v>1459</v>
      </c>
      <c r="I165" s="1" t="s">
        <v>1466</v>
      </c>
      <c r="J165" s="1" t="str">
        <f>VLOOKUP(A165,Status[],2,FALSE)</f>
        <v>NOT DELIVERED</v>
      </c>
      <c r="K165" t="s">
        <v>1761</v>
      </c>
      <c r="L165" t="s">
        <v>1529</v>
      </c>
      <c r="M165">
        <f t="shared" si="2"/>
        <v>0</v>
      </c>
    </row>
    <row r="166" spans="1:13" x14ac:dyDescent="0.35">
      <c r="A166" s="1">
        <v>787</v>
      </c>
      <c r="B166" s="1">
        <v>2159</v>
      </c>
      <c r="C166" s="1" t="s">
        <v>1241</v>
      </c>
      <c r="D166" s="1" t="s">
        <v>1194</v>
      </c>
      <c r="E166" s="1" t="s">
        <v>1195</v>
      </c>
      <c r="F166" s="1">
        <v>187</v>
      </c>
      <c r="G166" s="1">
        <v>864</v>
      </c>
      <c r="H166" s="1" t="s">
        <v>87</v>
      </c>
      <c r="I166" s="1" t="s">
        <v>1411</v>
      </c>
      <c r="J166" s="1" t="str">
        <f>VLOOKUP(A166,Status[],2,FALSE)</f>
        <v>DELIVERED</v>
      </c>
      <c r="K166" t="s">
        <v>1762</v>
      </c>
      <c r="L166" t="s">
        <v>1763</v>
      </c>
      <c r="M166">
        <f t="shared" si="2"/>
        <v>89</v>
      </c>
    </row>
    <row r="167" spans="1:13" x14ac:dyDescent="0.35">
      <c r="A167" s="1">
        <v>749</v>
      </c>
      <c r="B167" s="1">
        <v>3569</v>
      </c>
      <c r="C167" s="1" t="s">
        <v>1218</v>
      </c>
      <c r="D167" s="1" t="s">
        <v>1194</v>
      </c>
      <c r="E167" s="1" t="s">
        <v>1195</v>
      </c>
      <c r="F167" s="1">
        <v>262</v>
      </c>
      <c r="G167" s="1">
        <v>875</v>
      </c>
      <c r="H167" s="1" t="s">
        <v>1467</v>
      </c>
      <c r="I167" s="1" t="s">
        <v>207</v>
      </c>
      <c r="J167" s="1" t="str">
        <f>VLOOKUP(A167,Status[],2,FALSE)</f>
        <v>DELIVERED</v>
      </c>
      <c r="K167" t="s">
        <v>1764</v>
      </c>
      <c r="L167" t="s">
        <v>1765</v>
      </c>
      <c r="M167">
        <f t="shared" si="2"/>
        <v>63</v>
      </c>
    </row>
    <row r="168" spans="1:13" x14ac:dyDescent="0.35">
      <c r="A168" s="1">
        <v>304</v>
      </c>
      <c r="B168" s="1">
        <v>5958</v>
      </c>
      <c r="C168" s="1" t="s">
        <v>1207</v>
      </c>
      <c r="D168" s="1" t="s">
        <v>1190</v>
      </c>
      <c r="E168" s="1" t="s">
        <v>1191</v>
      </c>
      <c r="F168" s="1">
        <v>540</v>
      </c>
      <c r="G168" s="1">
        <v>1172</v>
      </c>
      <c r="H168" s="1" t="s">
        <v>1468</v>
      </c>
      <c r="I168" s="1" t="s">
        <v>1469</v>
      </c>
      <c r="J168" s="1" t="str">
        <f>VLOOKUP(A168,Status[],2,FALSE)</f>
        <v>DELIVERED</v>
      </c>
      <c r="K168" t="s">
        <v>1589</v>
      </c>
      <c r="L168" t="s">
        <v>1636</v>
      </c>
      <c r="M168">
        <f t="shared" si="2"/>
        <v>189</v>
      </c>
    </row>
    <row r="169" spans="1:13" x14ac:dyDescent="0.35">
      <c r="A169" s="1">
        <v>30</v>
      </c>
      <c r="B169" s="1">
        <v>1275</v>
      </c>
      <c r="C169" s="1" t="s">
        <v>1210</v>
      </c>
      <c r="D169" s="1" t="s">
        <v>1190</v>
      </c>
      <c r="E169" s="1" t="s">
        <v>1191</v>
      </c>
      <c r="F169" s="1">
        <v>581</v>
      </c>
      <c r="G169" s="1">
        <v>1422</v>
      </c>
      <c r="H169" s="1" t="s">
        <v>1470</v>
      </c>
      <c r="I169" s="1" t="s">
        <v>333</v>
      </c>
      <c r="J169" s="1" t="str">
        <f>VLOOKUP(A169,Status[],2,FALSE)</f>
        <v>DELIVERED</v>
      </c>
      <c r="K169" t="s">
        <v>1766</v>
      </c>
      <c r="L169" t="s">
        <v>1767</v>
      </c>
      <c r="M169">
        <f t="shared" si="2"/>
        <v>18</v>
      </c>
    </row>
    <row r="170" spans="1:13" x14ac:dyDescent="0.35">
      <c r="A170" s="1">
        <v>477</v>
      </c>
      <c r="B170" s="1">
        <v>6357</v>
      </c>
      <c r="C170" s="1" t="s">
        <v>1210</v>
      </c>
      <c r="D170" s="1" t="s">
        <v>1194</v>
      </c>
      <c r="E170" s="1" t="s">
        <v>1191</v>
      </c>
      <c r="F170" s="1">
        <v>840</v>
      </c>
      <c r="G170" s="1">
        <v>1061</v>
      </c>
      <c r="H170" s="1" t="s">
        <v>39</v>
      </c>
      <c r="I170" s="1" t="s">
        <v>1471</v>
      </c>
      <c r="J170" s="1" t="str">
        <f>VLOOKUP(A170,Status[],2,FALSE)</f>
        <v>NOT DELIVERED</v>
      </c>
      <c r="K170" t="s">
        <v>1768</v>
      </c>
      <c r="L170" t="s">
        <v>1529</v>
      </c>
      <c r="M170">
        <f t="shared" si="2"/>
        <v>0</v>
      </c>
    </row>
    <row r="171" spans="1:13" x14ac:dyDescent="0.35">
      <c r="A171" s="1">
        <v>52</v>
      </c>
      <c r="B171" s="1">
        <v>4551</v>
      </c>
      <c r="C171" s="1" t="s">
        <v>1215</v>
      </c>
      <c r="D171" s="1" t="s">
        <v>1190</v>
      </c>
      <c r="E171" s="1" t="s">
        <v>1195</v>
      </c>
      <c r="F171" s="1">
        <v>873</v>
      </c>
      <c r="G171" s="1">
        <v>1199</v>
      </c>
      <c r="H171" s="1" t="s">
        <v>1472</v>
      </c>
      <c r="I171" s="1" t="s">
        <v>1473</v>
      </c>
      <c r="J171" s="1" t="str">
        <f>VLOOKUP(A171,Status[],2,FALSE)</f>
        <v>NOT DELIVERED</v>
      </c>
      <c r="K171" t="s">
        <v>1769</v>
      </c>
      <c r="L171" t="s">
        <v>1529</v>
      </c>
      <c r="M171">
        <f t="shared" si="2"/>
        <v>0</v>
      </c>
    </row>
    <row r="172" spans="1:13" x14ac:dyDescent="0.35">
      <c r="A172" s="1">
        <v>73</v>
      </c>
      <c r="B172" s="1">
        <v>4252</v>
      </c>
      <c r="C172" s="1" t="s">
        <v>1201</v>
      </c>
      <c r="D172" s="1" t="s">
        <v>1190</v>
      </c>
      <c r="E172" s="1" t="s">
        <v>1195</v>
      </c>
      <c r="F172" s="1">
        <v>315</v>
      </c>
      <c r="G172" s="1">
        <v>937</v>
      </c>
      <c r="H172" s="1" t="s">
        <v>17</v>
      </c>
      <c r="I172" s="1" t="s">
        <v>1474</v>
      </c>
      <c r="J172" s="1" t="str">
        <f>VLOOKUP(A172,Status[],2,FALSE)</f>
        <v>NOT DELIVERED</v>
      </c>
      <c r="K172" t="s">
        <v>1770</v>
      </c>
      <c r="L172" t="s">
        <v>1529</v>
      </c>
      <c r="M172">
        <f t="shared" si="2"/>
        <v>0</v>
      </c>
    </row>
    <row r="173" spans="1:13" x14ac:dyDescent="0.35">
      <c r="A173" s="1">
        <v>691</v>
      </c>
      <c r="B173" s="1">
        <v>2096</v>
      </c>
      <c r="C173" s="1" t="s">
        <v>1213</v>
      </c>
      <c r="D173" s="1" t="s">
        <v>1190</v>
      </c>
      <c r="E173" s="1" t="s">
        <v>1191</v>
      </c>
      <c r="F173" s="1">
        <v>955</v>
      </c>
      <c r="G173" s="1">
        <v>1369</v>
      </c>
      <c r="H173" s="1" t="s">
        <v>1475</v>
      </c>
      <c r="I173" s="1" t="s">
        <v>1476</v>
      </c>
      <c r="J173" s="1" t="str">
        <f>VLOOKUP(A173,Status[],2,FALSE)</f>
        <v>DELIVERED</v>
      </c>
      <c r="K173" t="s">
        <v>1771</v>
      </c>
      <c r="L173" t="s">
        <v>1772</v>
      </c>
      <c r="M173">
        <f t="shared" si="2"/>
        <v>110</v>
      </c>
    </row>
    <row r="174" spans="1:13" x14ac:dyDescent="0.35">
      <c r="A174" s="1">
        <v>786</v>
      </c>
      <c r="B174" s="1">
        <v>5209</v>
      </c>
      <c r="C174" s="1" t="s">
        <v>1189</v>
      </c>
      <c r="D174" s="1" t="s">
        <v>1194</v>
      </c>
      <c r="E174" s="1" t="s">
        <v>1195</v>
      </c>
      <c r="F174" s="1">
        <v>372</v>
      </c>
      <c r="G174" s="1">
        <v>679</v>
      </c>
      <c r="H174" s="1" t="s">
        <v>1477</v>
      </c>
      <c r="I174" s="1" t="s">
        <v>1478</v>
      </c>
      <c r="J174" s="1" t="str">
        <f>VLOOKUP(A174,Status[],2,FALSE)</f>
        <v>DELIVERED</v>
      </c>
      <c r="K174" t="s">
        <v>1773</v>
      </c>
      <c r="L174" t="s">
        <v>1774</v>
      </c>
      <c r="M174">
        <f t="shared" si="2"/>
        <v>86</v>
      </c>
    </row>
    <row r="175" spans="1:13" x14ac:dyDescent="0.35">
      <c r="A175" s="1">
        <v>68</v>
      </c>
      <c r="B175" s="1">
        <v>9271</v>
      </c>
      <c r="C175" s="1" t="s">
        <v>1241</v>
      </c>
      <c r="D175" s="1" t="s">
        <v>1190</v>
      </c>
      <c r="E175" s="1" t="s">
        <v>1195</v>
      </c>
      <c r="F175" s="1">
        <v>182</v>
      </c>
      <c r="G175" s="1">
        <v>726</v>
      </c>
      <c r="H175" s="1" t="s">
        <v>1235</v>
      </c>
      <c r="I175" s="1" t="s">
        <v>1479</v>
      </c>
      <c r="J175" s="1" t="str">
        <f>VLOOKUP(A175,Status[],2,FALSE)</f>
        <v>NOT DELIVERED</v>
      </c>
      <c r="K175" t="s">
        <v>1775</v>
      </c>
      <c r="L175" t="s">
        <v>1529</v>
      </c>
      <c r="M175">
        <f t="shared" si="2"/>
        <v>0</v>
      </c>
    </row>
    <row r="176" spans="1:13" x14ac:dyDescent="0.35">
      <c r="A176" s="1">
        <v>630</v>
      </c>
      <c r="B176" s="1">
        <v>6772</v>
      </c>
      <c r="C176" s="1" t="s">
        <v>1215</v>
      </c>
      <c r="D176" s="1" t="s">
        <v>1190</v>
      </c>
      <c r="E176" s="1" t="s">
        <v>1191</v>
      </c>
      <c r="F176" s="1">
        <v>868</v>
      </c>
      <c r="G176" s="1">
        <v>1320</v>
      </c>
      <c r="H176" s="1" t="s">
        <v>1480</v>
      </c>
      <c r="I176" s="1" t="s">
        <v>12</v>
      </c>
      <c r="J176" s="1" t="str">
        <f>VLOOKUP(A176,Status[],2,FALSE)</f>
        <v>DELIVERED</v>
      </c>
      <c r="K176" t="s">
        <v>1776</v>
      </c>
      <c r="L176" t="s">
        <v>1777</v>
      </c>
      <c r="M176">
        <f t="shared" si="2"/>
        <v>218</v>
      </c>
    </row>
    <row r="177" spans="1:13" x14ac:dyDescent="0.35">
      <c r="A177" s="1">
        <v>357</v>
      </c>
      <c r="B177" s="1">
        <v>4628</v>
      </c>
      <c r="C177" s="1" t="s">
        <v>1189</v>
      </c>
      <c r="D177" s="1" t="s">
        <v>1194</v>
      </c>
      <c r="E177" s="1" t="s">
        <v>1195</v>
      </c>
      <c r="F177" s="1">
        <v>777</v>
      </c>
      <c r="G177" s="1">
        <v>1113</v>
      </c>
      <c r="H177" s="1" t="s">
        <v>1481</v>
      </c>
      <c r="I177" s="1" t="s">
        <v>1482</v>
      </c>
      <c r="J177" s="1" t="str">
        <f>VLOOKUP(A177,Status[],2,FALSE)</f>
        <v>NOT DELIVERED</v>
      </c>
      <c r="K177" t="s">
        <v>1778</v>
      </c>
      <c r="L177" t="s">
        <v>1529</v>
      </c>
      <c r="M177">
        <f t="shared" si="2"/>
        <v>0</v>
      </c>
    </row>
    <row r="178" spans="1:13" x14ac:dyDescent="0.35">
      <c r="A178" s="1">
        <v>455</v>
      </c>
      <c r="B178" s="1">
        <v>3853</v>
      </c>
      <c r="C178" s="1" t="s">
        <v>1230</v>
      </c>
      <c r="D178" s="1" t="s">
        <v>1194</v>
      </c>
      <c r="E178" s="1" t="s">
        <v>1191</v>
      </c>
      <c r="F178" s="1">
        <v>172</v>
      </c>
      <c r="G178" s="1">
        <v>580</v>
      </c>
      <c r="H178" s="1" t="s">
        <v>1483</v>
      </c>
      <c r="I178" s="1" t="s">
        <v>305</v>
      </c>
      <c r="J178" s="1" t="str">
        <f>VLOOKUP(A178,Status[],2,FALSE)</f>
        <v>NOT DELIVERED</v>
      </c>
      <c r="K178" t="s">
        <v>1779</v>
      </c>
      <c r="L178" t="s">
        <v>1529</v>
      </c>
      <c r="M178">
        <f t="shared" si="2"/>
        <v>0</v>
      </c>
    </row>
    <row r="179" spans="1:13" x14ac:dyDescent="0.35">
      <c r="A179" s="1">
        <v>947</v>
      </c>
      <c r="B179" s="1">
        <v>515</v>
      </c>
      <c r="C179" s="1" t="s">
        <v>1210</v>
      </c>
      <c r="D179" s="1" t="s">
        <v>1194</v>
      </c>
      <c r="E179" s="1" t="s">
        <v>1195</v>
      </c>
      <c r="F179" s="1">
        <v>665</v>
      </c>
      <c r="G179" s="1">
        <v>1257</v>
      </c>
      <c r="H179" s="1" t="s">
        <v>1484</v>
      </c>
      <c r="I179" s="1" t="s">
        <v>1485</v>
      </c>
      <c r="J179" s="1" t="str">
        <f>VLOOKUP(A179,Status[],2,FALSE)</f>
        <v>DELIVERED</v>
      </c>
      <c r="K179" t="s">
        <v>1780</v>
      </c>
      <c r="L179" t="s">
        <v>1781</v>
      </c>
      <c r="M179">
        <f t="shared" si="2"/>
        <v>105</v>
      </c>
    </row>
    <row r="180" spans="1:13" x14ac:dyDescent="0.35">
      <c r="A180" s="1">
        <v>589</v>
      </c>
      <c r="B180" s="1">
        <v>7513</v>
      </c>
      <c r="C180" s="1" t="s">
        <v>1241</v>
      </c>
      <c r="D180" s="1" t="s">
        <v>1194</v>
      </c>
      <c r="E180" s="1" t="s">
        <v>1195</v>
      </c>
      <c r="F180" s="1">
        <v>516</v>
      </c>
      <c r="G180" s="1">
        <v>1084</v>
      </c>
      <c r="H180" s="1" t="s">
        <v>1486</v>
      </c>
      <c r="I180" s="1" t="s">
        <v>1487</v>
      </c>
      <c r="J180" s="1" t="str">
        <f>VLOOKUP(A180,Status[],2,FALSE)</f>
        <v>NOT DELIVERED</v>
      </c>
      <c r="K180" t="s">
        <v>1782</v>
      </c>
      <c r="L180" t="s">
        <v>1529</v>
      </c>
      <c r="M180">
        <f t="shared" si="2"/>
        <v>0</v>
      </c>
    </row>
    <row r="181" spans="1:13" x14ac:dyDescent="0.35">
      <c r="A181" s="1">
        <v>863</v>
      </c>
      <c r="B181" s="1">
        <v>9030</v>
      </c>
      <c r="C181" s="1" t="s">
        <v>1218</v>
      </c>
      <c r="D181" s="1" t="s">
        <v>1194</v>
      </c>
      <c r="E181" s="1" t="s">
        <v>1191</v>
      </c>
      <c r="F181" s="1">
        <v>412</v>
      </c>
      <c r="G181" s="1">
        <v>872</v>
      </c>
      <c r="H181" s="1" t="s">
        <v>1488</v>
      </c>
      <c r="I181" s="1" t="s">
        <v>1489</v>
      </c>
      <c r="J181" s="1" t="str">
        <f>VLOOKUP(A181,Status[],2,FALSE)</f>
        <v>NOT DELIVERED</v>
      </c>
      <c r="K181" t="s">
        <v>1783</v>
      </c>
      <c r="L181" t="s">
        <v>1529</v>
      </c>
      <c r="M181">
        <f t="shared" si="2"/>
        <v>0</v>
      </c>
    </row>
    <row r="182" spans="1:13" x14ac:dyDescent="0.35">
      <c r="A182" s="1">
        <v>668</v>
      </c>
      <c r="B182" s="1">
        <v>2378</v>
      </c>
      <c r="C182" s="1" t="s">
        <v>1198</v>
      </c>
      <c r="D182" s="1" t="s">
        <v>1190</v>
      </c>
      <c r="E182" s="1" t="s">
        <v>1195</v>
      </c>
      <c r="F182" s="1">
        <v>938</v>
      </c>
      <c r="G182" s="1">
        <v>1067</v>
      </c>
      <c r="H182" s="1" t="s">
        <v>1490</v>
      </c>
      <c r="I182" s="1" t="s">
        <v>1444</v>
      </c>
      <c r="J182" s="1" t="str">
        <f>VLOOKUP(A182,Status[],2,FALSE)</f>
        <v>DELIVERED</v>
      </c>
      <c r="K182" t="s">
        <v>1784</v>
      </c>
      <c r="L182" t="s">
        <v>1785</v>
      </c>
      <c r="M182">
        <f t="shared" si="2"/>
        <v>6</v>
      </c>
    </row>
    <row r="183" spans="1:13" x14ac:dyDescent="0.35">
      <c r="A183" s="1">
        <v>206</v>
      </c>
      <c r="B183" s="1">
        <v>5894</v>
      </c>
      <c r="C183" s="1" t="s">
        <v>1198</v>
      </c>
      <c r="D183" s="1" t="s">
        <v>1194</v>
      </c>
      <c r="E183" s="1" t="s">
        <v>1195</v>
      </c>
      <c r="F183" s="1">
        <v>854</v>
      </c>
      <c r="G183" s="1">
        <v>1251</v>
      </c>
      <c r="H183" s="1" t="s">
        <v>1491</v>
      </c>
      <c r="I183" s="1" t="s">
        <v>157</v>
      </c>
      <c r="J183" s="1" t="str">
        <f>VLOOKUP(A183,Status[],2,FALSE)</f>
        <v>NOT DELIVERED</v>
      </c>
      <c r="K183" t="s">
        <v>1786</v>
      </c>
      <c r="L183" t="s">
        <v>1529</v>
      </c>
      <c r="M183">
        <f t="shared" si="2"/>
        <v>0</v>
      </c>
    </row>
    <row r="184" spans="1:13" x14ac:dyDescent="0.35">
      <c r="A184" s="1">
        <v>835</v>
      </c>
      <c r="B184" s="1">
        <v>7587</v>
      </c>
      <c r="C184" s="1" t="s">
        <v>1198</v>
      </c>
      <c r="D184" s="1" t="s">
        <v>1194</v>
      </c>
      <c r="E184" s="1" t="s">
        <v>1191</v>
      </c>
      <c r="F184" s="1">
        <v>638</v>
      </c>
      <c r="G184" s="1">
        <v>1314</v>
      </c>
      <c r="H184" s="1" t="s">
        <v>1492</v>
      </c>
      <c r="I184" s="1" t="s">
        <v>1289</v>
      </c>
      <c r="J184" s="1" t="str">
        <f>VLOOKUP(A184,Status[],2,FALSE)</f>
        <v>NOT DELIVERED</v>
      </c>
      <c r="K184" t="s">
        <v>1787</v>
      </c>
      <c r="L184" t="s">
        <v>1529</v>
      </c>
      <c r="M184">
        <f t="shared" si="2"/>
        <v>0</v>
      </c>
    </row>
    <row r="185" spans="1:13" x14ac:dyDescent="0.35">
      <c r="A185" s="1">
        <v>315</v>
      </c>
      <c r="B185" s="1">
        <v>1424</v>
      </c>
      <c r="C185" s="1" t="s">
        <v>1207</v>
      </c>
      <c r="D185" s="1" t="s">
        <v>1190</v>
      </c>
      <c r="E185" s="1" t="s">
        <v>1195</v>
      </c>
      <c r="F185" s="1">
        <v>230</v>
      </c>
      <c r="G185" s="1">
        <v>638</v>
      </c>
      <c r="H185" s="1" t="s">
        <v>1493</v>
      </c>
      <c r="I185" s="1" t="s">
        <v>1494</v>
      </c>
      <c r="J185" s="1" t="str">
        <f>VLOOKUP(A185,Status[],2,FALSE)</f>
        <v>NOT DELIVERED</v>
      </c>
      <c r="K185" t="s">
        <v>1788</v>
      </c>
      <c r="L185" t="s">
        <v>1529</v>
      </c>
      <c r="M185">
        <f t="shared" si="2"/>
        <v>0</v>
      </c>
    </row>
    <row r="186" spans="1:13" x14ac:dyDescent="0.35">
      <c r="A186" s="1">
        <v>553</v>
      </c>
      <c r="B186" s="1">
        <v>5214</v>
      </c>
      <c r="C186" s="1" t="s">
        <v>1241</v>
      </c>
      <c r="D186" s="1" t="s">
        <v>1190</v>
      </c>
      <c r="E186" s="1" t="s">
        <v>1191</v>
      </c>
      <c r="F186" s="1">
        <v>245</v>
      </c>
      <c r="G186" s="1">
        <v>611</v>
      </c>
      <c r="H186" s="1" t="s">
        <v>1495</v>
      </c>
      <c r="I186" s="1" t="s">
        <v>1496</v>
      </c>
      <c r="J186" s="1" t="str">
        <f>VLOOKUP(A186,Status[],2,FALSE)</f>
        <v>NOT DELIVERED</v>
      </c>
      <c r="K186" t="s">
        <v>1789</v>
      </c>
      <c r="L186" t="s">
        <v>1529</v>
      </c>
      <c r="M186">
        <f t="shared" si="2"/>
        <v>0</v>
      </c>
    </row>
    <row r="187" spans="1:13" x14ac:dyDescent="0.35">
      <c r="A187" s="1">
        <v>861</v>
      </c>
      <c r="B187" s="1">
        <v>8249</v>
      </c>
      <c r="C187" s="1" t="s">
        <v>1198</v>
      </c>
      <c r="D187" s="1" t="s">
        <v>1194</v>
      </c>
      <c r="E187" s="1" t="s">
        <v>1191</v>
      </c>
      <c r="F187" s="1">
        <v>916</v>
      </c>
      <c r="G187" s="1">
        <v>1255</v>
      </c>
      <c r="H187" s="1" t="s">
        <v>272</v>
      </c>
      <c r="I187" s="1" t="s">
        <v>1497</v>
      </c>
      <c r="J187" s="1" t="str">
        <f>VLOOKUP(A187,Status[],2,FALSE)</f>
        <v>DELIVERED</v>
      </c>
      <c r="K187" t="s">
        <v>1790</v>
      </c>
      <c r="L187" t="s">
        <v>1791</v>
      </c>
      <c r="M187">
        <f t="shared" si="2"/>
        <v>217</v>
      </c>
    </row>
    <row r="188" spans="1:13" x14ac:dyDescent="0.35">
      <c r="A188" s="1">
        <v>279</v>
      </c>
      <c r="B188" s="1">
        <v>3172</v>
      </c>
      <c r="C188" s="1" t="s">
        <v>1230</v>
      </c>
      <c r="D188" s="1" t="s">
        <v>1194</v>
      </c>
      <c r="E188" s="1" t="s">
        <v>1191</v>
      </c>
      <c r="F188" s="1">
        <v>84</v>
      </c>
      <c r="G188" s="1">
        <v>464</v>
      </c>
      <c r="H188" s="1" t="s">
        <v>715</v>
      </c>
      <c r="I188" s="1" t="s">
        <v>953</v>
      </c>
      <c r="J188" s="1" t="str">
        <f>VLOOKUP(A188,Status[],2,FALSE)</f>
        <v>NOT DELIVERED</v>
      </c>
      <c r="K188" t="s">
        <v>1792</v>
      </c>
      <c r="L188" t="s">
        <v>1529</v>
      </c>
      <c r="M188">
        <f t="shared" si="2"/>
        <v>0</v>
      </c>
    </row>
    <row r="189" spans="1:13" x14ac:dyDescent="0.35">
      <c r="A189" s="1">
        <v>75</v>
      </c>
      <c r="B189" s="1">
        <v>5489</v>
      </c>
      <c r="C189" s="1" t="s">
        <v>1210</v>
      </c>
      <c r="D189" s="1" t="s">
        <v>1190</v>
      </c>
      <c r="E189" s="1" t="s">
        <v>1191</v>
      </c>
      <c r="F189" s="1">
        <v>869</v>
      </c>
      <c r="G189" s="1">
        <v>1317</v>
      </c>
      <c r="H189" s="1" t="s">
        <v>1418</v>
      </c>
      <c r="I189" s="1" t="s">
        <v>1498</v>
      </c>
      <c r="J189" s="1" t="str">
        <f>VLOOKUP(A189,Status[],2,FALSE)</f>
        <v>DELIVERED</v>
      </c>
      <c r="K189" t="s">
        <v>1793</v>
      </c>
      <c r="L189" t="s">
        <v>1794</v>
      </c>
      <c r="M189">
        <f t="shared" si="2"/>
        <v>103</v>
      </c>
    </row>
    <row r="190" spans="1:13" x14ac:dyDescent="0.35">
      <c r="A190" s="1">
        <v>895</v>
      </c>
      <c r="B190" s="1">
        <v>2037</v>
      </c>
      <c r="C190" s="1" t="s">
        <v>1241</v>
      </c>
      <c r="D190" s="1" t="s">
        <v>1194</v>
      </c>
      <c r="E190" s="1" t="s">
        <v>1195</v>
      </c>
      <c r="F190" s="1">
        <v>271</v>
      </c>
      <c r="G190" s="1">
        <v>704</v>
      </c>
      <c r="H190" s="1" t="s">
        <v>1499</v>
      </c>
      <c r="I190" s="1" t="s">
        <v>1500</v>
      </c>
      <c r="J190" s="1" t="str">
        <f>VLOOKUP(A190,Status[],2,FALSE)</f>
        <v>NOT DELIVERED</v>
      </c>
      <c r="K190" t="s">
        <v>1795</v>
      </c>
      <c r="L190" t="s">
        <v>1529</v>
      </c>
      <c r="M190">
        <f t="shared" si="2"/>
        <v>0</v>
      </c>
    </row>
    <row r="191" spans="1:13" x14ac:dyDescent="0.35">
      <c r="A191" s="1">
        <v>866</v>
      </c>
      <c r="B191" s="1">
        <v>2401</v>
      </c>
      <c r="C191" s="1" t="s">
        <v>1198</v>
      </c>
      <c r="D191" s="1" t="s">
        <v>1194</v>
      </c>
      <c r="E191" s="1" t="s">
        <v>1191</v>
      </c>
      <c r="F191" s="1">
        <v>691</v>
      </c>
      <c r="G191" s="1">
        <v>1260</v>
      </c>
      <c r="H191" s="1" t="s">
        <v>95</v>
      </c>
      <c r="I191" s="1" t="s">
        <v>1501</v>
      </c>
      <c r="J191" s="1" t="str">
        <f>VLOOKUP(A191,Status[],2,FALSE)</f>
        <v>DELIVERED</v>
      </c>
      <c r="K191" t="s">
        <v>1797</v>
      </c>
      <c r="L191" t="s">
        <v>1796</v>
      </c>
      <c r="M191">
        <f t="shared" si="2"/>
        <v>21</v>
      </c>
    </row>
    <row r="192" spans="1:13" x14ac:dyDescent="0.35">
      <c r="A192" s="1">
        <v>792</v>
      </c>
      <c r="B192" s="1">
        <v>1303</v>
      </c>
      <c r="C192" s="1" t="s">
        <v>1241</v>
      </c>
      <c r="D192" s="1" t="s">
        <v>1190</v>
      </c>
      <c r="E192" s="1" t="s">
        <v>1191</v>
      </c>
      <c r="F192" s="1">
        <v>808</v>
      </c>
      <c r="G192" s="1">
        <v>1257</v>
      </c>
      <c r="H192" s="1" t="s">
        <v>1502</v>
      </c>
      <c r="I192" s="1" t="s">
        <v>1503</v>
      </c>
      <c r="J192" s="1" t="str">
        <f>VLOOKUP(A192,Status[],2,FALSE)</f>
        <v>NOT DELIVERED</v>
      </c>
      <c r="K192" t="s">
        <v>1798</v>
      </c>
      <c r="L192" t="s">
        <v>1529</v>
      </c>
      <c r="M192">
        <f t="shared" si="2"/>
        <v>0</v>
      </c>
    </row>
    <row r="193" spans="1:13" x14ac:dyDescent="0.35">
      <c r="A193" s="1">
        <v>191</v>
      </c>
      <c r="B193" s="1">
        <v>6798</v>
      </c>
      <c r="C193" s="1" t="s">
        <v>1201</v>
      </c>
      <c r="D193" s="1" t="s">
        <v>1194</v>
      </c>
      <c r="E193" s="1" t="s">
        <v>1195</v>
      </c>
      <c r="F193" s="1">
        <v>997</v>
      </c>
      <c r="G193" s="1">
        <v>1382</v>
      </c>
      <c r="H193" s="1" t="s">
        <v>1504</v>
      </c>
      <c r="I193" s="1" t="s">
        <v>1505</v>
      </c>
      <c r="J193" s="1" t="str">
        <f>VLOOKUP(A193,Status[],2,FALSE)</f>
        <v>DELIVERED</v>
      </c>
      <c r="K193" t="s">
        <v>1799</v>
      </c>
      <c r="L193" t="s">
        <v>1651</v>
      </c>
      <c r="M193">
        <f t="shared" si="2"/>
        <v>287</v>
      </c>
    </row>
    <row r="194" spans="1:13" x14ac:dyDescent="0.35">
      <c r="A194" s="1">
        <v>59</v>
      </c>
      <c r="B194" s="1">
        <v>9917</v>
      </c>
      <c r="C194" s="1" t="s">
        <v>1230</v>
      </c>
      <c r="D194" s="1" t="s">
        <v>1194</v>
      </c>
      <c r="E194" s="1" t="s">
        <v>1191</v>
      </c>
      <c r="F194" s="1">
        <v>329</v>
      </c>
      <c r="G194" s="1">
        <v>977</v>
      </c>
      <c r="H194" s="1" t="s">
        <v>1506</v>
      </c>
      <c r="I194" s="1" t="s">
        <v>1507</v>
      </c>
      <c r="J194" s="1" t="str">
        <f>VLOOKUP(A194,Status[],2,FALSE)</f>
        <v>NOT DELIVERED</v>
      </c>
      <c r="K194" t="s">
        <v>1800</v>
      </c>
      <c r="L194" t="s">
        <v>1529</v>
      </c>
      <c r="M194">
        <f t="shared" si="2"/>
        <v>0</v>
      </c>
    </row>
    <row r="195" spans="1:13" x14ac:dyDescent="0.35">
      <c r="A195" s="1">
        <v>748</v>
      </c>
      <c r="B195" s="1">
        <v>2969</v>
      </c>
      <c r="C195" s="1" t="s">
        <v>1201</v>
      </c>
      <c r="D195" s="1" t="s">
        <v>1190</v>
      </c>
      <c r="E195" s="1" t="s">
        <v>1191</v>
      </c>
      <c r="F195" s="1">
        <v>600</v>
      </c>
      <c r="G195" s="1">
        <v>1048</v>
      </c>
      <c r="H195" s="1" t="s">
        <v>1508</v>
      </c>
      <c r="I195" s="1" t="s">
        <v>1509</v>
      </c>
      <c r="J195" s="1" t="str">
        <f>VLOOKUP(A195,Status[],2,FALSE)</f>
        <v>NOT DELIVERED</v>
      </c>
      <c r="K195" t="s">
        <v>1801</v>
      </c>
      <c r="L195" t="s">
        <v>1529</v>
      </c>
      <c r="M195">
        <f t="shared" ref="M195:M201" si="3">IFERROR(L195-K195,0)</f>
        <v>0</v>
      </c>
    </row>
    <row r="196" spans="1:13" x14ac:dyDescent="0.35">
      <c r="A196" s="1">
        <v>693</v>
      </c>
      <c r="B196" s="1">
        <v>8737</v>
      </c>
      <c r="C196" s="1" t="s">
        <v>1201</v>
      </c>
      <c r="D196" s="1" t="s">
        <v>1194</v>
      </c>
      <c r="E196" s="1" t="s">
        <v>1195</v>
      </c>
      <c r="F196" s="1">
        <v>715</v>
      </c>
      <c r="G196" s="1">
        <v>1271</v>
      </c>
      <c r="H196" s="1" t="s">
        <v>207</v>
      </c>
      <c r="I196" s="1" t="s">
        <v>1251</v>
      </c>
      <c r="J196" s="1" t="str">
        <f>VLOOKUP(A196,Status[],2,FALSE)</f>
        <v>NOT DELIVERED</v>
      </c>
      <c r="K196" t="s">
        <v>1802</v>
      </c>
      <c r="L196" t="s">
        <v>1529</v>
      </c>
      <c r="M196">
        <f t="shared" si="3"/>
        <v>0</v>
      </c>
    </row>
    <row r="197" spans="1:13" x14ac:dyDescent="0.35">
      <c r="A197" s="1">
        <v>955</v>
      </c>
      <c r="B197" s="1">
        <v>2104</v>
      </c>
      <c r="C197" s="1" t="s">
        <v>1201</v>
      </c>
      <c r="D197" s="1" t="s">
        <v>1194</v>
      </c>
      <c r="E197" s="1" t="s">
        <v>1195</v>
      </c>
      <c r="F197" s="1">
        <v>957</v>
      </c>
      <c r="G197" s="1">
        <v>1007</v>
      </c>
      <c r="H197" s="1" t="s">
        <v>1510</v>
      </c>
      <c r="I197" s="1" t="s">
        <v>1511</v>
      </c>
      <c r="J197" s="1" t="str">
        <f>VLOOKUP(A197,Status[],2,FALSE)</f>
        <v>DELIVERED</v>
      </c>
      <c r="K197" t="s">
        <v>1803</v>
      </c>
      <c r="L197" t="s">
        <v>1804</v>
      </c>
      <c r="M197">
        <f t="shared" si="3"/>
        <v>231</v>
      </c>
    </row>
    <row r="198" spans="1:13" x14ac:dyDescent="0.35">
      <c r="A198" s="1">
        <v>538</v>
      </c>
      <c r="B198" s="1">
        <v>1702</v>
      </c>
      <c r="C198" s="1" t="s">
        <v>1213</v>
      </c>
      <c r="D198" s="1" t="s">
        <v>1194</v>
      </c>
      <c r="E198" s="1" t="s">
        <v>1195</v>
      </c>
      <c r="F198" s="1">
        <v>484</v>
      </c>
      <c r="G198" s="1">
        <v>863</v>
      </c>
      <c r="H198" s="1" t="s">
        <v>282</v>
      </c>
      <c r="I198" s="1" t="s">
        <v>1512</v>
      </c>
      <c r="J198" s="1" t="str">
        <f>VLOOKUP(A198,Status[],2,FALSE)</f>
        <v>NOT DELIVERED</v>
      </c>
      <c r="K198" t="s">
        <v>1805</v>
      </c>
      <c r="L198" t="s">
        <v>1529</v>
      </c>
      <c r="M198">
        <f t="shared" si="3"/>
        <v>0</v>
      </c>
    </row>
    <row r="199" spans="1:13" x14ac:dyDescent="0.35">
      <c r="A199" s="1">
        <v>169</v>
      </c>
      <c r="B199" s="1">
        <v>8933</v>
      </c>
      <c r="C199" s="1" t="s">
        <v>1204</v>
      </c>
      <c r="D199" s="1" t="s">
        <v>1194</v>
      </c>
      <c r="E199" s="1" t="s">
        <v>1195</v>
      </c>
      <c r="F199" s="1">
        <v>576</v>
      </c>
      <c r="G199" s="1">
        <v>1077</v>
      </c>
      <c r="H199" s="1" t="s">
        <v>1513</v>
      </c>
      <c r="I199" s="1" t="s">
        <v>1514</v>
      </c>
      <c r="J199" s="1" t="str">
        <f>VLOOKUP(A199,Status[],2,FALSE)</f>
        <v>DELIVERED</v>
      </c>
      <c r="K199" t="s">
        <v>1806</v>
      </c>
      <c r="L199" t="s">
        <v>1807</v>
      </c>
      <c r="M199">
        <f t="shared" si="3"/>
        <v>160</v>
      </c>
    </row>
    <row r="200" spans="1:13" x14ac:dyDescent="0.35">
      <c r="A200" s="1">
        <v>924</v>
      </c>
      <c r="B200" s="1">
        <v>3624</v>
      </c>
      <c r="C200" s="1" t="s">
        <v>1230</v>
      </c>
      <c r="D200" s="1" t="s">
        <v>1194</v>
      </c>
      <c r="E200" s="1" t="s">
        <v>1191</v>
      </c>
      <c r="F200" s="1">
        <v>606</v>
      </c>
      <c r="G200" s="1">
        <v>1021</v>
      </c>
      <c r="H200" s="1" t="s">
        <v>1515</v>
      </c>
      <c r="I200" s="1" t="s">
        <v>1516</v>
      </c>
      <c r="J200" s="1" t="str">
        <f>VLOOKUP(A200,Status[],2,FALSE)</f>
        <v>DELIVERED</v>
      </c>
      <c r="K200" t="s">
        <v>1808</v>
      </c>
      <c r="L200" t="s">
        <v>1809</v>
      </c>
      <c r="M200">
        <f t="shared" si="3"/>
        <v>51</v>
      </c>
    </row>
    <row r="201" spans="1:13" x14ac:dyDescent="0.35">
      <c r="A201" s="1">
        <v>579</v>
      </c>
      <c r="B201" s="1">
        <v>4892</v>
      </c>
      <c r="C201" s="1" t="s">
        <v>1201</v>
      </c>
      <c r="D201" s="1" t="s">
        <v>1190</v>
      </c>
      <c r="E201" s="1" t="s">
        <v>1195</v>
      </c>
      <c r="F201" s="1">
        <v>913</v>
      </c>
      <c r="G201" s="1">
        <v>1385</v>
      </c>
      <c r="H201" s="1" t="s">
        <v>1517</v>
      </c>
      <c r="I201" s="1" t="s">
        <v>1518</v>
      </c>
      <c r="J201" s="1" t="str">
        <f>VLOOKUP(A201,Status[],2,FALSE)</f>
        <v>NOT DELIVERED</v>
      </c>
      <c r="K201" t="s">
        <v>1810</v>
      </c>
      <c r="L201" t="s">
        <v>1529</v>
      </c>
      <c r="M201">
        <f t="shared" si="3"/>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3:B6"/>
  <sheetViews>
    <sheetView workbookViewId="0">
      <selection activeCell="A4" sqref="A4"/>
    </sheetView>
  </sheetViews>
  <sheetFormatPr defaultRowHeight="14.5" x14ac:dyDescent="0.35"/>
  <cols>
    <col min="1" max="1" width="13.1796875" bestFit="1" customWidth="1"/>
    <col min="2" max="2" width="24" bestFit="1" customWidth="1"/>
  </cols>
  <sheetData>
    <row r="3" spans="1:2" x14ac:dyDescent="0.35">
      <c r="A3" s="7" t="s">
        <v>1821</v>
      </c>
      <c r="B3" t="s">
        <v>1828</v>
      </c>
    </row>
    <row r="4" spans="1:2" x14ac:dyDescent="0.35">
      <c r="A4" s="8" t="s">
        <v>1190</v>
      </c>
      <c r="B4">
        <v>54.11926605504587</v>
      </c>
    </row>
    <row r="5" spans="1:2" x14ac:dyDescent="0.35">
      <c r="A5" s="8" t="s">
        <v>1194</v>
      </c>
      <c r="B5">
        <v>52.890109890109891</v>
      </c>
    </row>
    <row r="6" spans="1:2" x14ac:dyDescent="0.35">
      <c r="A6" s="8" t="s">
        <v>1813</v>
      </c>
      <c r="B6">
        <v>53.56</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C5034-C8D4-4E25-B589-E5F5780EA239}">
  <dimension ref="A1:F201"/>
  <sheetViews>
    <sheetView workbookViewId="0">
      <selection activeCell="D2" sqref="D2"/>
    </sheetView>
  </sheetViews>
  <sheetFormatPr defaultRowHeight="14.5" x14ac:dyDescent="0.35"/>
  <cols>
    <col min="1" max="1" width="13.90625" bestFit="1" customWidth="1"/>
    <col min="2" max="2" width="14.7265625" bestFit="1" customWidth="1"/>
    <col min="3" max="3" width="11.90625" bestFit="1" customWidth="1"/>
    <col min="4" max="4" width="11.81640625" bestFit="1" customWidth="1"/>
    <col min="5" max="5" width="29.08984375" bestFit="1" customWidth="1"/>
    <col min="6" max="6" width="9.81640625" bestFit="1" customWidth="1"/>
  </cols>
  <sheetData>
    <row r="1" spans="1:6" x14ac:dyDescent="0.35">
      <c r="A1" s="6" t="s">
        <v>969</v>
      </c>
      <c r="B1" s="6" t="s">
        <v>970</v>
      </c>
      <c r="C1" s="6" t="s">
        <v>971</v>
      </c>
      <c r="D1" s="6" t="s">
        <v>1186</v>
      </c>
      <c r="E1" s="6" t="s">
        <v>579</v>
      </c>
      <c r="F1" s="6" t="s">
        <v>581</v>
      </c>
    </row>
    <row r="2" spans="1:6" x14ac:dyDescent="0.35">
      <c r="A2">
        <v>582</v>
      </c>
      <c r="B2">
        <v>690</v>
      </c>
      <c r="C2">
        <v>690</v>
      </c>
      <c r="D2">
        <f>VLOOKUP(B2, Shipment_Details!$A$2:$H$1000, 6, FALSE)</f>
        <v>553</v>
      </c>
      <c r="E2" t="str">
        <f>VLOOKUP(A2, Employee_Details!$A$2:$F$1000, 3, FALSE)</f>
        <v>Market analyst</v>
      </c>
      <c r="F2" t="str">
        <f>VLOOKUP(A2, Employee_Details!$A$2:$F$1000, 5, FALSE)</f>
        <v>TX</v>
      </c>
    </row>
    <row r="3" spans="1:6" x14ac:dyDescent="0.35">
      <c r="A3">
        <v>396</v>
      </c>
      <c r="B3">
        <v>933</v>
      </c>
      <c r="C3">
        <v>933</v>
      </c>
      <c r="D3">
        <f>VLOOKUP(B3, Shipment_Details!$A$2:$H$1000, 6, FALSE)</f>
        <v>810</v>
      </c>
      <c r="E3" t="str">
        <f>VLOOKUP(A3, Employee_Details!$A$2:$F$1000, 3, FALSE)</f>
        <v>Chief finance officer</v>
      </c>
      <c r="F3" t="str">
        <f>VLOOKUP(A3, Employee_Details!$A$2:$F$1000, 5, FALSE)</f>
        <v>MA</v>
      </c>
    </row>
    <row r="4" spans="1:6" x14ac:dyDescent="0.35">
      <c r="A4">
        <v>545</v>
      </c>
      <c r="B4">
        <v>261</v>
      </c>
      <c r="C4">
        <v>261</v>
      </c>
      <c r="D4">
        <f>VLOOKUP(B4, Shipment_Details!$A$2:$H$1000, 6, FALSE)</f>
        <v>994</v>
      </c>
      <c r="E4" t="str">
        <f>VLOOKUP(A4, Employee_Details!$A$2:$F$1000, 3, FALSE)</f>
        <v>Transport manager</v>
      </c>
      <c r="F4" t="str">
        <f>VLOOKUP(A4, Employee_Details!$A$2:$F$1000, 5, FALSE)</f>
        <v>CT</v>
      </c>
    </row>
    <row r="5" spans="1:6" x14ac:dyDescent="0.35">
      <c r="A5">
        <v>770</v>
      </c>
      <c r="B5">
        <v>445</v>
      </c>
      <c r="C5">
        <v>445</v>
      </c>
      <c r="D5">
        <f>VLOOKUP(B5, Shipment_Details!$A$2:$H$1000, 6, FALSE)</f>
        <v>598</v>
      </c>
      <c r="E5" t="str">
        <f>VLOOKUP(A5, Employee_Details!$A$2:$F$1000, 3, FALSE)</f>
        <v>Warehouse manager</v>
      </c>
      <c r="F5" t="str">
        <f>VLOOKUP(A5, Employee_Details!$A$2:$F$1000, 5, FALSE)</f>
        <v>UT</v>
      </c>
    </row>
    <row r="6" spans="1:6" x14ac:dyDescent="0.35">
      <c r="A6">
        <v>991</v>
      </c>
      <c r="B6">
        <v>722</v>
      </c>
      <c r="C6">
        <v>722</v>
      </c>
      <c r="D6">
        <f>VLOOKUP(B6, Shipment_Details!$A$2:$H$1000, 6, FALSE)</f>
        <v>412</v>
      </c>
      <c r="E6" t="str">
        <f>VLOOKUP(A6, Employee_Details!$A$2:$F$1000, 3, FALSE)</f>
        <v>Branch manager</v>
      </c>
      <c r="F6" t="str">
        <f>VLOOKUP(A6, Employee_Details!$A$2:$F$1000, 5, FALSE)</f>
        <v>OH</v>
      </c>
    </row>
    <row r="7" spans="1:6" x14ac:dyDescent="0.35">
      <c r="A7">
        <v>437</v>
      </c>
      <c r="B7">
        <v>129</v>
      </c>
      <c r="C7">
        <v>129</v>
      </c>
      <c r="D7">
        <f>VLOOKUP(B7, Shipment_Details!$A$2:$H$1000, 6, FALSE)</f>
        <v>379</v>
      </c>
      <c r="E7" t="str">
        <f>VLOOKUP(A7, Employee_Details!$A$2:$F$1000, 3, FALSE)</f>
        <v>Project director</v>
      </c>
      <c r="F7" t="str">
        <f>VLOOKUP(A7, Employee_Details!$A$2:$F$1000, 5, FALSE)</f>
        <v>MO</v>
      </c>
    </row>
    <row r="8" spans="1:6" x14ac:dyDescent="0.35">
      <c r="A8">
        <v>805</v>
      </c>
      <c r="B8">
        <v>489</v>
      </c>
      <c r="C8">
        <v>489</v>
      </c>
      <c r="D8">
        <f>VLOOKUP(B8, Shipment_Details!$A$2:$H$1000, 6, FALSE)</f>
        <v>892</v>
      </c>
      <c r="E8" t="str">
        <f>VLOOKUP(A8, Employee_Details!$A$2:$F$1000, 3, FALSE)</f>
        <v>HR manager</v>
      </c>
      <c r="F8" t="str">
        <f>VLOOKUP(A8, Employee_Details!$A$2:$F$1000, 5, FALSE)</f>
        <v>SD</v>
      </c>
    </row>
    <row r="9" spans="1:6" x14ac:dyDescent="0.35">
      <c r="A9">
        <v>803</v>
      </c>
      <c r="B9">
        <v>165</v>
      </c>
      <c r="C9">
        <v>165</v>
      </c>
      <c r="D9">
        <f>VLOOKUP(B9, Shipment_Details!$A$2:$H$1000, 6, FALSE)</f>
        <v>347</v>
      </c>
      <c r="E9" t="str">
        <f>VLOOKUP(A9, Employee_Details!$A$2:$F$1000, 3, FALSE)</f>
        <v>Material handling executive</v>
      </c>
      <c r="F9" t="str">
        <f>VLOOKUP(A9, Employee_Details!$A$2:$F$1000, 5, FALSE)</f>
        <v>UT</v>
      </c>
    </row>
    <row r="10" spans="1:6" x14ac:dyDescent="0.35">
      <c r="A10">
        <v>295</v>
      </c>
      <c r="B10">
        <v>164</v>
      </c>
      <c r="C10">
        <v>164</v>
      </c>
      <c r="D10">
        <f>VLOOKUP(B10, Shipment_Details!$A$2:$H$1000, 6, FALSE)</f>
        <v>457</v>
      </c>
      <c r="E10" t="str">
        <f>VLOOKUP(A10, Employee_Details!$A$2:$F$1000, 3, FALSE)</f>
        <v>Non-executive director</v>
      </c>
      <c r="F10" t="str">
        <f>VLOOKUP(A10, Employee_Details!$A$2:$F$1000, 5, FALSE)</f>
        <v>OH</v>
      </c>
    </row>
    <row r="11" spans="1:6" x14ac:dyDescent="0.35">
      <c r="A11">
        <v>804</v>
      </c>
      <c r="B11">
        <v>364</v>
      </c>
      <c r="C11">
        <v>364</v>
      </c>
      <c r="D11">
        <f>VLOOKUP(B11, Shipment_Details!$A$2:$H$1000, 6, FALSE)</f>
        <v>957</v>
      </c>
      <c r="E11" t="str">
        <f>VLOOKUP(A11, Employee_Details!$A$2:$F$1000, 3, FALSE)</f>
        <v>Market analyst</v>
      </c>
      <c r="F11" t="str">
        <f>VLOOKUP(A11, Employee_Details!$A$2:$F$1000, 5, FALSE)</f>
        <v>HI</v>
      </c>
    </row>
    <row r="12" spans="1:6" x14ac:dyDescent="0.35">
      <c r="A12">
        <v>54</v>
      </c>
      <c r="B12">
        <v>469</v>
      </c>
      <c r="C12">
        <v>469</v>
      </c>
      <c r="D12">
        <f>VLOOKUP(B12, Shipment_Details!$A$2:$H$1000, 6, FALSE)</f>
        <v>23</v>
      </c>
      <c r="E12" t="str">
        <f>VLOOKUP(A12, Employee_Details!$A$2:$F$1000, 3, FALSE)</f>
        <v>In House logistics executive</v>
      </c>
      <c r="F12" t="str">
        <f>VLOOKUP(A12, Employee_Details!$A$2:$F$1000, 5, FALSE)</f>
        <v>RI</v>
      </c>
    </row>
    <row r="13" spans="1:6" x14ac:dyDescent="0.35">
      <c r="A13">
        <v>853</v>
      </c>
      <c r="B13">
        <v>158</v>
      </c>
      <c r="C13">
        <v>158</v>
      </c>
      <c r="D13">
        <f>VLOOKUP(B13, Shipment_Details!$A$2:$H$1000, 6, FALSE)</f>
        <v>479</v>
      </c>
      <c r="E13" t="str">
        <f>VLOOKUP(A13, Employee_Details!$A$2:$F$1000, 3, FALSE)</f>
        <v>Warehouse in charge</v>
      </c>
      <c r="F13" t="str">
        <f>VLOOKUP(A13, Employee_Details!$A$2:$F$1000, 5, FALSE)</f>
        <v>VA</v>
      </c>
    </row>
    <row r="14" spans="1:6" x14ac:dyDescent="0.35">
      <c r="A14">
        <v>902</v>
      </c>
      <c r="B14">
        <v>337</v>
      </c>
      <c r="C14">
        <v>337</v>
      </c>
      <c r="D14">
        <f>VLOOKUP(B14, Shipment_Details!$A$2:$H$1000, 6, FALSE)</f>
        <v>305</v>
      </c>
      <c r="E14" t="str">
        <f>VLOOKUP(A14, Employee_Details!$A$2:$F$1000, 3, FALSE)</f>
        <v>Head of marketing</v>
      </c>
      <c r="F14" t="str">
        <f>VLOOKUP(A14, Employee_Details!$A$2:$F$1000, 5, FALSE)</f>
        <v>KY</v>
      </c>
    </row>
    <row r="15" spans="1:6" x14ac:dyDescent="0.35">
      <c r="A15">
        <v>163</v>
      </c>
      <c r="B15">
        <v>634</v>
      </c>
      <c r="C15">
        <v>634</v>
      </c>
      <c r="D15">
        <f>VLOOKUP(B15, Shipment_Details!$A$2:$H$1000, 6, FALSE)</f>
        <v>939</v>
      </c>
      <c r="E15" t="str">
        <f>VLOOKUP(A15, Employee_Details!$A$2:$F$1000, 3, FALSE)</f>
        <v>Technical support executive</v>
      </c>
      <c r="F15" t="str">
        <f>VLOOKUP(A15, Employee_Details!$A$2:$F$1000, 5, FALSE)</f>
        <v>AL</v>
      </c>
    </row>
    <row r="16" spans="1:6" x14ac:dyDescent="0.35">
      <c r="A16">
        <v>993</v>
      </c>
      <c r="B16">
        <v>577</v>
      </c>
      <c r="C16">
        <v>577</v>
      </c>
      <c r="D16">
        <f>VLOOKUP(B16, Shipment_Details!$A$2:$H$1000, 6, FALSE)</f>
        <v>679</v>
      </c>
      <c r="E16" t="str">
        <f>VLOOKUP(A16, Employee_Details!$A$2:$F$1000, 3, FALSE)</f>
        <v>Branch manager</v>
      </c>
      <c r="F16" t="str">
        <f>VLOOKUP(A16, Employee_Details!$A$2:$F$1000, 5, FALSE)</f>
        <v>TX</v>
      </c>
    </row>
    <row r="17" spans="1:6" x14ac:dyDescent="0.35">
      <c r="A17">
        <v>891</v>
      </c>
      <c r="B17">
        <v>907</v>
      </c>
      <c r="C17">
        <v>907</v>
      </c>
      <c r="D17">
        <f>VLOOKUP(B17, Shipment_Details!$A$2:$H$1000, 6, FALSE)</f>
        <v>803</v>
      </c>
      <c r="E17" t="str">
        <f>VLOOKUP(A17, Employee_Details!$A$2:$F$1000, 3, FALSE)</f>
        <v>IT support executive</v>
      </c>
      <c r="F17" t="str">
        <f>VLOOKUP(A17, Employee_Details!$A$2:$F$1000, 5, FALSE)</f>
        <v>NH</v>
      </c>
    </row>
    <row r="18" spans="1:6" x14ac:dyDescent="0.35">
      <c r="A18">
        <v>950</v>
      </c>
      <c r="B18">
        <v>870</v>
      </c>
      <c r="C18">
        <v>870</v>
      </c>
      <c r="D18">
        <f>VLOOKUP(B18, Shipment_Details!$A$2:$H$1000, 6, FALSE)</f>
        <v>783</v>
      </c>
      <c r="E18" t="str">
        <f>VLOOKUP(A18, Employee_Details!$A$2:$F$1000, 3, FALSE)</f>
        <v>Inventory manager</v>
      </c>
      <c r="F18" t="str">
        <f>VLOOKUP(A18, Employee_Details!$A$2:$F$1000, 5, FALSE)</f>
        <v>OH</v>
      </c>
    </row>
    <row r="19" spans="1:6" x14ac:dyDescent="0.35">
      <c r="A19">
        <v>292</v>
      </c>
      <c r="B19">
        <v>982</v>
      </c>
      <c r="C19">
        <v>982</v>
      </c>
      <c r="D19">
        <f>VLOOKUP(B19, Shipment_Details!$A$2:$H$1000, 6, FALSE)</f>
        <v>432</v>
      </c>
      <c r="E19" t="str">
        <f>VLOOKUP(A19, Employee_Details!$A$2:$F$1000, 3, FALSE)</f>
        <v>In House logistics executive</v>
      </c>
      <c r="F19" t="str">
        <f>VLOOKUP(A19, Employee_Details!$A$2:$F$1000, 5, FALSE)</f>
        <v>OH</v>
      </c>
    </row>
    <row r="20" spans="1:6" x14ac:dyDescent="0.35">
      <c r="A20">
        <v>90</v>
      </c>
      <c r="B20">
        <v>351</v>
      </c>
      <c r="C20">
        <v>351</v>
      </c>
      <c r="D20">
        <f>VLOOKUP(B20, Shipment_Details!$A$2:$H$1000, 6, FALSE)</f>
        <v>776</v>
      </c>
      <c r="E20" t="str">
        <f>VLOOKUP(A20, Employee_Details!$A$2:$F$1000, 3, FALSE)</f>
        <v>Manager</v>
      </c>
      <c r="F20" t="str">
        <f>VLOOKUP(A20, Employee_Details!$A$2:$F$1000, 5, FALSE)</f>
        <v>CA</v>
      </c>
    </row>
    <row r="21" spans="1:6" x14ac:dyDescent="0.35">
      <c r="A21">
        <v>49</v>
      </c>
      <c r="B21">
        <v>328</v>
      </c>
      <c r="C21">
        <v>328</v>
      </c>
      <c r="D21">
        <f>VLOOKUP(B21, Shipment_Details!$A$2:$H$1000, 6, FALSE)</f>
        <v>710</v>
      </c>
      <c r="E21" t="str">
        <f>VLOOKUP(A21, Employee_Details!$A$2:$F$1000, 3, FALSE)</f>
        <v>Chief finance officer</v>
      </c>
      <c r="F21" t="str">
        <f>VLOOKUP(A21, Employee_Details!$A$2:$F$1000, 5, FALSE)</f>
        <v>MA</v>
      </c>
    </row>
    <row r="22" spans="1:6" x14ac:dyDescent="0.35">
      <c r="A22">
        <v>100</v>
      </c>
      <c r="B22">
        <v>242</v>
      </c>
      <c r="C22">
        <v>242</v>
      </c>
      <c r="D22">
        <f>VLOOKUP(B22, Shipment_Details!$A$2:$H$1000, 6, FALSE)</f>
        <v>959</v>
      </c>
      <c r="E22" t="str">
        <f>VLOOKUP(A22, Employee_Details!$A$2:$F$1000, 3, FALSE)</f>
        <v>Material handling executive</v>
      </c>
      <c r="F22" t="str">
        <f>VLOOKUP(A22, Employee_Details!$A$2:$F$1000, 5, FALSE)</f>
        <v>NJ</v>
      </c>
    </row>
    <row r="23" spans="1:6" x14ac:dyDescent="0.35">
      <c r="A23">
        <v>405</v>
      </c>
      <c r="B23">
        <v>421</v>
      </c>
      <c r="C23">
        <v>421</v>
      </c>
      <c r="D23">
        <f>VLOOKUP(B23, Shipment_Details!$A$2:$H$1000, 6, FALSE)</f>
        <v>147</v>
      </c>
      <c r="E23" t="str">
        <f>VLOOKUP(A23, Employee_Details!$A$2:$F$1000, 3, FALSE)</f>
        <v>IT support executive</v>
      </c>
      <c r="F23" t="str">
        <f>VLOOKUP(A23, Employee_Details!$A$2:$F$1000, 5, FALSE)</f>
        <v>OK</v>
      </c>
    </row>
    <row r="24" spans="1:6" x14ac:dyDescent="0.35">
      <c r="A24">
        <v>584</v>
      </c>
      <c r="B24">
        <v>6</v>
      </c>
      <c r="C24">
        <v>6</v>
      </c>
      <c r="D24">
        <f>VLOOKUP(B24, Shipment_Details!$A$2:$H$1000, 6, FALSE)</f>
        <v>613</v>
      </c>
      <c r="E24" t="str">
        <f>VLOOKUP(A24, Employee_Details!$A$2:$F$1000, 3, FALSE)</f>
        <v>Sales manager</v>
      </c>
      <c r="F24" t="str">
        <f>VLOOKUP(A24, Employee_Details!$A$2:$F$1000, 5, FALSE)</f>
        <v>NC</v>
      </c>
    </row>
    <row r="25" spans="1:6" x14ac:dyDescent="0.35">
      <c r="A25">
        <v>326</v>
      </c>
      <c r="B25">
        <v>384</v>
      </c>
      <c r="C25">
        <v>384</v>
      </c>
      <c r="D25">
        <f>VLOOKUP(B25, Shipment_Details!$A$2:$H$1000, 6, FALSE)</f>
        <v>590</v>
      </c>
      <c r="E25" t="str">
        <f>VLOOKUP(A25, Employee_Details!$A$2:$F$1000, 3, FALSE)</f>
        <v>Block development manager</v>
      </c>
      <c r="F25" t="str">
        <f>VLOOKUP(A25, Employee_Details!$A$2:$F$1000, 5, FALSE)</f>
        <v>NY</v>
      </c>
    </row>
    <row r="26" spans="1:6" x14ac:dyDescent="0.35">
      <c r="A26">
        <v>95</v>
      </c>
      <c r="B26">
        <v>286</v>
      </c>
      <c r="C26">
        <v>286</v>
      </c>
      <c r="D26">
        <f>VLOOKUP(B26, Shipment_Details!$A$2:$H$1000, 6, FALSE)</f>
        <v>193</v>
      </c>
      <c r="E26" t="str">
        <f>VLOOKUP(A26, Employee_Details!$A$2:$F$1000, 3, FALSE)</f>
        <v>In House logistics executive</v>
      </c>
      <c r="F26" t="str">
        <f>VLOOKUP(A26, Employee_Details!$A$2:$F$1000, 5, FALSE)</f>
        <v>OH</v>
      </c>
    </row>
    <row r="27" spans="1:6" x14ac:dyDescent="0.35">
      <c r="A27">
        <v>600</v>
      </c>
      <c r="B27">
        <v>892</v>
      </c>
      <c r="C27">
        <v>892</v>
      </c>
      <c r="D27">
        <f>VLOOKUP(B27, Shipment_Details!$A$2:$H$1000, 6, FALSE)</f>
        <v>879</v>
      </c>
      <c r="E27" t="str">
        <f>VLOOKUP(A27, Employee_Details!$A$2:$F$1000, 3, FALSE)</f>
        <v>Assistant manager</v>
      </c>
      <c r="F27" t="str">
        <f>VLOOKUP(A27, Employee_Details!$A$2:$F$1000, 5, FALSE)</f>
        <v>NM</v>
      </c>
    </row>
    <row r="28" spans="1:6" x14ac:dyDescent="0.35">
      <c r="A28">
        <v>26</v>
      </c>
      <c r="B28">
        <v>558</v>
      </c>
      <c r="C28">
        <v>558</v>
      </c>
      <c r="D28">
        <f>VLOOKUP(B28, Shipment_Details!$A$2:$H$1000, 6, FALSE)</f>
        <v>275</v>
      </c>
      <c r="E28" t="str">
        <f>VLOOKUP(A28, Employee_Details!$A$2:$F$1000, 3, FALSE)</f>
        <v>Non-executive director</v>
      </c>
      <c r="F28" t="str">
        <f>VLOOKUP(A28, Employee_Details!$A$2:$F$1000, 5, FALSE)</f>
        <v>PA</v>
      </c>
    </row>
    <row r="29" spans="1:6" x14ac:dyDescent="0.35">
      <c r="A29">
        <v>515</v>
      </c>
      <c r="B29">
        <v>481</v>
      </c>
      <c r="C29">
        <v>481</v>
      </c>
      <c r="D29">
        <f>VLOOKUP(B29, Shipment_Details!$A$2:$H$1000, 6, FALSE)</f>
        <v>319</v>
      </c>
      <c r="E29" t="str">
        <f>VLOOKUP(A29, Employee_Details!$A$2:$F$1000, 3, FALSE)</f>
        <v>Delivery Boy</v>
      </c>
      <c r="F29" t="str">
        <f>VLOOKUP(A29, Employee_Details!$A$2:$F$1000, 5, FALSE)</f>
        <v>MO</v>
      </c>
    </row>
    <row r="30" spans="1:6" x14ac:dyDescent="0.35">
      <c r="A30">
        <v>876</v>
      </c>
      <c r="B30">
        <v>155</v>
      </c>
      <c r="C30">
        <v>155</v>
      </c>
      <c r="D30">
        <f>VLOOKUP(B30, Shipment_Details!$A$2:$H$1000, 6, FALSE)</f>
        <v>52</v>
      </c>
      <c r="E30" t="str">
        <f>VLOOKUP(A30, Employee_Details!$A$2:$F$1000, 3, FALSE)</f>
        <v>Branch manager</v>
      </c>
      <c r="F30" t="str">
        <f>VLOOKUP(A30, Employee_Details!$A$2:$F$1000, 5, FALSE)</f>
        <v>NY</v>
      </c>
    </row>
    <row r="31" spans="1:6" x14ac:dyDescent="0.35">
      <c r="A31">
        <v>691</v>
      </c>
      <c r="B31">
        <v>771</v>
      </c>
      <c r="C31">
        <v>771</v>
      </c>
      <c r="D31">
        <f>VLOOKUP(B31, Shipment_Details!$A$2:$H$1000, 6, FALSE)</f>
        <v>702</v>
      </c>
      <c r="E31" t="str">
        <f>VLOOKUP(A31, Employee_Details!$A$2:$F$1000, 3, FALSE)</f>
        <v>Non-executive director</v>
      </c>
      <c r="F31" t="str">
        <f>VLOOKUP(A31, Employee_Details!$A$2:$F$1000, 5, FALSE)</f>
        <v>RI</v>
      </c>
    </row>
    <row r="32" spans="1:6" x14ac:dyDescent="0.35">
      <c r="A32">
        <v>605</v>
      </c>
      <c r="B32">
        <v>945</v>
      </c>
      <c r="C32">
        <v>945</v>
      </c>
      <c r="D32">
        <f>VLOOKUP(B32, Shipment_Details!$A$2:$H$1000, 6, FALSE)</f>
        <v>299</v>
      </c>
      <c r="E32" t="str">
        <f>VLOOKUP(A32, Employee_Details!$A$2:$F$1000, 3, FALSE)</f>
        <v>Office manager</v>
      </c>
      <c r="F32" t="str">
        <f>VLOOKUP(A32, Employee_Details!$A$2:$F$1000, 5, FALSE)</f>
        <v>OR</v>
      </c>
    </row>
    <row r="33" spans="1:6" x14ac:dyDescent="0.35">
      <c r="A33">
        <v>864</v>
      </c>
      <c r="B33">
        <v>719</v>
      </c>
      <c r="C33">
        <v>719</v>
      </c>
      <c r="D33">
        <f>VLOOKUP(B33, Shipment_Details!$A$2:$H$1000, 6, FALSE)</f>
        <v>930</v>
      </c>
      <c r="E33" t="str">
        <f>VLOOKUP(A33, Employee_Details!$A$2:$F$1000, 3, FALSE)</f>
        <v>Engineering department manager</v>
      </c>
      <c r="F33" t="str">
        <f>VLOOKUP(A33, Employee_Details!$A$2:$F$1000, 5, FALSE)</f>
        <v>HI</v>
      </c>
    </row>
    <row r="34" spans="1:6" x14ac:dyDescent="0.35">
      <c r="A34">
        <v>886</v>
      </c>
      <c r="B34">
        <v>493</v>
      </c>
      <c r="C34">
        <v>493</v>
      </c>
      <c r="D34">
        <f>VLOOKUP(B34, Shipment_Details!$A$2:$H$1000, 6, FALSE)</f>
        <v>314</v>
      </c>
      <c r="E34" t="str">
        <f>VLOOKUP(A34, Employee_Details!$A$2:$F$1000, 3, FALSE)</f>
        <v>Chief finance officer</v>
      </c>
      <c r="F34" t="str">
        <f>VLOOKUP(A34, Employee_Details!$A$2:$F$1000, 5, FALSE)</f>
        <v>MO</v>
      </c>
    </row>
    <row r="35" spans="1:6" x14ac:dyDescent="0.35">
      <c r="A35">
        <v>365</v>
      </c>
      <c r="B35">
        <v>998</v>
      </c>
      <c r="C35">
        <v>998</v>
      </c>
      <c r="D35">
        <f>VLOOKUP(B35, Shipment_Details!$A$2:$H$1000, 6, FALSE)</f>
        <v>109</v>
      </c>
      <c r="E35" t="str">
        <f>VLOOKUP(A35, Employee_Details!$A$2:$F$1000, 3, FALSE)</f>
        <v>Assistant manager</v>
      </c>
      <c r="F35" t="str">
        <f>VLOOKUP(A35, Employee_Details!$A$2:$F$1000, 5, FALSE)</f>
        <v>CO</v>
      </c>
    </row>
    <row r="36" spans="1:6" x14ac:dyDescent="0.35">
      <c r="A36">
        <v>946</v>
      </c>
      <c r="B36">
        <v>968</v>
      </c>
      <c r="C36">
        <v>968</v>
      </c>
      <c r="D36">
        <f>VLOOKUP(B36, Shipment_Details!$A$2:$H$1000, 6, FALSE)</f>
        <v>24</v>
      </c>
      <c r="E36" t="str">
        <f>VLOOKUP(A36, Employee_Details!$A$2:$F$1000, 3, FALSE)</f>
        <v>Chief executive officer</v>
      </c>
      <c r="F36" t="str">
        <f>VLOOKUP(A36, Employee_Details!$A$2:$F$1000, 5, FALSE)</f>
        <v>NH</v>
      </c>
    </row>
    <row r="37" spans="1:6" x14ac:dyDescent="0.35">
      <c r="A37">
        <v>152</v>
      </c>
      <c r="B37">
        <v>738</v>
      </c>
      <c r="C37">
        <v>738</v>
      </c>
      <c r="D37">
        <f>VLOOKUP(B37, Shipment_Details!$A$2:$H$1000, 6, FALSE)</f>
        <v>545</v>
      </c>
      <c r="E37" t="str">
        <f>VLOOKUP(A37, Employee_Details!$A$2:$F$1000, 3, FALSE)</f>
        <v>Delivery Boy</v>
      </c>
      <c r="F37" t="str">
        <f>VLOOKUP(A37, Employee_Details!$A$2:$F$1000, 5, FALSE)</f>
        <v>NY</v>
      </c>
    </row>
    <row r="38" spans="1:6" x14ac:dyDescent="0.35">
      <c r="A38">
        <v>789</v>
      </c>
      <c r="B38">
        <v>912</v>
      </c>
      <c r="C38">
        <v>912</v>
      </c>
      <c r="D38">
        <f>VLOOKUP(B38, Shipment_Details!$A$2:$H$1000, 6, FALSE)</f>
        <v>505</v>
      </c>
      <c r="E38" t="str">
        <f>VLOOKUP(A38, Employee_Details!$A$2:$F$1000, 3, FALSE)</f>
        <v>Project director</v>
      </c>
      <c r="F38" t="str">
        <f>VLOOKUP(A38, Employee_Details!$A$2:$F$1000, 5, FALSE)</f>
        <v>UT</v>
      </c>
    </row>
    <row r="39" spans="1:6" x14ac:dyDescent="0.35">
      <c r="A39">
        <v>148</v>
      </c>
      <c r="B39">
        <v>782</v>
      </c>
      <c r="C39">
        <v>782</v>
      </c>
      <c r="D39">
        <f>VLOOKUP(B39, Shipment_Details!$A$2:$H$1000, 6, FALSE)</f>
        <v>182</v>
      </c>
      <c r="E39" t="str">
        <f>VLOOKUP(A39, Employee_Details!$A$2:$F$1000, 3, FALSE)</f>
        <v>Warehouse manager</v>
      </c>
      <c r="F39" t="str">
        <f>VLOOKUP(A39, Employee_Details!$A$2:$F$1000, 5, FALSE)</f>
        <v>OK</v>
      </c>
    </row>
    <row r="40" spans="1:6" x14ac:dyDescent="0.35">
      <c r="A40">
        <v>7</v>
      </c>
      <c r="B40">
        <v>140</v>
      </c>
      <c r="C40">
        <v>140</v>
      </c>
      <c r="D40">
        <f>VLOOKUP(B40, Shipment_Details!$A$2:$H$1000, 6, FALSE)</f>
        <v>226</v>
      </c>
      <c r="E40" t="str">
        <f>VLOOKUP(A40, Employee_Details!$A$2:$F$1000, 3, FALSE)</f>
        <v>Transport manager</v>
      </c>
      <c r="F40" t="str">
        <f>VLOOKUP(A40, Employee_Details!$A$2:$F$1000, 5, FALSE)</f>
        <v>TN</v>
      </c>
    </row>
    <row r="41" spans="1:6" x14ac:dyDescent="0.35">
      <c r="A41">
        <v>982</v>
      </c>
      <c r="B41">
        <v>702</v>
      </c>
      <c r="C41">
        <v>702</v>
      </c>
      <c r="D41">
        <f>VLOOKUP(B41, Shipment_Details!$A$2:$H$1000, 6, FALSE)</f>
        <v>111</v>
      </c>
      <c r="E41" t="str">
        <f>VLOOKUP(A41, Employee_Details!$A$2:$F$1000, 3, FALSE)</f>
        <v>Sales manager</v>
      </c>
      <c r="F41" t="str">
        <f>VLOOKUP(A41, Employee_Details!$A$2:$F$1000, 5, FALSE)</f>
        <v>MA</v>
      </c>
    </row>
    <row r="42" spans="1:6" x14ac:dyDescent="0.35">
      <c r="A42">
        <v>249</v>
      </c>
      <c r="B42">
        <v>284</v>
      </c>
      <c r="C42">
        <v>284</v>
      </c>
      <c r="D42">
        <f>VLOOKUP(B42, Shipment_Details!$A$2:$H$1000, 6, FALSE)</f>
        <v>145</v>
      </c>
      <c r="E42" t="str">
        <f>VLOOKUP(A42, Employee_Details!$A$2:$F$1000, 3, FALSE)</f>
        <v>Manager</v>
      </c>
      <c r="F42" t="str">
        <f>VLOOKUP(A42, Employee_Details!$A$2:$F$1000, 5, FALSE)</f>
        <v>TX</v>
      </c>
    </row>
    <row r="43" spans="1:6" x14ac:dyDescent="0.35">
      <c r="A43">
        <v>273</v>
      </c>
      <c r="B43">
        <v>199</v>
      </c>
      <c r="C43">
        <v>199</v>
      </c>
      <c r="D43">
        <f>VLOOKUP(B43, Shipment_Details!$A$2:$H$1000, 6, FALSE)</f>
        <v>829</v>
      </c>
      <c r="E43" t="str">
        <f>VLOOKUP(A43, Employee_Details!$A$2:$F$1000, 3, FALSE)</f>
        <v>Branch manager</v>
      </c>
      <c r="F43" t="str">
        <f>VLOOKUP(A43, Employee_Details!$A$2:$F$1000, 5, FALSE)</f>
        <v>NY</v>
      </c>
    </row>
    <row r="44" spans="1:6" x14ac:dyDescent="0.35">
      <c r="A44">
        <v>172</v>
      </c>
      <c r="B44">
        <v>228</v>
      </c>
      <c r="C44">
        <v>228</v>
      </c>
      <c r="D44">
        <f>VLOOKUP(B44, Shipment_Details!$A$2:$H$1000, 6, FALSE)</f>
        <v>269</v>
      </c>
      <c r="E44" t="str">
        <f>VLOOKUP(A44, Employee_Details!$A$2:$F$1000, 3, FALSE)</f>
        <v>Material handling executive</v>
      </c>
      <c r="F44" t="str">
        <f>VLOOKUP(A44, Employee_Details!$A$2:$F$1000, 5, FALSE)</f>
        <v>TX</v>
      </c>
    </row>
    <row r="45" spans="1:6" x14ac:dyDescent="0.35">
      <c r="A45">
        <v>234</v>
      </c>
      <c r="B45">
        <v>908</v>
      </c>
      <c r="C45">
        <v>908</v>
      </c>
      <c r="D45">
        <f>VLOOKUP(B45, Shipment_Details!$A$2:$H$1000, 6, FALSE)</f>
        <v>660</v>
      </c>
      <c r="E45" t="str">
        <f>VLOOKUP(A45, Employee_Details!$A$2:$F$1000, 3, FALSE)</f>
        <v>Project director</v>
      </c>
      <c r="F45" t="str">
        <f>VLOOKUP(A45, Employee_Details!$A$2:$F$1000, 5, FALSE)</f>
        <v>CA</v>
      </c>
    </row>
    <row r="46" spans="1:6" x14ac:dyDescent="0.35">
      <c r="A46">
        <v>844</v>
      </c>
      <c r="B46">
        <v>594</v>
      </c>
      <c r="C46">
        <v>594</v>
      </c>
      <c r="D46">
        <f>VLOOKUP(B46, Shipment_Details!$A$2:$H$1000, 6, FALSE)</f>
        <v>484</v>
      </c>
      <c r="E46" t="str">
        <f>VLOOKUP(A46, Employee_Details!$A$2:$F$1000, 3, FALSE)</f>
        <v>Engineering department manager</v>
      </c>
      <c r="F46" t="str">
        <f>VLOOKUP(A46, Employee_Details!$A$2:$F$1000, 5, FALSE)</f>
        <v>AL</v>
      </c>
    </row>
    <row r="47" spans="1:6" x14ac:dyDescent="0.35">
      <c r="A47">
        <v>368</v>
      </c>
      <c r="B47">
        <v>542</v>
      </c>
      <c r="C47">
        <v>542</v>
      </c>
      <c r="D47">
        <f>VLOOKUP(B47, Shipment_Details!$A$2:$H$1000, 6, FALSE)</f>
        <v>100</v>
      </c>
      <c r="E47" t="str">
        <f>VLOOKUP(A47, Employee_Details!$A$2:$F$1000, 3, FALSE)</f>
        <v>Material handling executive</v>
      </c>
      <c r="F47" t="str">
        <f>VLOOKUP(A47, Employee_Details!$A$2:$F$1000, 5, FALSE)</f>
        <v>TX</v>
      </c>
    </row>
    <row r="48" spans="1:6" x14ac:dyDescent="0.35">
      <c r="A48">
        <v>372</v>
      </c>
      <c r="B48">
        <v>586</v>
      </c>
      <c r="C48">
        <v>586</v>
      </c>
      <c r="D48">
        <f>VLOOKUP(B48, Shipment_Details!$A$2:$H$1000, 6, FALSE)</f>
        <v>711</v>
      </c>
      <c r="E48" t="str">
        <f>VLOOKUP(A48, Employee_Details!$A$2:$F$1000, 3, FALSE)</f>
        <v>Transport manager</v>
      </c>
      <c r="F48" t="str">
        <f>VLOOKUP(A48, Employee_Details!$A$2:$F$1000, 5, FALSE)</f>
        <v>MA</v>
      </c>
    </row>
    <row r="49" spans="1:6" x14ac:dyDescent="0.35">
      <c r="A49">
        <v>82</v>
      </c>
      <c r="B49">
        <v>636</v>
      </c>
      <c r="C49">
        <v>636</v>
      </c>
      <c r="D49">
        <f>VLOOKUP(B49, Shipment_Details!$A$2:$H$1000, 6, FALSE)</f>
        <v>325</v>
      </c>
      <c r="E49" t="str">
        <f>VLOOKUP(A49, Employee_Details!$A$2:$F$1000, 3, FALSE)</f>
        <v>Block development manager</v>
      </c>
      <c r="F49" t="str">
        <f>VLOOKUP(A49, Employee_Details!$A$2:$F$1000, 5, FALSE)</f>
        <v>IA</v>
      </c>
    </row>
    <row r="50" spans="1:6" x14ac:dyDescent="0.35">
      <c r="A50">
        <v>528</v>
      </c>
      <c r="B50">
        <v>581</v>
      </c>
      <c r="C50">
        <v>581</v>
      </c>
      <c r="D50">
        <f>VLOOKUP(B50, Shipment_Details!$A$2:$H$1000, 6, FALSE)</f>
        <v>209</v>
      </c>
      <c r="E50" t="str">
        <f>VLOOKUP(A50, Employee_Details!$A$2:$F$1000, 3, FALSE)</f>
        <v>Market analyst</v>
      </c>
      <c r="F50" t="str">
        <f>VLOOKUP(A50, Employee_Details!$A$2:$F$1000, 5, FALSE)</f>
        <v>TN</v>
      </c>
    </row>
    <row r="51" spans="1:6" x14ac:dyDescent="0.35">
      <c r="A51">
        <v>143</v>
      </c>
      <c r="B51">
        <v>336</v>
      </c>
      <c r="C51">
        <v>336</v>
      </c>
      <c r="D51">
        <f>VLOOKUP(B51, Shipment_Details!$A$2:$H$1000, 6, FALSE)</f>
        <v>996</v>
      </c>
      <c r="E51" t="str">
        <f>VLOOKUP(A51, Employee_Details!$A$2:$F$1000, 3, FALSE)</f>
        <v>IT support executive</v>
      </c>
      <c r="F51" t="str">
        <f>VLOOKUP(A51, Employee_Details!$A$2:$F$1000, 5, FALSE)</f>
        <v>CT</v>
      </c>
    </row>
    <row r="52" spans="1:6" x14ac:dyDescent="0.35">
      <c r="A52">
        <v>429</v>
      </c>
      <c r="B52">
        <v>504</v>
      </c>
      <c r="C52">
        <v>504</v>
      </c>
      <c r="D52">
        <f>VLOOKUP(B52, Shipment_Details!$A$2:$H$1000, 6, FALSE)</f>
        <v>420</v>
      </c>
      <c r="E52" t="str">
        <f>VLOOKUP(A52, Employee_Details!$A$2:$F$1000, 3, FALSE)</f>
        <v>Warehouse manager</v>
      </c>
      <c r="F52" t="str">
        <f>VLOOKUP(A52, Employee_Details!$A$2:$F$1000, 5, FALSE)</f>
        <v>RI</v>
      </c>
    </row>
    <row r="53" spans="1:6" x14ac:dyDescent="0.35">
      <c r="A53">
        <v>47</v>
      </c>
      <c r="B53">
        <v>346</v>
      </c>
      <c r="C53">
        <v>346</v>
      </c>
      <c r="D53">
        <f>VLOOKUP(B53, Shipment_Details!$A$2:$H$1000, 6, FALSE)</f>
        <v>182</v>
      </c>
      <c r="E53" t="str">
        <f>VLOOKUP(A53, Employee_Details!$A$2:$F$1000, 3, FALSE)</f>
        <v>Chief finance officer</v>
      </c>
      <c r="F53" t="str">
        <f>VLOOKUP(A53, Employee_Details!$A$2:$F$1000, 5, FALSE)</f>
        <v>MS</v>
      </c>
    </row>
    <row r="54" spans="1:6" x14ac:dyDescent="0.35">
      <c r="A54">
        <v>790</v>
      </c>
      <c r="B54">
        <v>135</v>
      </c>
      <c r="C54">
        <v>135</v>
      </c>
      <c r="D54">
        <f>VLOOKUP(B54, Shipment_Details!$A$2:$H$1000, 6, FALSE)</f>
        <v>901</v>
      </c>
      <c r="E54" t="str">
        <f>VLOOKUP(A54, Employee_Details!$A$2:$F$1000, 3, FALSE)</f>
        <v>Chief executive officer</v>
      </c>
      <c r="F54" t="str">
        <f>VLOOKUP(A54, Employee_Details!$A$2:$F$1000, 5, FALSE)</f>
        <v>MA</v>
      </c>
    </row>
    <row r="55" spans="1:6" x14ac:dyDescent="0.35">
      <c r="A55">
        <v>427</v>
      </c>
      <c r="B55">
        <v>822</v>
      </c>
      <c r="C55">
        <v>822</v>
      </c>
      <c r="D55">
        <f>VLOOKUP(B55, Shipment_Details!$A$2:$H$1000, 6, FALSE)</f>
        <v>88</v>
      </c>
      <c r="E55" t="str">
        <f>VLOOKUP(A55, Employee_Details!$A$2:$F$1000, 3, FALSE)</f>
        <v>Branch manager</v>
      </c>
      <c r="F55" t="str">
        <f>VLOOKUP(A55, Employee_Details!$A$2:$F$1000, 5, FALSE)</f>
        <v>CA</v>
      </c>
    </row>
    <row r="56" spans="1:6" x14ac:dyDescent="0.35">
      <c r="A56">
        <v>906</v>
      </c>
      <c r="B56">
        <v>95</v>
      </c>
      <c r="C56">
        <v>95</v>
      </c>
      <c r="D56">
        <f>VLOOKUP(B56, Shipment_Details!$A$2:$H$1000, 6, FALSE)</f>
        <v>660</v>
      </c>
      <c r="E56" t="str">
        <f>VLOOKUP(A56, Employee_Details!$A$2:$F$1000, 3, FALSE)</f>
        <v>Office manager</v>
      </c>
      <c r="F56" t="str">
        <f>VLOOKUP(A56, Employee_Details!$A$2:$F$1000, 5, FALSE)</f>
        <v>KS</v>
      </c>
    </row>
    <row r="57" spans="1:6" x14ac:dyDescent="0.35">
      <c r="A57">
        <v>750</v>
      </c>
      <c r="B57">
        <v>597</v>
      </c>
      <c r="C57">
        <v>597</v>
      </c>
      <c r="D57">
        <f>VLOOKUP(B57, Shipment_Details!$A$2:$H$1000, 6, FALSE)</f>
        <v>267</v>
      </c>
      <c r="E57" t="str">
        <f>VLOOKUP(A57, Employee_Details!$A$2:$F$1000, 3, FALSE)</f>
        <v>Assistant manager</v>
      </c>
      <c r="F57" t="str">
        <f>VLOOKUP(A57, Employee_Details!$A$2:$F$1000, 5, FALSE)</f>
        <v>AR</v>
      </c>
    </row>
    <row r="58" spans="1:6" x14ac:dyDescent="0.35">
      <c r="A58">
        <v>913</v>
      </c>
      <c r="B58">
        <v>340</v>
      </c>
      <c r="C58">
        <v>340</v>
      </c>
      <c r="D58">
        <f>VLOOKUP(B58, Shipment_Details!$A$2:$H$1000, 6, FALSE)</f>
        <v>905</v>
      </c>
      <c r="E58" t="str">
        <f>VLOOKUP(A58, Employee_Details!$A$2:$F$1000, 3, FALSE)</f>
        <v>Fleet manager</v>
      </c>
      <c r="F58" t="str">
        <f>VLOOKUP(A58, Employee_Details!$A$2:$F$1000, 5, FALSE)</f>
        <v>OH</v>
      </c>
    </row>
    <row r="59" spans="1:6" x14ac:dyDescent="0.35">
      <c r="A59">
        <v>31</v>
      </c>
      <c r="B59">
        <v>905</v>
      </c>
      <c r="C59">
        <v>905</v>
      </c>
      <c r="D59">
        <f>VLOOKUP(B59, Shipment_Details!$A$2:$H$1000, 6, FALSE)</f>
        <v>799</v>
      </c>
      <c r="E59" t="str">
        <f>VLOOKUP(A59, Employee_Details!$A$2:$F$1000, 3, FALSE)</f>
        <v>Office manager</v>
      </c>
      <c r="F59" t="str">
        <f>VLOOKUP(A59, Employee_Details!$A$2:$F$1000, 5, FALSE)</f>
        <v>LA</v>
      </c>
    </row>
    <row r="60" spans="1:6" x14ac:dyDescent="0.35">
      <c r="A60">
        <v>733</v>
      </c>
      <c r="B60">
        <v>250</v>
      </c>
      <c r="C60">
        <v>250</v>
      </c>
      <c r="D60">
        <f>VLOOKUP(B60, Shipment_Details!$A$2:$H$1000, 6, FALSE)</f>
        <v>773</v>
      </c>
      <c r="E60" t="str">
        <f>VLOOKUP(A60, Employee_Details!$A$2:$F$1000, 3, FALSE)</f>
        <v>Sales manager</v>
      </c>
      <c r="F60" t="str">
        <f>VLOOKUP(A60, Employee_Details!$A$2:$F$1000, 5, FALSE)</f>
        <v>WV</v>
      </c>
    </row>
    <row r="61" spans="1:6" x14ac:dyDescent="0.35">
      <c r="A61">
        <v>624</v>
      </c>
      <c r="B61">
        <v>400</v>
      </c>
      <c r="C61">
        <v>400</v>
      </c>
      <c r="D61">
        <f>VLOOKUP(B61, Shipment_Details!$A$2:$H$1000, 6, FALSE)</f>
        <v>78</v>
      </c>
      <c r="E61" t="str">
        <f>VLOOKUP(A61, Employee_Details!$A$2:$F$1000, 3, FALSE)</f>
        <v>Engineering department manager</v>
      </c>
      <c r="F61" t="str">
        <f>VLOOKUP(A61, Employee_Details!$A$2:$F$1000, 5, FALSE)</f>
        <v>CA</v>
      </c>
    </row>
    <row r="62" spans="1:6" x14ac:dyDescent="0.35">
      <c r="A62">
        <v>199</v>
      </c>
      <c r="B62">
        <v>877</v>
      </c>
      <c r="C62">
        <v>877</v>
      </c>
      <c r="D62">
        <f>VLOOKUP(B62, Shipment_Details!$A$2:$H$1000, 6, FALSE)</f>
        <v>791</v>
      </c>
      <c r="E62" t="str">
        <f>VLOOKUP(A62, Employee_Details!$A$2:$F$1000, 3, FALSE)</f>
        <v>Delivery Boy</v>
      </c>
      <c r="F62" t="str">
        <f>VLOOKUP(A62, Employee_Details!$A$2:$F$1000, 5, FALSE)</f>
        <v>WA</v>
      </c>
    </row>
    <row r="63" spans="1:6" x14ac:dyDescent="0.35">
      <c r="A63">
        <v>112</v>
      </c>
      <c r="B63">
        <v>97</v>
      </c>
      <c r="C63">
        <v>97</v>
      </c>
      <c r="D63">
        <f>VLOOKUP(B63, Shipment_Details!$A$2:$H$1000, 6, FALSE)</f>
        <v>603</v>
      </c>
      <c r="E63" t="str">
        <f>VLOOKUP(A63, Employee_Details!$A$2:$F$1000, 3, FALSE)</f>
        <v>Non-executive director</v>
      </c>
      <c r="F63" t="str">
        <f>VLOOKUP(A63, Employee_Details!$A$2:$F$1000, 5, FALSE)</f>
        <v>CT</v>
      </c>
    </row>
    <row r="64" spans="1:6" x14ac:dyDescent="0.35">
      <c r="A64">
        <v>256</v>
      </c>
      <c r="B64">
        <v>12</v>
      </c>
      <c r="C64">
        <v>12</v>
      </c>
      <c r="D64">
        <f>VLOOKUP(B64, Shipment_Details!$A$2:$H$1000, 6, FALSE)</f>
        <v>360</v>
      </c>
      <c r="E64" t="str">
        <f>VLOOKUP(A64, Employee_Details!$A$2:$F$1000, 3, FALSE)</f>
        <v>Assistant manager</v>
      </c>
      <c r="F64" t="str">
        <f>VLOOKUP(A64, Employee_Details!$A$2:$F$1000, 5, FALSE)</f>
        <v>ME</v>
      </c>
    </row>
    <row r="65" spans="1:6" x14ac:dyDescent="0.35">
      <c r="A65">
        <v>848</v>
      </c>
      <c r="B65">
        <v>353</v>
      </c>
      <c r="C65">
        <v>353</v>
      </c>
      <c r="D65">
        <f>VLOOKUP(B65, Shipment_Details!$A$2:$H$1000, 6, FALSE)</f>
        <v>84</v>
      </c>
      <c r="E65" t="str">
        <f>VLOOKUP(A65, Employee_Details!$A$2:$F$1000, 3, FALSE)</f>
        <v>Delivery Boy</v>
      </c>
      <c r="F65" t="str">
        <f>VLOOKUP(A65, Employee_Details!$A$2:$F$1000, 5, FALSE)</f>
        <v>CO</v>
      </c>
    </row>
    <row r="66" spans="1:6" x14ac:dyDescent="0.35">
      <c r="A66">
        <v>102</v>
      </c>
      <c r="B66">
        <v>856</v>
      </c>
      <c r="C66">
        <v>856</v>
      </c>
      <c r="D66">
        <f>VLOOKUP(B66, Shipment_Details!$A$2:$H$1000, 6, FALSE)</f>
        <v>880</v>
      </c>
      <c r="E66" t="str">
        <f>VLOOKUP(A66, Employee_Details!$A$2:$F$1000, 3, FALSE)</f>
        <v>Delivery Boy</v>
      </c>
      <c r="F66" t="str">
        <f>VLOOKUP(A66, Employee_Details!$A$2:$F$1000, 5, FALSE)</f>
        <v>AL</v>
      </c>
    </row>
    <row r="67" spans="1:6" x14ac:dyDescent="0.35">
      <c r="A67">
        <v>361</v>
      </c>
      <c r="B67">
        <v>1</v>
      </c>
      <c r="C67">
        <v>1</v>
      </c>
      <c r="D67">
        <f>VLOOKUP(B67, Shipment_Details!$A$2:$H$1000, 6, FALSE)</f>
        <v>947</v>
      </c>
      <c r="E67" t="str">
        <f>VLOOKUP(A67, Employee_Details!$A$2:$F$1000, 3, FALSE)</f>
        <v>Market analyst</v>
      </c>
      <c r="F67" t="str">
        <f>VLOOKUP(A67, Employee_Details!$A$2:$F$1000, 5, FALSE)</f>
        <v>NY</v>
      </c>
    </row>
    <row r="68" spans="1:6" x14ac:dyDescent="0.35">
      <c r="A68">
        <v>962</v>
      </c>
      <c r="B68">
        <v>390</v>
      </c>
      <c r="C68">
        <v>390</v>
      </c>
      <c r="D68">
        <f>VLOOKUP(B68, Shipment_Details!$A$2:$H$1000, 6, FALSE)</f>
        <v>234</v>
      </c>
      <c r="E68" t="str">
        <f>VLOOKUP(A68, Employee_Details!$A$2:$F$1000, 3, FALSE)</f>
        <v>Head of marketing</v>
      </c>
      <c r="F68" t="str">
        <f>VLOOKUP(A68, Employee_Details!$A$2:$F$1000, 5, FALSE)</f>
        <v>HI</v>
      </c>
    </row>
    <row r="69" spans="1:6" x14ac:dyDescent="0.35">
      <c r="A69">
        <v>443</v>
      </c>
      <c r="B69">
        <v>446</v>
      </c>
      <c r="C69">
        <v>446</v>
      </c>
      <c r="D69">
        <f>VLOOKUP(B69, Shipment_Details!$A$2:$H$1000, 6, FALSE)</f>
        <v>931</v>
      </c>
      <c r="E69" t="str">
        <f>VLOOKUP(A69, Employee_Details!$A$2:$F$1000, 3, FALSE)</f>
        <v>Warehouse in charge</v>
      </c>
      <c r="F69" t="str">
        <f>VLOOKUP(A69, Employee_Details!$A$2:$F$1000, 5, FALSE)</f>
        <v>KY</v>
      </c>
    </row>
    <row r="70" spans="1:6" x14ac:dyDescent="0.35">
      <c r="A70">
        <v>977</v>
      </c>
      <c r="B70">
        <v>32</v>
      </c>
      <c r="C70">
        <v>32</v>
      </c>
      <c r="D70">
        <f>VLOOKUP(B70, Shipment_Details!$A$2:$H$1000, 6, FALSE)</f>
        <v>478</v>
      </c>
      <c r="E70" t="str">
        <f>VLOOKUP(A70, Employee_Details!$A$2:$F$1000, 3, FALSE)</f>
        <v>Marketing manager</v>
      </c>
      <c r="F70" t="str">
        <f>VLOOKUP(A70, Employee_Details!$A$2:$F$1000, 5, FALSE)</f>
        <v>NC</v>
      </c>
    </row>
    <row r="71" spans="1:6" x14ac:dyDescent="0.35">
      <c r="A71">
        <v>936</v>
      </c>
      <c r="B71">
        <v>420</v>
      </c>
      <c r="C71">
        <v>420</v>
      </c>
      <c r="D71">
        <f>VLOOKUP(B71, Shipment_Details!$A$2:$H$1000, 6, FALSE)</f>
        <v>638</v>
      </c>
      <c r="E71" t="str">
        <f>VLOOKUP(A71, Employee_Details!$A$2:$F$1000, 3, FALSE)</f>
        <v>Market analyst</v>
      </c>
      <c r="F71" t="str">
        <f>VLOOKUP(A71, Employee_Details!$A$2:$F$1000, 5, FALSE)</f>
        <v>FL</v>
      </c>
    </row>
    <row r="72" spans="1:6" x14ac:dyDescent="0.35">
      <c r="A72">
        <v>395</v>
      </c>
      <c r="B72">
        <v>708</v>
      </c>
      <c r="C72">
        <v>708</v>
      </c>
      <c r="D72">
        <f>VLOOKUP(B72, Shipment_Details!$A$2:$H$1000, 6, FALSE)</f>
        <v>50</v>
      </c>
      <c r="E72" t="str">
        <f>VLOOKUP(A72, Employee_Details!$A$2:$F$1000, 3, FALSE)</f>
        <v>IT support executive</v>
      </c>
      <c r="F72" t="str">
        <f>VLOOKUP(A72, Employee_Details!$A$2:$F$1000, 5, FALSE)</f>
        <v>TX</v>
      </c>
    </row>
    <row r="73" spans="1:6" x14ac:dyDescent="0.35">
      <c r="A73">
        <v>344</v>
      </c>
      <c r="B73">
        <v>227</v>
      </c>
      <c r="C73">
        <v>227</v>
      </c>
      <c r="D73">
        <f>VLOOKUP(B73, Shipment_Details!$A$2:$H$1000, 6, FALSE)</f>
        <v>477</v>
      </c>
      <c r="E73" t="str">
        <f>VLOOKUP(A73, Employee_Details!$A$2:$F$1000, 3, FALSE)</f>
        <v>Executive director</v>
      </c>
      <c r="F73" t="str">
        <f>VLOOKUP(A73, Employee_Details!$A$2:$F$1000, 5, FALSE)</f>
        <v>IL</v>
      </c>
    </row>
    <row r="74" spans="1:6" x14ac:dyDescent="0.35">
      <c r="A74">
        <v>48</v>
      </c>
      <c r="B74">
        <v>595</v>
      </c>
      <c r="C74">
        <v>595</v>
      </c>
      <c r="D74">
        <f>VLOOKUP(B74, Shipment_Details!$A$2:$H$1000, 6, FALSE)</f>
        <v>879</v>
      </c>
      <c r="E74" t="str">
        <f>VLOOKUP(A74, Employee_Details!$A$2:$F$1000, 3, FALSE)</f>
        <v>Inventory manager</v>
      </c>
      <c r="F74" t="str">
        <f>VLOOKUP(A74, Employee_Details!$A$2:$F$1000, 5, FALSE)</f>
        <v>CO</v>
      </c>
    </row>
    <row r="75" spans="1:6" x14ac:dyDescent="0.35">
      <c r="A75">
        <v>362</v>
      </c>
      <c r="B75">
        <v>211</v>
      </c>
      <c r="C75">
        <v>211</v>
      </c>
      <c r="D75">
        <f>VLOOKUP(B75, Shipment_Details!$A$2:$H$1000, 6, FALSE)</f>
        <v>912</v>
      </c>
      <c r="E75" t="str">
        <f>VLOOKUP(A75, Employee_Details!$A$2:$F$1000, 3, FALSE)</f>
        <v>Chief finance officer</v>
      </c>
      <c r="F75" t="str">
        <f>VLOOKUP(A75, Employee_Details!$A$2:$F$1000, 5, FALSE)</f>
        <v>MO</v>
      </c>
    </row>
    <row r="76" spans="1:6" x14ac:dyDescent="0.35">
      <c r="A76">
        <v>88</v>
      </c>
      <c r="B76">
        <v>650</v>
      </c>
      <c r="C76">
        <v>650</v>
      </c>
      <c r="D76">
        <f>VLOOKUP(B76, Shipment_Details!$A$2:$H$1000, 6, FALSE)</f>
        <v>868</v>
      </c>
      <c r="E76" t="str">
        <f>VLOOKUP(A76, Employee_Details!$A$2:$F$1000, 3, FALSE)</f>
        <v>Office manager</v>
      </c>
      <c r="F76" t="str">
        <f>VLOOKUP(A76, Employee_Details!$A$2:$F$1000, 5, FALSE)</f>
        <v>NY</v>
      </c>
    </row>
    <row r="77" spans="1:6" x14ac:dyDescent="0.35">
      <c r="A77">
        <v>289</v>
      </c>
      <c r="B77">
        <v>45</v>
      </c>
      <c r="C77">
        <v>45</v>
      </c>
      <c r="D77">
        <f>VLOOKUP(B77, Shipment_Details!$A$2:$H$1000, 6, FALSE)</f>
        <v>889</v>
      </c>
      <c r="E77" t="str">
        <f>VLOOKUP(A77, Employee_Details!$A$2:$F$1000, 3, FALSE)</f>
        <v>Chief finance officer</v>
      </c>
      <c r="F77" t="str">
        <f>VLOOKUP(A77, Employee_Details!$A$2:$F$1000, 5, FALSE)</f>
        <v>SC</v>
      </c>
    </row>
    <row r="78" spans="1:6" x14ac:dyDescent="0.35">
      <c r="A78">
        <v>704</v>
      </c>
      <c r="B78">
        <v>201</v>
      </c>
      <c r="C78">
        <v>201</v>
      </c>
      <c r="D78">
        <f>VLOOKUP(B78, Shipment_Details!$A$2:$H$1000, 6, FALSE)</f>
        <v>482</v>
      </c>
      <c r="E78" t="str">
        <f>VLOOKUP(A78, Employee_Details!$A$2:$F$1000, 3, FALSE)</f>
        <v>Non-executive director</v>
      </c>
      <c r="F78" t="str">
        <f>VLOOKUP(A78, Employee_Details!$A$2:$F$1000, 5, FALSE)</f>
        <v>CO</v>
      </c>
    </row>
    <row r="79" spans="1:6" x14ac:dyDescent="0.35">
      <c r="A79">
        <v>903</v>
      </c>
      <c r="B79">
        <v>564</v>
      </c>
      <c r="C79">
        <v>564</v>
      </c>
      <c r="D79">
        <f>VLOOKUP(B79, Shipment_Details!$A$2:$H$1000, 6, FALSE)</f>
        <v>683</v>
      </c>
      <c r="E79" t="str">
        <f>VLOOKUP(A79, Employee_Details!$A$2:$F$1000, 3, FALSE)</f>
        <v>Engineering department manager</v>
      </c>
      <c r="F79" t="str">
        <f>VLOOKUP(A79, Employee_Details!$A$2:$F$1000, 5, FALSE)</f>
        <v>SC</v>
      </c>
    </row>
    <row r="80" spans="1:6" x14ac:dyDescent="0.35">
      <c r="A80">
        <v>315</v>
      </c>
      <c r="B80">
        <v>138</v>
      </c>
      <c r="C80">
        <v>138</v>
      </c>
      <c r="D80">
        <f>VLOOKUP(B80, Shipment_Details!$A$2:$H$1000, 6, FALSE)</f>
        <v>382</v>
      </c>
      <c r="E80" t="str">
        <f>VLOOKUP(A80, Employee_Details!$A$2:$F$1000, 3, FALSE)</f>
        <v>Chief finance officer</v>
      </c>
      <c r="F80" t="str">
        <f>VLOOKUP(A80, Employee_Details!$A$2:$F$1000, 5, FALSE)</f>
        <v>KS</v>
      </c>
    </row>
    <row r="81" spans="1:6" x14ac:dyDescent="0.35">
      <c r="A81">
        <v>501</v>
      </c>
      <c r="B81">
        <v>57</v>
      </c>
      <c r="C81">
        <v>57</v>
      </c>
      <c r="D81">
        <f>VLOOKUP(B81, Shipment_Details!$A$2:$H$1000, 6, FALSE)</f>
        <v>753</v>
      </c>
      <c r="E81" t="str">
        <f>VLOOKUP(A81, Employee_Details!$A$2:$F$1000, 3, FALSE)</f>
        <v>Warehouse in charge</v>
      </c>
      <c r="F81" t="str">
        <f>VLOOKUP(A81, Employee_Details!$A$2:$F$1000, 5, FALSE)</f>
        <v>NY</v>
      </c>
    </row>
    <row r="82" spans="1:6" x14ac:dyDescent="0.35">
      <c r="A82">
        <v>812</v>
      </c>
      <c r="B82">
        <v>128</v>
      </c>
      <c r="C82">
        <v>128</v>
      </c>
      <c r="D82">
        <f>VLOOKUP(B82, Shipment_Details!$A$2:$H$1000, 6, FALSE)</f>
        <v>718</v>
      </c>
      <c r="E82" t="str">
        <f>VLOOKUP(A82, Employee_Details!$A$2:$F$1000, 3, FALSE)</f>
        <v>Market analyst</v>
      </c>
      <c r="F82" t="str">
        <f>VLOOKUP(A82, Employee_Details!$A$2:$F$1000, 5, FALSE)</f>
        <v>MO</v>
      </c>
    </row>
    <row r="83" spans="1:6" x14ac:dyDescent="0.35">
      <c r="A83">
        <v>953</v>
      </c>
      <c r="B83">
        <v>33</v>
      </c>
      <c r="C83">
        <v>33</v>
      </c>
      <c r="D83">
        <f>VLOOKUP(B83, Shipment_Details!$A$2:$H$1000, 6, FALSE)</f>
        <v>577</v>
      </c>
      <c r="E83" t="str">
        <f>VLOOKUP(A83, Employee_Details!$A$2:$F$1000, 3, FALSE)</f>
        <v>Executive director</v>
      </c>
      <c r="F83" t="str">
        <f>VLOOKUP(A83, Employee_Details!$A$2:$F$1000, 5, FALSE)</f>
        <v>CT</v>
      </c>
    </row>
    <row r="84" spans="1:6" x14ac:dyDescent="0.35">
      <c r="A84">
        <v>830</v>
      </c>
      <c r="B84">
        <v>936</v>
      </c>
      <c r="C84">
        <v>936</v>
      </c>
      <c r="D84">
        <f>VLOOKUP(B84, Shipment_Details!$A$2:$H$1000, 6, FALSE)</f>
        <v>607</v>
      </c>
      <c r="E84" t="str">
        <f>VLOOKUP(A84, Employee_Details!$A$2:$F$1000, 3, FALSE)</f>
        <v>Director</v>
      </c>
      <c r="F84" t="str">
        <f>VLOOKUP(A84, Employee_Details!$A$2:$F$1000, 5, FALSE)</f>
        <v>MA</v>
      </c>
    </row>
    <row r="85" spans="1:6" x14ac:dyDescent="0.35">
      <c r="A85">
        <v>656</v>
      </c>
      <c r="B85">
        <v>762</v>
      </c>
      <c r="C85">
        <v>762</v>
      </c>
      <c r="D85">
        <f>VLOOKUP(B85, Shipment_Details!$A$2:$H$1000, 6, FALSE)</f>
        <v>242</v>
      </c>
      <c r="E85" t="str">
        <f>VLOOKUP(A85, Employee_Details!$A$2:$F$1000, 3, FALSE)</f>
        <v>Block development manager</v>
      </c>
      <c r="F85" t="str">
        <f>VLOOKUP(A85, Employee_Details!$A$2:$F$1000, 5, FALSE)</f>
        <v>WA</v>
      </c>
    </row>
    <row r="86" spans="1:6" x14ac:dyDescent="0.35">
      <c r="A86">
        <v>935</v>
      </c>
      <c r="B86">
        <v>838</v>
      </c>
      <c r="C86">
        <v>838</v>
      </c>
      <c r="D86">
        <f>VLOOKUP(B86, Shipment_Details!$A$2:$H$1000, 6, FALSE)</f>
        <v>593</v>
      </c>
      <c r="E86" t="str">
        <f>VLOOKUP(A86, Employee_Details!$A$2:$F$1000, 3, FALSE)</f>
        <v>Assistant manager</v>
      </c>
      <c r="F86" t="str">
        <f>VLOOKUP(A86, Employee_Details!$A$2:$F$1000, 5, FALSE)</f>
        <v>OR</v>
      </c>
    </row>
    <row r="87" spans="1:6" x14ac:dyDescent="0.35">
      <c r="A87">
        <v>762</v>
      </c>
      <c r="B87">
        <v>215</v>
      </c>
      <c r="C87">
        <v>215</v>
      </c>
      <c r="D87">
        <f>VLOOKUP(B87, Shipment_Details!$A$2:$H$1000, 6, FALSE)</f>
        <v>812</v>
      </c>
      <c r="E87" t="str">
        <f>VLOOKUP(A87, Employee_Details!$A$2:$F$1000, 3, FALSE)</f>
        <v>Market analyst</v>
      </c>
      <c r="F87" t="str">
        <f>VLOOKUP(A87, Employee_Details!$A$2:$F$1000, 5, FALSE)</f>
        <v>VA</v>
      </c>
    </row>
    <row r="88" spans="1:6" x14ac:dyDescent="0.35">
      <c r="A88">
        <v>698</v>
      </c>
      <c r="B88">
        <v>818</v>
      </c>
      <c r="C88">
        <v>818</v>
      </c>
      <c r="D88">
        <f>VLOOKUP(B88, Shipment_Details!$A$2:$H$1000, 6, FALSE)</f>
        <v>833</v>
      </c>
      <c r="E88" t="str">
        <f>VLOOKUP(A88, Employee_Details!$A$2:$F$1000, 3, FALSE)</f>
        <v>Material handling executive</v>
      </c>
      <c r="F88" t="str">
        <f>VLOOKUP(A88, Employee_Details!$A$2:$F$1000, 5, FALSE)</f>
        <v>NC</v>
      </c>
    </row>
    <row r="89" spans="1:6" x14ac:dyDescent="0.35">
      <c r="A89">
        <v>294</v>
      </c>
      <c r="B89">
        <v>780</v>
      </c>
      <c r="C89">
        <v>780</v>
      </c>
      <c r="D89">
        <f>VLOOKUP(B89, Shipment_Details!$A$2:$H$1000, 6, FALSE)</f>
        <v>872</v>
      </c>
      <c r="E89" t="str">
        <f>VLOOKUP(A89, Employee_Details!$A$2:$F$1000, 3, FALSE)</f>
        <v>Fleet manager</v>
      </c>
      <c r="F89" t="str">
        <f>VLOOKUP(A89, Employee_Details!$A$2:$F$1000, 5, FALSE)</f>
        <v>WV</v>
      </c>
    </row>
    <row r="90" spans="1:6" x14ac:dyDescent="0.35">
      <c r="A90">
        <v>535</v>
      </c>
      <c r="B90">
        <v>40</v>
      </c>
      <c r="C90">
        <v>40</v>
      </c>
      <c r="D90">
        <f>VLOOKUP(B90, Shipment_Details!$A$2:$H$1000, 6, FALSE)</f>
        <v>483</v>
      </c>
      <c r="E90" t="str">
        <f>VLOOKUP(A90, Employee_Details!$A$2:$F$1000, 3, FALSE)</f>
        <v>Transport manager</v>
      </c>
      <c r="F90" t="str">
        <f>VLOOKUP(A90, Employee_Details!$A$2:$F$1000, 5, FALSE)</f>
        <v>CA</v>
      </c>
    </row>
    <row r="91" spans="1:6" x14ac:dyDescent="0.35">
      <c r="A91">
        <v>357</v>
      </c>
      <c r="B91">
        <v>366</v>
      </c>
      <c r="C91">
        <v>366</v>
      </c>
      <c r="D91">
        <f>VLOOKUP(B91, Shipment_Details!$A$2:$H$1000, 6, FALSE)</f>
        <v>679</v>
      </c>
      <c r="E91" t="str">
        <f>VLOOKUP(A91, Employee_Details!$A$2:$F$1000, 3, FALSE)</f>
        <v>Executive director</v>
      </c>
      <c r="F91" t="str">
        <f>VLOOKUP(A91, Employee_Details!$A$2:$F$1000, 5, FALSE)</f>
        <v>IL</v>
      </c>
    </row>
    <row r="92" spans="1:6" x14ac:dyDescent="0.35">
      <c r="A92">
        <v>468</v>
      </c>
      <c r="B92">
        <v>678</v>
      </c>
      <c r="C92">
        <v>678</v>
      </c>
      <c r="D92">
        <f>VLOOKUP(B92, Shipment_Details!$A$2:$H$1000, 6, FALSE)</f>
        <v>318</v>
      </c>
      <c r="E92" t="str">
        <f>VLOOKUP(A92, Employee_Details!$A$2:$F$1000, 3, FALSE)</f>
        <v>Warehouse manager</v>
      </c>
      <c r="F92" t="str">
        <f>VLOOKUP(A92, Employee_Details!$A$2:$F$1000, 5, FALSE)</f>
        <v>AZ</v>
      </c>
    </row>
    <row r="93" spans="1:6" x14ac:dyDescent="0.35">
      <c r="A93">
        <v>798</v>
      </c>
      <c r="B93">
        <v>703</v>
      </c>
      <c r="C93">
        <v>703</v>
      </c>
      <c r="D93">
        <f>VLOOKUP(B93, Shipment_Details!$A$2:$H$1000, 6, FALSE)</f>
        <v>329</v>
      </c>
      <c r="E93" t="str">
        <f>VLOOKUP(A93, Employee_Details!$A$2:$F$1000, 3, FALSE)</f>
        <v>Sales manager</v>
      </c>
      <c r="F93" t="str">
        <f>VLOOKUP(A93, Employee_Details!$A$2:$F$1000, 5, FALSE)</f>
        <v>WA</v>
      </c>
    </row>
    <row r="94" spans="1:6" x14ac:dyDescent="0.35">
      <c r="A94">
        <v>497</v>
      </c>
      <c r="B94">
        <v>180</v>
      </c>
      <c r="C94">
        <v>180</v>
      </c>
      <c r="D94">
        <f>VLOOKUP(B94, Shipment_Details!$A$2:$H$1000, 6, FALSE)</f>
        <v>588</v>
      </c>
      <c r="E94" t="str">
        <f>VLOOKUP(A94, Employee_Details!$A$2:$F$1000, 3, FALSE)</f>
        <v>Delivery Boy</v>
      </c>
      <c r="F94" t="str">
        <f>VLOOKUP(A94, Employee_Details!$A$2:$F$1000, 5, FALSE)</f>
        <v>VA</v>
      </c>
    </row>
    <row r="95" spans="1:6" x14ac:dyDescent="0.35">
      <c r="A95">
        <v>841</v>
      </c>
      <c r="B95">
        <v>214</v>
      </c>
      <c r="C95">
        <v>214</v>
      </c>
      <c r="D95">
        <f>VLOOKUP(B95, Shipment_Details!$A$2:$H$1000, 6, FALSE)</f>
        <v>442</v>
      </c>
      <c r="E95" t="str">
        <f>VLOOKUP(A95, Employee_Details!$A$2:$F$1000, 3, FALSE)</f>
        <v>In House logistics executive</v>
      </c>
      <c r="F95" t="str">
        <f>VLOOKUP(A95, Employee_Details!$A$2:$F$1000, 5, FALSE)</f>
        <v>VA</v>
      </c>
    </row>
    <row r="96" spans="1:6" x14ac:dyDescent="0.35">
      <c r="A96">
        <v>521</v>
      </c>
      <c r="B96">
        <v>408</v>
      </c>
      <c r="C96">
        <v>408</v>
      </c>
      <c r="D96">
        <f>VLOOKUP(B96, Shipment_Details!$A$2:$H$1000, 6, FALSE)</f>
        <v>216</v>
      </c>
      <c r="E96" t="str">
        <f>VLOOKUP(A96, Employee_Details!$A$2:$F$1000, 3, FALSE)</f>
        <v>Technical support executive</v>
      </c>
      <c r="F96" t="str">
        <f>VLOOKUP(A96, Employee_Details!$A$2:$F$1000, 5, FALSE)</f>
        <v>SD</v>
      </c>
    </row>
    <row r="97" spans="1:6" x14ac:dyDescent="0.35">
      <c r="A97">
        <v>2</v>
      </c>
      <c r="B97">
        <v>902</v>
      </c>
      <c r="C97">
        <v>902</v>
      </c>
      <c r="D97">
        <f>VLOOKUP(B97, Shipment_Details!$A$2:$H$1000, 6, FALSE)</f>
        <v>946</v>
      </c>
      <c r="E97" t="str">
        <f>VLOOKUP(A97, Employee_Details!$A$2:$F$1000, 3, FALSE)</f>
        <v>Transport manager</v>
      </c>
      <c r="F97" t="str">
        <f>VLOOKUP(A97, Employee_Details!$A$2:$F$1000, 5, FALSE)</f>
        <v>TN</v>
      </c>
    </row>
    <row r="98" spans="1:6" x14ac:dyDescent="0.35">
      <c r="A98">
        <v>637</v>
      </c>
      <c r="B98">
        <v>763</v>
      </c>
      <c r="C98">
        <v>763</v>
      </c>
      <c r="D98">
        <f>VLOOKUP(B98, Shipment_Details!$A$2:$H$1000, 6, FALSE)</f>
        <v>796</v>
      </c>
      <c r="E98" t="str">
        <f>VLOOKUP(A98, Employee_Details!$A$2:$F$1000, 3, FALSE)</f>
        <v>Inventory manager</v>
      </c>
      <c r="F98" t="str">
        <f>VLOOKUP(A98, Employee_Details!$A$2:$F$1000, 5, FALSE)</f>
        <v>ID</v>
      </c>
    </row>
    <row r="99" spans="1:6" x14ac:dyDescent="0.35">
      <c r="A99">
        <v>407</v>
      </c>
      <c r="B99">
        <v>168</v>
      </c>
      <c r="C99">
        <v>168</v>
      </c>
      <c r="D99">
        <f>VLOOKUP(B99, Shipment_Details!$A$2:$H$1000, 6, FALSE)</f>
        <v>26</v>
      </c>
      <c r="E99" t="str">
        <f>VLOOKUP(A99, Employee_Details!$A$2:$F$1000, 3, FALSE)</f>
        <v>Branch manager</v>
      </c>
      <c r="F99" t="str">
        <f>VLOOKUP(A99, Employee_Details!$A$2:$F$1000, 5, FALSE)</f>
        <v>MS</v>
      </c>
    </row>
    <row r="100" spans="1:6" x14ac:dyDescent="0.35">
      <c r="A100">
        <v>87</v>
      </c>
      <c r="B100">
        <v>723</v>
      </c>
      <c r="C100">
        <v>723</v>
      </c>
      <c r="D100">
        <f>VLOOKUP(B100, Shipment_Details!$A$2:$H$1000, 6, FALSE)</f>
        <v>490</v>
      </c>
      <c r="E100" t="str">
        <f>VLOOKUP(A100, Employee_Details!$A$2:$F$1000, 3, FALSE)</f>
        <v>Branch manager</v>
      </c>
      <c r="F100" t="str">
        <f>VLOOKUP(A100, Employee_Details!$A$2:$F$1000, 5, FALSE)</f>
        <v>CO</v>
      </c>
    </row>
    <row r="101" spans="1:6" x14ac:dyDescent="0.35">
      <c r="A101">
        <v>894</v>
      </c>
      <c r="B101">
        <v>438</v>
      </c>
      <c r="C101">
        <v>438</v>
      </c>
      <c r="D101">
        <f>VLOOKUP(B101, Shipment_Details!$A$2:$H$1000, 6, FALSE)</f>
        <v>430</v>
      </c>
      <c r="E101" t="str">
        <f>VLOOKUP(A101, Employee_Details!$A$2:$F$1000, 3, FALSE)</f>
        <v>Inventory manager</v>
      </c>
      <c r="F101" t="str">
        <f>VLOOKUP(A101, Employee_Details!$A$2:$F$1000, 5, FALSE)</f>
        <v>OH</v>
      </c>
    </row>
    <row r="102" spans="1:6" x14ac:dyDescent="0.35">
      <c r="A102">
        <v>708</v>
      </c>
      <c r="B102">
        <v>162</v>
      </c>
      <c r="C102">
        <v>162</v>
      </c>
      <c r="D102">
        <f>VLOOKUP(B102, Shipment_Details!$A$2:$H$1000, 6, FALSE)</f>
        <v>209</v>
      </c>
      <c r="E102" t="str">
        <f>VLOOKUP(A102, Employee_Details!$A$2:$F$1000, 3, FALSE)</f>
        <v>Inventory manager</v>
      </c>
      <c r="F102" t="str">
        <f>VLOOKUP(A102, Employee_Details!$A$2:$F$1000, 5, FALSE)</f>
        <v>VA</v>
      </c>
    </row>
    <row r="103" spans="1:6" x14ac:dyDescent="0.35">
      <c r="A103">
        <v>311</v>
      </c>
      <c r="B103">
        <v>246</v>
      </c>
      <c r="C103">
        <v>246</v>
      </c>
      <c r="D103">
        <f>VLOOKUP(B103, Shipment_Details!$A$2:$H$1000, 6, FALSE)</f>
        <v>379</v>
      </c>
      <c r="E103" t="str">
        <f>VLOOKUP(A103, Employee_Details!$A$2:$F$1000, 3, FALSE)</f>
        <v>In House logistics executive</v>
      </c>
      <c r="F103" t="str">
        <f>VLOOKUP(A103, Employee_Details!$A$2:$F$1000, 5, FALSE)</f>
        <v>VA</v>
      </c>
    </row>
    <row r="104" spans="1:6" x14ac:dyDescent="0.35">
      <c r="A104">
        <v>888</v>
      </c>
      <c r="B104">
        <v>105</v>
      </c>
      <c r="C104">
        <v>105</v>
      </c>
      <c r="D104">
        <f>VLOOKUP(B104, Shipment_Details!$A$2:$H$1000, 6, FALSE)</f>
        <v>949</v>
      </c>
      <c r="E104" t="str">
        <f>VLOOKUP(A104, Employee_Details!$A$2:$F$1000, 3, FALSE)</f>
        <v>Delivery Boy</v>
      </c>
      <c r="F104" t="str">
        <f>VLOOKUP(A104, Employee_Details!$A$2:$F$1000, 5, FALSE)</f>
        <v>VA</v>
      </c>
    </row>
    <row r="105" spans="1:6" x14ac:dyDescent="0.35">
      <c r="A105">
        <v>678</v>
      </c>
      <c r="B105">
        <v>308</v>
      </c>
      <c r="C105">
        <v>308</v>
      </c>
      <c r="D105">
        <f>VLOOKUP(B105, Shipment_Details!$A$2:$H$1000, 6, FALSE)</f>
        <v>438</v>
      </c>
      <c r="E105" t="str">
        <f>VLOOKUP(A105, Employee_Details!$A$2:$F$1000, 3, FALSE)</f>
        <v>Chief executive officer</v>
      </c>
      <c r="F105" t="str">
        <f>VLOOKUP(A105, Employee_Details!$A$2:$F$1000, 5, FALSE)</f>
        <v>NC</v>
      </c>
    </row>
    <row r="106" spans="1:6" x14ac:dyDescent="0.35">
      <c r="A106">
        <v>734</v>
      </c>
      <c r="B106">
        <v>172</v>
      </c>
      <c r="C106">
        <v>172</v>
      </c>
      <c r="D106">
        <f>VLOOKUP(B106, Shipment_Details!$A$2:$H$1000, 6, FALSE)</f>
        <v>726</v>
      </c>
      <c r="E106" t="str">
        <f>VLOOKUP(A106, Employee_Details!$A$2:$F$1000, 3, FALSE)</f>
        <v>Manager</v>
      </c>
      <c r="F106" t="str">
        <f>VLOOKUP(A106, Employee_Details!$A$2:$F$1000, 5, FALSE)</f>
        <v>NH</v>
      </c>
    </row>
    <row r="107" spans="1:6" x14ac:dyDescent="0.35">
      <c r="A107">
        <v>640</v>
      </c>
      <c r="B107">
        <v>775</v>
      </c>
      <c r="C107">
        <v>775</v>
      </c>
      <c r="D107">
        <f>VLOOKUP(B107, Shipment_Details!$A$2:$H$1000, 6, FALSE)</f>
        <v>451</v>
      </c>
      <c r="E107" t="str">
        <f>VLOOKUP(A107, Employee_Details!$A$2:$F$1000, 3, FALSE)</f>
        <v>Inventory manager</v>
      </c>
      <c r="F107" t="str">
        <f>VLOOKUP(A107, Employee_Details!$A$2:$F$1000, 5, FALSE)</f>
        <v>NY</v>
      </c>
    </row>
    <row r="108" spans="1:6" x14ac:dyDescent="0.35">
      <c r="A108">
        <v>189</v>
      </c>
      <c r="B108">
        <v>333</v>
      </c>
      <c r="C108">
        <v>333</v>
      </c>
      <c r="D108">
        <f>VLOOKUP(B108, Shipment_Details!$A$2:$H$1000, 6, FALSE)</f>
        <v>812</v>
      </c>
      <c r="E108" t="str">
        <f>VLOOKUP(A108, Employee_Details!$A$2:$F$1000, 3, FALSE)</f>
        <v>Marketing manager</v>
      </c>
      <c r="F108" t="str">
        <f>VLOOKUP(A108, Employee_Details!$A$2:$F$1000, 5, FALSE)</f>
        <v>OR</v>
      </c>
    </row>
    <row r="109" spans="1:6" x14ac:dyDescent="0.35">
      <c r="A109">
        <v>685</v>
      </c>
      <c r="B109">
        <v>548</v>
      </c>
      <c r="C109">
        <v>548</v>
      </c>
      <c r="D109">
        <f>VLOOKUP(B109, Shipment_Details!$A$2:$H$1000, 6, FALSE)</f>
        <v>240</v>
      </c>
      <c r="E109" t="str">
        <f>VLOOKUP(A109, Employee_Details!$A$2:$F$1000, 3, FALSE)</f>
        <v>Material handling executive</v>
      </c>
      <c r="F109" t="str">
        <f>VLOOKUP(A109, Employee_Details!$A$2:$F$1000, 5, FALSE)</f>
        <v>WV</v>
      </c>
    </row>
    <row r="110" spans="1:6" x14ac:dyDescent="0.35">
      <c r="A110">
        <v>617</v>
      </c>
      <c r="B110">
        <v>665</v>
      </c>
      <c r="C110">
        <v>665</v>
      </c>
      <c r="D110">
        <f>VLOOKUP(B110, Shipment_Details!$A$2:$H$1000, 6, FALSE)</f>
        <v>982</v>
      </c>
      <c r="E110" t="str">
        <f>VLOOKUP(A110, Employee_Details!$A$2:$F$1000, 3, FALSE)</f>
        <v>Engineering department manager</v>
      </c>
      <c r="F110" t="str">
        <f>VLOOKUP(A110, Employee_Details!$A$2:$F$1000, 5, FALSE)</f>
        <v>IL</v>
      </c>
    </row>
    <row r="111" spans="1:6" x14ac:dyDescent="0.35">
      <c r="A111">
        <v>508</v>
      </c>
      <c r="B111">
        <v>305</v>
      </c>
      <c r="C111">
        <v>305</v>
      </c>
      <c r="D111">
        <f>VLOOKUP(B111, Shipment_Details!$A$2:$H$1000, 6, FALSE)</f>
        <v>954</v>
      </c>
      <c r="E111" t="str">
        <f>VLOOKUP(A111, Employee_Details!$A$2:$F$1000, 3, FALSE)</f>
        <v>Delivery Boy</v>
      </c>
      <c r="F111" t="str">
        <f>VLOOKUP(A111, Employee_Details!$A$2:$F$1000, 5, FALSE)</f>
        <v>GA</v>
      </c>
    </row>
    <row r="112" spans="1:6" x14ac:dyDescent="0.35">
      <c r="A112">
        <v>406</v>
      </c>
      <c r="B112">
        <v>938</v>
      </c>
      <c r="C112">
        <v>938</v>
      </c>
      <c r="D112">
        <f>VLOOKUP(B112, Shipment_Details!$A$2:$H$1000, 6, FALSE)</f>
        <v>35</v>
      </c>
      <c r="E112" t="str">
        <f>VLOOKUP(A112, Employee_Details!$A$2:$F$1000, 3, FALSE)</f>
        <v>Block development manager</v>
      </c>
      <c r="F112" t="str">
        <f>VLOOKUP(A112, Employee_Details!$A$2:$F$1000, 5, FALSE)</f>
        <v>FL</v>
      </c>
    </row>
    <row r="113" spans="1:6" x14ac:dyDescent="0.35">
      <c r="A113">
        <v>132</v>
      </c>
      <c r="B113">
        <v>714</v>
      </c>
      <c r="C113">
        <v>714</v>
      </c>
      <c r="D113">
        <f>VLOOKUP(B113, Shipment_Details!$A$2:$H$1000, 6, FALSE)</f>
        <v>148</v>
      </c>
      <c r="E113" t="str">
        <f>VLOOKUP(A113, Employee_Details!$A$2:$F$1000, 3, FALSE)</f>
        <v>Assistant manager</v>
      </c>
      <c r="F113" t="str">
        <f>VLOOKUP(A113, Employee_Details!$A$2:$F$1000, 5, FALSE)</f>
        <v>NC</v>
      </c>
    </row>
    <row r="114" spans="1:6" x14ac:dyDescent="0.35">
      <c r="A114">
        <v>785</v>
      </c>
      <c r="B114">
        <v>251</v>
      </c>
      <c r="C114">
        <v>251</v>
      </c>
      <c r="D114">
        <f>VLOOKUP(B114, Shipment_Details!$A$2:$H$1000, 6, FALSE)</f>
        <v>422</v>
      </c>
      <c r="E114" t="str">
        <f>VLOOKUP(A114, Employee_Details!$A$2:$F$1000, 3, FALSE)</f>
        <v>Market analyst</v>
      </c>
      <c r="F114" t="str">
        <f>VLOOKUP(A114, Employee_Details!$A$2:$F$1000, 5, FALSE)</f>
        <v>NY</v>
      </c>
    </row>
    <row r="115" spans="1:6" x14ac:dyDescent="0.35">
      <c r="A115">
        <v>113</v>
      </c>
      <c r="B115">
        <v>330</v>
      </c>
      <c r="C115">
        <v>330</v>
      </c>
      <c r="D115">
        <f>VLOOKUP(B115, Shipment_Details!$A$2:$H$1000, 6, FALSE)</f>
        <v>275</v>
      </c>
      <c r="E115" t="str">
        <f>VLOOKUP(A115, Employee_Details!$A$2:$F$1000, 3, FALSE)</f>
        <v>Office manager</v>
      </c>
      <c r="F115" t="str">
        <f>VLOOKUP(A115, Employee_Details!$A$2:$F$1000, 5, FALSE)</f>
        <v>MI</v>
      </c>
    </row>
    <row r="116" spans="1:6" x14ac:dyDescent="0.35">
      <c r="A116">
        <v>951</v>
      </c>
      <c r="B116">
        <v>69</v>
      </c>
      <c r="C116">
        <v>69</v>
      </c>
      <c r="D116">
        <f>VLOOKUP(B116, Shipment_Details!$A$2:$H$1000, 6, FALSE)</f>
        <v>367</v>
      </c>
      <c r="E116" t="str">
        <f>VLOOKUP(A116, Employee_Details!$A$2:$F$1000, 3, FALSE)</f>
        <v>Market analyst</v>
      </c>
      <c r="F116" t="str">
        <f>VLOOKUP(A116, Employee_Details!$A$2:$F$1000, 5, FALSE)</f>
        <v>NJ</v>
      </c>
    </row>
    <row r="117" spans="1:6" x14ac:dyDescent="0.35">
      <c r="A117">
        <v>169</v>
      </c>
      <c r="B117">
        <v>969</v>
      </c>
      <c r="C117">
        <v>969</v>
      </c>
      <c r="D117">
        <f>VLOOKUP(B117, Shipment_Details!$A$2:$H$1000, 6, FALSE)</f>
        <v>507</v>
      </c>
      <c r="E117" t="str">
        <f>VLOOKUP(A117, Employee_Details!$A$2:$F$1000, 3, FALSE)</f>
        <v>Head of marketing</v>
      </c>
      <c r="F117" t="str">
        <f>VLOOKUP(A117, Employee_Details!$A$2:$F$1000, 5, FALSE)</f>
        <v>KS</v>
      </c>
    </row>
    <row r="118" spans="1:6" x14ac:dyDescent="0.35">
      <c r="A118">
        <v>984</v>
      </c>
      <c r="B118">
        <v>974</v>
      </c>
      <c r="C118">
        <v>974</v>
      </c>
      <c r="D118">
        <f>VLOOKUP(B118, Shipment_Details!$A$2:$H$1000, 6, FALSE)</f>
        <v>442</v>
      </c>
      <c r="E118" t="str">
        <f>VLOOKUP(A118, Employee_Details!$A$2:$F$1000, 3, FALSE)</f>
        <v>Head of marketing</v>
      </c>
      <c r="F118" t="str">
        <f>VLOOKUP(A118, Employee_Details!$A$2:$F$1000, 5, FALSE)</f>
        <v>SD</v>
      </c>
    </row>
    <row r="119" spans="1:6" x14ac:dyDescent="0.35">
      <c r="A119">
        <v>881</v>
      </c>
      <c r="B119">
        <v>526</v>
      </c>
      <c r="C119">
        <v>526</v>
      </c>
      <c r="D119">
        <f>VLOOKUP(B119, Shipment_Details!$A$2:$H$1000, 6, FALSE)</f>
        <v>510</v>
      </c>
      <c r="E119" t="str">
        <f>VLOOKUP(A119, Employee_Details!$A$2:$F$1000, 3, FALSE)</f>
        <v>Sales manager</v>
      </c>
      <c r="F119" t="str">
        <f>VLOOKUP(A119, Employee_Details!$A$2:$F$1000, 5, FALSE)</f>
        <v>NM</v>
      </c>
    </row>
    <row r="120" spans="1:6" x14ac:dyDescent="0.35">
      <c r="A120">
        <v>883</v>
      </c>
      <c r="B120">
        <v>510</v>
      </c>
      <c r="C120">
        <v>510</v>
      </c>
      <c r="D120">
        <f>VLOOKUP(B120, Shipment_Details!$A$2:$H$1000, 6, FALSE)</f>
        <v>117</v>
      </c>
      <c r="E120" t="str">
        <f>VLOOKUP(A120, Employee_Details!$A$2:$F$1000, 3, FALSE)</f>
        <v>Material handling executive</v>
      </c>
      <c r="F120" t="str">
        <f>VLOOKUP(A120, Employee_Details!$A$2:$F$1000, 5, FALSE)</f>
        <v>IN</v>
      </c>
    </row>
    <row r="121" spans="1:6" x14ac:dyDescent="0.35">
      <c r="A121">
        <v>735</v>
      </c>
      <c r="B121">
        <v>444</v>
      </c>
      <c r="C121">
        <v>444</v>
      </c>
      <c r="D121">
        <f>VLOOKUP(B121, Shipment_Details!$A$2:$H$1000, 6, FALSE)</f>
        <v>973</v>
      </c>
      <c r="E121" t="str">
        <f>VLOOKUP(A121, Employee_Details!$A$2:$F$1000, 3, FALSE)</f>
        <v>Project director</v>
      </c>
      <c r="F121" t="str">
        <f>VLOOKUP(A121, Employee_Details!$A$2:$F$1000, 5, FALSE)</f>
        <v>NH</v>
      </c>
    </row>
    <row r="122" spans="1:6" x14ac:dyDescent="0.35">
      <c r="A122">
        <v>120</v>
      </c>
      <c r="B122">
        <v>503</v>
      </c>
      <c r="C122">
        <v>503</v>
      </c>
      <c r="D122">
        <f>VLOOKUP(B122, Shipment_Details!$A$2:$H$1000, 6, FALSE)</f>
        <v>243</v>
      </c>
      <c r="E122" t="str">
        <f>VLOOKUP(A122, Employee_Details!$A$2:$F$1000, 3, FALSE)</f>
        <v>Transport manager</v>
      </c>
      <c r="F122" t="str">
        <f>VLOOKUP(A122, Employee_Details!$A$2:$F$1000, 5, FALSE)</f>
        <v>DC</v>
      </c>
    </row>
    <row r="123" spans="1:6" x14ac:dyDescent="0.35">
      <c r="A123">
        <v>92</v>
      </c>
      <c r="B123">
        <v>109</v>
      </c>
      <c r="C123">
        <v>109</v>
      </c>
      <c r="D123">
        <f>VLOOKUP(B123, Shipment_Details!$A$2:$H$1000, 6, FALSE)</f>
        <v>715</v>
      </c>
      <c r="E123" t="str">
        <f>VLOOKUP(A123, Employee_Details!$A$2:$F$1000, 3, FALSE)</f>
        <v>Marketing manager</v>
      </c>
      <c r="F123" t="str">
        <f>VLOOKUP(A123, Employee_Details!$A$2:$F$1000, 5, FALSE)</f>
        <v>TX</v>
      </c>
    </row>
    <row r="124" spans="1:6" x14ac:dyDescent="0.35">
      <c r="A124">
        <v>618</v>
      </c>
      <c r="B124">
        <v>823</v>
      </c>
      <c r="C124">
        <v>823</v>
      </c>
      <c r="D124">
        <f>VLOOKUP(B124, Shipment_Details!$A$2:$H$1000, 6, FALSE)</f>
        <v>571</v>
      </c>
      <c r="E124" t="str">
        <f>VLOOKUP(A124, Employee_Details!$A$2:$F$1000, 3, FALSE)</f>
        <v>Sales manager</v>
      </c>
      <c r="F124" t="str">
        <f>VLOOKUP(A124, Employee_Details!$A$2:$F$1000, 5, FALSE)</f>
        <v>IL</v>
      </c>
    </row>
    <row r="125" spans="1:6" x14ac:dyDescent="0.35">
      <c r="A125">
        <v>768</v>
      </c>
      <c r="B125">
        <v>147</v>
      </c>
      <c r="C125">
        <v>147</v>
      </c>
      <c r="D125">
        <f>VLOOKUP(B125, Shipment_Details!$A$2:$H$1000, 6, FALSE)</f>
        <v>369</v>
      </c>
      <c r="E125" t="str">
        <f>VLOOKUP(A125, Employee_Details!$A$2:$F$1000, 3, FALSE)</f>
        <v>Transport manager</v>
      </c>
      <c r="F125" t="str">
        <f>VLOOKUP(A125, Employee_Details!$A$2:$F$1000, 5, FALSE)</f>
        <v>TX</v>
      </c>
    </row>
    <row r="126" spans="1:6" x14ac:dyDescent="0.35">
      <c r="A126">
        <v>619</v>
      </c>
      <c r="B126">
        <v>625</v>
      </c>
      <c r="C126">
        <v>625</v>
      </c>
      <c r="D126">
        <f>VLOOKUP(B126, Shipment_Details!$A$2:$H$1000, 6, FALSE)</f>
        <v>318</v>
      </c>
      <c r="E126" t="str">
        <f>VLOOKUP(A126, Employee_Details!$A$2:$F$1000, 3, FALSE)</f>
        <v>Project director</v>
      </c>
      <c r="F126" t="str">
        <f>VLOOKUP(A126, Employee_Details!$A$2:$F$1000, 5, FALSE)</f>
        <v>CO</v>
      </c>
    </row>
    <row r="127" spans="1:6" x14ac:dyDescent="0.35">
      <c r="A127">
        <v>393</v>
      </c>
      <c r="B127">
        <v>695</v>
      </c>
      <c r="C127">
        <v>695</v>
      </c>
      <c r="D127">
        <f>VLOOKUP(B127, Shipment_Details!$A$2:$H$1000, 6, FALSE)</f>
        <v>266</v>
      </c>
      <c r="E127" t="str">
        <f>VLOOKUP(A127, Employee_Details!$A$2:$F$1000, 3, FALSE)</f>
        <v>Sales manager</v>
      </c>
      <c r="F127" t="str">
        <f>VLOOKUP(A127, Employee_Details!$A$2:$F$1000, 5, FALSE)</f>
        <v>TX</v>
      </c>
    </row>
    <row r="128" spans="1:6" x14ac:dyDescent="0.35">
      <c r="A128">
        <v>127</v>
      </c>
      <c r="B128">
        <v>983</v>
      </c>
      <c r="C128">
        <v>983</v>
      </c>
      <c r="D128">
        <f>VLOOKUP(B128, Shipment_Details!$A$2:$H$1000, 6, FALSE)</f>
        <v>60</v>
      </c>
      <c r="E128" t="str">
        <f>VLOOKUP(A128, Employee_Details!$A$2:$F$1000, 3, FALSE)</f>
        <v>Manager</v>
      </c>
      <c r="F128" t="str">
        <f>VLOOKUP(A128, Employee_Details!$A$2:$F$1000, 5, FALSE)</f>
        <v>CA</v>
      </c>
    </row>
    <row r="129" spans="1:6" x14ac:dyDescent="0.35">
      <c r="A129">
        <v>329</v>
      </c>
      <c r="B129">
        <v>82</v>
      </c>
      <c r="C129">
        <v>82</v>
      </c>
      <c r="D129">
        <f>VLOOKUP(B129, Shipment_Details!$A$2:$H$1000, 6, FALSE)</f>
        <v>121</v>
      </c>
      <c r="E129" t="str">
        <f>VLOOKUP(A129, Employee_Details!$A$2:$F$1000, 3, FALSE)</f>
        <v>Fleet manager</v>
      </c>
      <c r="F129" t="str">
        <f>VLOOKUP(A129, Employee_Details!$A$2:$F$1000, 5, FALSE)</f>
        <v>CA</v>
      </c>
    </row>
    <row r="130" spans="1:6" x14ac:dyDescent="0.35">
      <c r="A130">
        <v>839</v>
      </c>
      <c r="B130">
        <v>397</v>
      </c>
      <c r="C130">
        <v>397</v>
      </c>
      <c r="D130">
        <f>VLOOKUP(B130, Shipment_Details!$A$2:$H$1000, 6, FALSE)</f>
        <v>876</v>
      </c>
      <c r="E130" t="str">
        <f>VLOOKUP(A130, Employee_Details!$A$2:$F$1000, 3, FALSE)</f>
        <v>Manager</v>
      </c>
      <c r="F130" t="str">
        <f>VLOOKUP(A130, Employee_Details!$A$2:$F$1000, 5, FALSE)</f>
        <v>IL</v>
      </c>
    </row>
    <row r="131" spans="1:6" x14ac:dyDescent="0.35">
      <c r="A131">
        <v>787</v>
      </c>
      <c r="B131">
        <v>599</v>
      </c>
      <c r="C131">
        <v>599</v>
      </c>
      <c r="D131">
        <f>VLOOKUP(B131, Shipment_Details!$A$2:$H$1000, 6, FALSE)</f>
        <v>946</v>
      </c>
      <c r="E131" t="str">
        <f>VLOOKUP(A131, Employee_Details!$A$2:$F$1000, 3, FALSE)</f>
        <v>IT support executive</v>
      </c>
      <c r="F131" t="str">
        <f>VLOOKUP(A131, Employee_Details!$A$2:$F$1000, 5, FALSE)</f>
        <v>SC</v>
      </c>
    </row>
    <row r="132" spans="1:6" x14ac:dyDescent="0.35">
      <c r="A132">
        <v>658</v>
      </c>
      <c r="B132">
        <v>306</v>
      </c>
      <c r="C132">
        <v>306</v>
      </c>
      <c r="D132">
        <f>VLOOKUP(B132, Shipment_Details!$A$2:$H$1000, 6, FALSE)</f>
        <v>654</v>
      </c>
      <c r="E132" t="str">
        <f>VLOOKUP(A132, Employee_Details!$A$2:$F$1000, 3, FALSE)</f>
        <v>Sales manager</v>
      </c>
      <c r="F132" t="str">
        <f>VLOOKUP(A132, Employee_Details!$A$2:$F$1000, 5, FALSE)</f>
        <v>IL</v>
      </c>
    </row>
    <row r="133" spans="1:6" x14ac:dyDescent="0.35">
      <c r="A133">
        <v>302</v>
      </c>
      <c r="B133">
        <v>536</v>
      </c>
      <c r="C133">
        <v>536</v>
      </c>
      <c r="D133">
        <f>VLOOKUP(B133, Shipment_Details!$A$2:$H$1000, 6, FALSE)</f>
        <v>74</v>
      </c>
      <c r="E133" t="str">
        <f>VLOOKUP(A133, Employee_Details!$A$2:$F$1000, 3, FALSE)</f>
        <v>Fleet manager</v>
      </c>
      <c r="F133" t="str">
        <f>VLOOKUP(A133, Employee_Details!$A$2:$F$1000, 5, FALSE)</f>
        <v>CA</v>
      </c>
    </row>
    <row r="134" spans="1:6" x14ac:dyDescent="0.35">
      <c r="A134">
        <v>959</v>
      </c>
      <c r="B134">
        <v>20</v>
      </c>
      <c r="C134">
        <v>20</v>
      </c>
      <c r="D134">
        <f>VLOOKUP(B134, Shipment_Details!$A$2:$H$1000, 6, FALSE)</f>
        <v>630</v>
      </c>
      <c r="E134" t="str">
        <f>VLOOKUP(A134, Employee_Details!$A$2:$F$1000, 3, FALSE)</f>
        <v>Warehouse in charge</v>
      </c>
      <c r="F134" t="str">
        <f>VLOOKUP(A134, Employee_Details!$A$2:$F$1000, 5, FALSE)</f>
        <v>MS</v>
      </c>
    </row>
    <row r="135" spans="1:6" x14ac:dyDescent="0.35">
      <c r="A135">
        <v>467</v>
      </c>
      <c r="B135">
        <v>515</v>
      </c>
      <c r="C135">
        <v>515</v>
      </c>
      <c r="D135">
        <f>VLOOKUP(B135, Shipment_Details!$A$2:$H$1000, 6, FALSE)</f>
        <v>782</v>
      </c>
      <c r="E135" t="str">
        <f>VLOOKUP(A135, Employee_Details!$A$2:$F$1000, 3, FALSE)</f>
        <v>Project director</v>
      </c>
      <c r="F135" t="str">
        <f>VLOOKUP(A135, Employee_Details!$A$2:$F$1000, 5, FALSE)</f>
        <v>IL</v>
      </c>
    </row>
    <row r="136" spans="1:6" x14ac:dyDescent="0.35">
      <c r="A136">
        <v>642</v>
      </c>
      <c r="B136">
        <v>332</v>
      </c>
      <c r="C136">
        <v>332</v>
      </c>
      <c r="D136">
        <f>VLOOKUP(B136, Shipment_Details!$A$2:$H$1000, 6, FALSE)</f>
        <v>45</v>
      </c>
      <c r="E136" t="str">
        <f>VLOOKUP(A136, Employee_Details!$A$2:$F$1000, 3, FALSE)</f>
        <v>Project director</v>
      </c>
      <c r="F136" t="str">
        <f>VLOOKUP(A136, Employee_Details!$A$2:$F$1000, 5, FALSE)</f>
        <v>NY</v>
      </c>
    </row>
    <row r="137" spans="1:6" x14ac:dyDescent="0.35">
      <c r="A137">
        <v>472</v>
      </c>
      <c r="B137">
        <v>127</v>
      </c>
      <c r="C137">
        <v>127</v>
      </c>
      <c r="D137">
        <f>VLOOKUP(B137, Shipment_Details!$A$2:$H$1000, 6, FALSE)</f>
        <v>916</v>
      </c>
      <c r="E137" t="str">
        <f>VLOOKUP(A137, Employee_Details!$A$2:$F$1000, 3, FALSE)</f>
        <v>Warehouse manager</v>
      </c>
      <c r="F137" t="str">
        <f>VLOOKUP(A137, Employee_Details!$A$2:$F$1000, 5, FALSE)</f>
        <v>GA</v>
      </c>
    </row>
    <row r="138" spans="1:6" x14ac:dyDescent="0.35">
      <c r="A138">
        <v>700</v>
      </c>
      <c r="B138">
        <v>958</v>
      </c>
      <c r="C138">
        <v>958</v>
      </c>
      <c r="D138">
        <f>VLOOKUP(B138, Shipment_Details!$A$2:$H$1000, 6, FALSE)</f>
        <v>274</v>
      </c>
      <c r="E138" t="str">
        <f>VLOOKUP(A138, Employee_Details!$A$2:$F$1000, 3, FALSE)</f>
        <v>Non-executive director</v>
      </c>
      <c r="F138" t="str">
        <f>VLOOKUP(A138, Employee_Details!$A$2:$F$1000, 5, FALSE)</f>
        <v>WV</v>
      </c>
    </row>
    <row r="139" spans="1:6" x14ac:dyDescent="0.35">
      <c r="A139">
        <v>305</v>
      </c>
      <c r="B139">
        <v>42</v>
      </c>
      <c r="C139">
        <v>42</v>
      </c>
      <c r="D139">
        <f>VLOOKUP(B139, Shipment_Details!$A$2:$H$1000, 6, FALSE)</f>
        <v>987</v>
      </c>
      <c r="E139" t="str">
        <f>VLOOKUP(A139, Employee_Details!$A$2:$F$1000, 3, FALSE)</f>
        <v>Assistant manager</v>
      </c>
      <c r="F139" t="str">
        <f>VLOOKUP(A139, Employee_Details!$A$2:$F$1000, 5, FALSE)</f>
        <v>OH</v>
      </c>
    </row>
    <row r="140" spans="1:6" x14ac:dyDescent="0.35">
      <c r="A140">
        <v>676</v>
      </c>
      <c r="B140">
        <v>977</v>
      </c>
      <c r="C140">
        <v>977</v>
      </c>
      <c r="D140">
        <f>VLOOKUP(B140, Shipment_Details!$A$2:$H$1000, 6, FALSE)</f>
        <v>434</v>
      </c>
      <c r="E140" t="str">
        <f>VLOOKUP(A140, Employee_Details!$A$2:$F$1000, 3, FALSE)</f>
        <v>HR manager</v>
      </c>
      <c r="F140" t="str">
        <f>VLOOKUP(A140, Employee_Details!$A$2:$F$1000, 5, FALSE)</f>
        <v>MN</v>
      </c>
    </row>
    <row r="141" spans="1:6" x14ac:dyDescent="0.35">
      <c r="A141">
        <v>602</v>
      </c>
      <c r="B141">
        <v>460</v>
      </c>
      <c r="C141">
        <v>460</v>
      </c>
      <c r="D141">
        <f>VLOOKUP(B141, Shipment_Details!$A$2:$H$1000, 6, FALSE)</f>
        <v>897</v>
      </c>
      <c r="E141" t="str">
        <f>VLOOKUP(A141, Employee_Details!$A$2:$F$1000, 3, FALSE)</f>
        <v>Chief executive officer</v>
      </c>
      <c r="F141" t="str">
        <f>VLOOKUP(A141, Employee_Details!$A$2:$F$1000, 5, FALSE)</f>
        <v>LA</v>
      </c>
    </row>
    <row r="142" spans="1:6" x14ac:dyDescent="0.35">
      <c r="A142">
        <v>175</v>
      </c>
      <c r="B142">
        <v>659</v>
      </c>
      <c r="C142">
        <v>659</v>
      </c>
      <c r="D142">
        <f>VLOOKUP(B142, Shipment_Details!$A$2:$H$1000, 6, FALSE)</f>
        <v>442</v>
      </c>
      <c r="E142" t="str">
        <f>VLOOKUP(A142, Employee_Details!$A$2:$F$1000, 3, FALSE)</f>
        <v>Warehouse in charge</v>
      </c>
      <c r="F142" t="str">
        <f>VLOOKUP(A142, Employee_Details!$A$2:$F$1000, 5, FALSE)</f>
        <v>CA</v>
      </c>
    </row>
    <row r="143" spans="1:6" x14ac:dyDescent="0.35">
      <c r="A143">
        <v>679</v>
      </c>
      <c r="B143">
        <v>197</v>
      </c>
      <c r="C143">
        <v>197</v>
      </c>
      <c r="D143">
        <f>VLOOKUP(B143, Shipment_Details!$A$2:$H$1000, 6, FALSE)</f>
        <v>98</v>
      </c>
      <c r="E143" t="str">
        <f>VLOOKUP(A143, Employee_Details!$A$2:$F$1000, 3, FALSE)</f>
        <v>Delivery Boy</v>
      </c>
      <c r="F143" t="str">
        <f>VLOOKUP(A143, Employee_Details!$A$2:$F$1000, 5, FALSE)</f>
        <v>MA</v>
      </c>
    </row>
    <row r="144" spans="1:6" x14ac:dyDescent="0.35">
      <c r="A144">
        <v>412</v>
      </c>
      <c r="B144">
        <v>540</v>
      </c>
      <c r="C144">
        <v>540</v>
      </c>
      <c r="D144">
        <f>VLOOKUP(B144, Shipment_Details!$A$2:$H$1000, 6, FALSE)</f>
        <v>431</v>
      </c>
      <c r="E144" t="str">
        <f>VLOOKUP(A144, Employee_Details!$A$2:$F$1000, 3, FALSE)</f>
        <v>Project director</v>
      </c>
      <c r="F144" t="str">
        <f>VLOOKUP(A144, Employee_Details!$A$2:$F$1000, 5, FALSE)</f>
        <v>CT</v>
      </c>
    </row>
    <row r="145" spans="1:6" x14ac:dyDescent="0.35">
      <c r="A145">
        <v>486</v>
      </c>
      <c r="B145">
        <v>178</v>
      </c>
      <c r="C145">
        <v>178</v>
      </c>
      <c r="D145">
        <f>VLOOKUP(B145, Shipment_Details!$A$2:$H$1000, 6, FALSE)</f>
        <v>745</v>
      </c>
      <c r="E145" t="str">
        <f>VLOOKUP(A145, Employee_Details!$A$2:$F$1000, 3, FALSE)</f>
        <v>Delivery Boy</v>
      </c>
      <c r="F145" t="str">
        <f>VLOOKUP(A145, Employee_Details!$A$2:$F$1000, 5, FALSE)</f>
        <v>WV</v>
      </c>
    </row>
    <row r="146" spans="1:6" x14ac:dyDescent="0.35">
      <c r="A146">
        <v>899</v>
      </c>
      <c r="B146">
        <v>202</v>
      </c>
      <c r="C146">
        <v>202</v>
      </c>
      <c r="D146">
        <f>VLOOKUP(B146, Shipment_Details!$A$2:$H$1000, 6, FALSE)</f>
        <v>871</v>
      </c>
      <c r="E146" t="str">
        <f>VLOOKUP(A146, Employee_Details!$A$2:$F$1000, 3, FALSE)</f>
        <v>Manager</v>
      </c>
      <c r="F146" t="str">
        <f>VLOOKUP(A146, Employee_Details!$A$2:$F$1000, 5, FALSE)</f>
        <v>NY</v>
      </c>
    </row>
    <row r="147" spans="1:6" x14ac:dyDescent="0.35">
      <c r="A147">
        <v>123</v>
      </c>
      <c r="B147">
        <v>632</v>
      </c>
      <c r="C147">
        <v>632</v>
      </c>
      <c r="D147">
        <f>VLOOKUP(B147, Shipment_Details!$A$2:$H$1000, 6, FALSE)</f>
        <v>67</v>
      </c>
      <c r="E147" t="str">
        <f>VLOOKUP(A147, Employee_Details!$A$2:$F$1000, 3, FALSE)</f>
        <v>Warehouse in charge</v>
      </c>
      <c r="F147" t="str">
        <f>VLOOKUP(A147, Employee_Details!$A$2:$F$1000, 5, FALSE)</f>
        <v>OH</v>
      </c>
    </row>
    <row r="148" spans="1:6" x14ac:dyDescent="0.35">
      <c r="A148">
        <v>180</v>
      </c>
      <c r="B148">
        <v>25</v>
      </c>
      <c r="C148">
        <v>25</v>
      </c>
      <c r="D148">
        <f>VLOOKUP(B148, Shipment_Details!$A$2:$H$1000, 6, FALSE)</f>
        <v>431</v>
      </c>
      <c r="E148" t="str">
        <f>VLOOKUP(A148, Employee_Details!$A$2:$F$1000, 3, FALSE)</f>
        <v>Warehouse in charge</v>
      </c>
      <c r="F148" t="str">
        <f>VLOOKUP(A148, Employee_Details!$A$2:$F$1000, 5, FALSE)</f>
        <v>WV</v>
      </c>
    </row>
    <row r="149" spans="1:6" x14ac:dyDescent="0.35">
      <c r="A149">
        <v>433</v>
      </c>
      <c r="B149">
        <v>990</v>
      </c>
      <c r="C149">
        <v>990</v>
      </c>
      <c r="D149">
        <f>VLOOKUP(B149, Shipment_Details!$A$2:$H$1000, 6, FALSE)</f>
        <v>178</v>
      </c>
      <c r="E149" t="str">
        <f>VLOOKUP(A149, Employee_Details!$A$2:$F$1000, 3, FALSE)</f>
        <v>Warehouse manager</v>
      </c>
      <c r="F149" t="str">
        <f>VLOOKUP(A149, Employee_Details!$A$2:$F$1000, 5, FALSE)</f>
        <v>MD</v>
      </c>
    </row>
    <row r="150" spans="1:6" x14ac:dyDescent="0.35">
      <c r="A150">
        <v>244</v>
      </c>
      <c r="B150">
        <v>913</v>
      </c>
      <c r="C150">
        <v>913</v>
      </c>
      <c r="D150">
        <f>VLOOKUP(B150, Shipment_Details!$A$2:$H$1000, 6, FALSE)</f>
        <v>180</v>
      </c>
      <c r="E150" t="str">
        <f>VLOOKUP(A150, Employee_Details!$A$2:$F$1000, 3, FALSE)</f>
        <v>Warehouse manager</v>
      </c>
      <c r="F150" t="str">
        <f>VLOOKUP(A150, Employee_Details!$A$2:$F$1000, 5, FALSE)</f>
        <v>IL</v>
      </c>
    </row>
    <row r="151" spans="1:6" x14ac:dyDescent="0.35">
      <c r="A151">
        <v>147</v>
      </c>
      <c r="B151">
        <v>371</v>
      </c>
      <c r="C151">
        <v>371</v>
      </c>
      <c r="D151">
        <f>VLOOKUP(B151, Shipment_Details!$A$2:$H$1000, 6, FALSE)</f>
        <v>280</v>
      </c>
      <c r="E151" t="str">
        <f>VLOOKUP(A151, Employee_Details!$A$2:$F$1000, 3, FALSE)</f>
        <v>Inventory manager</v>
      </c>
      <c r="F151" t="str">
        <f>VLOOKUP(A151, Employee_Details!$A$2:$F$1000, 5, FALSE)</f>
        <v>NC</v>
      </c>
    </row>
    <row r="152" spans="1:6" x14ac:dyDescent="0.35">
      <c r="A152">
        <v>634</v>
      </c>
      <c r="B152">
        <v>514</v>
      </c>
      <c r="C152">
        <v>514</v>
      </c>
      <c r="D152">
        <f>VLOOKUP(B152, Shipment_Details!$A$2:$H$1000, 6, FALSE)</f>
        <v>263</v>
      </c>
      <c r="E152" t="str">
        <f>VLOOKUP(A152, Employee_Details!$A$2:$F$1000, 3, FALSE)</f>
        <v>Project director</v>
      </c>
      <c r="F152" t="str">
        <f>VLOOKUP(A152, Employee_Details!$A$2:$F$1000, 5, FALSE)</f>
        <v>NJ</v>
      </c>
    </row>
    <row r="153" spans="1:6" x14ac:dyDescent="0.35">
      <c r="A153">
        <v>999</v>
      </c>
      <c r="B153">
        <v>707</v>
      </c>
      <c r="C153">
        <v>707</v>
      </c>
      <c r="D153">
        <f>VLOOKUP(B153, Shipment_Details!$A$2:$H$1000, 6, FALSE)</f>
        <v>187</v>
      </c>
      <c r="E153" t="str">
        <f>VLOOKUP(A153, Employee_Details!$A$2:$F$1000, 3, FALSE)</f>
        <v>IT support executive</v>
      </c>
      <c r="F153" t="str">
        <f>VLOOKUP(A153, Employee_Details!$A$2:$F$1000, 5, FALSE)</f>
        <v>MI</v>
      </c>
    </row>
    <row r="154" spans="1:6" x14ac:dyDescent="0.35">
      <c r="A154">
        <v>477</v>
      </c>
      <c r="B154">
        <v>473</v>
      </c>
      <c r="C154">
        <v>473</v>
      </c>
      <c r="D154">
        <f>VLOOKUP(B154, Shipment_Details!$A$2:$H$1000, 6, FALSE)</f>
        <v>94</v>
      </c>
      <c r="E154" t="str">
        <f>VLOOKUP(A154, Employee_Details!$A$2:$F$1000, 3, FALSE)</f>
        <v>IT support executive</v>
      </c>
      <c r="F154" t="str">
        <f>VLOOKUP(A154, Employee_Details!$A$2:$F$1000, 5, FALSE)</f>
        <v>GA</v>
      </c>
    </row>
    <row r="155" spans="1:6" x14ac:dyDescent="0.35">
      <c r="A155">
        <v>746</v>
      </c>
      <c r="B155">
        <v>847</v>
      </c>
      <c r="C155">
        <v>847</v>
      </c>
      <c r="D155">
        <f>VLOOKUP(B155, Shipment_Details!$A$2:$H$1000, 6, FALSE)</f>
        <v>906</v>
      </c>
      <c r="E155" t="str">
        <f>VLOOKUP(A155, Employee_Details!$A$2:$F$1000, 3, FALSE)</f>
        <v>Engineering department manager</v>
      </c>
      <c r="F155" t="str">
        <f>VLOOKUP(A155, Employee_Details!$A$2:$F$1000, 5, FALSE)</f>
        <v>IL</v>
      </c>
    </row>
    <row r="156" spans="1:6" x14ac:dyDescent="0.35">
      <c r="A156">
        <v>287</v>
      </c>
      <c r="B156">
        <v>815</v>
      </c>
      <c r="C156">
        <v>815</v>
      </c>
      <c r="D156">
        <f>VLOOKUP(B156, Shipment_Details!$A$2:$H$1000, 6, FALSE)</f>
        <v>71</v>
      </c>
      <c r="E156" t="str">
        <f>VLOOKUP(A156, Employee_Details!$A$2:$F$1000, 3, FALSE)</f>
        <v>Delivery Boy</v>
      </c>
      <c r="F156" t="str">
        <f>VLOOKUP(A156, Employee_Details!$A$2:$F$1000, 5, FALSE)</f>
        <v>DE</v>
      </c>
    </row>
    <row r="157" spans="1:6" x14ac:dyDescent="0.35">
      <c r="A157">
        <v>310</v>
      </c>
      <c r="B157">
        <v>928</v>
      </c>
      <c r="C157">
        <v>928</v>
      </c>
      <c r="D157">
        <f>VLOOKUP(B157, Shipment_Details!$A$2:$H$1000, 6, FALSE)</f>
        <v>253</v>
      </c>
      <c r="E157" t="str">
        <f>VLOOKUP(A157, Employee_Details!$A$2:$F$1000, 3, FALSE)</f>
        <v>Executive director</v>
      </c>
      <c r="F157" t="str">
        <f>VLOOKUP(A157, Employee_Details!$A$2:$F$1000, 5, FALSE)</f>
        <v>CA</v>
      </c>
    </row>
    <row r="158" spans="1:6" x14ac:dyDescent="0.35">
      <c r="A158">
        <v>889</v>
      </c>
      <c r="B158">
        <v>210</v>
      </c>
      <c r="C158">
        <v>210</v>
      </c>
      <c r="D158">
        <f>VLOOKUP(B158, Shipment_Details!$A$2:$H$1000, 6, FALSE)</f>
        <v>591</v>
      </c>
      <c r="E158" t="str">
        <f>VLOOKUP(A158, Employee_Details!$A$2:$F$1000, 3, FALSE)</f>
        <v>Warehouse manager</v>
      </c>
      <c r="F158" t="str">
        <f>VLOOKUP(A158, Employee_Details!$A$2:$F$1000, 5, FALSE)</f>
        <v>OK</v>
      </c>
    </row>
    <row r="159" spans="1:6" x14ac:dyDescent="0.35">
      <c r="A159">
        <v>512</v>
      </c>
      <c r="B159">
        <v>793</v>
      </c>
      <c r="C159">
        <v>793</v>
      </c>
      <c r="D159">
        <f>VLOOKUP(B159, Shipment_Details!$A$2:$H$1000, 6, FALSE)</f>
        <v>399</v>
      </c>
      <c r="E159" t="str">
        <f>VLOOKUP(A159, Employee_Details!$A$2:$F$1000, 3, FALSE)</f>
        <v>Office manager</v>
      </c>
      <c r="F159" t="str">
        <f>VLOOKUP(A159, Employee_Details!$A$2:$F$1000, 5, FALSE)</f>
        <v>MO</v>
      </c>
    </row>
    <row r="160" spans="1:6" x14ac:dyDescent="0.35">
      <c r="A160">
        <v>693</v>
      </c>
      <c r="B160">
        <v>872</v>
      </c>
      <c r="C160">
        <v>872</v>
      </c>
      <c r="D160">
        <f>VLOOKUP(B160, Shipment_Details!$A$2:$H$1000, 6, FALSE)</f>
        <v>91</v>
      </c>
      <c r="E160" t="str">
        <f>VLOOKUP(A160, Employee_Details!$A$2:$F$1000, 3, FALSE)</f>
        <v>Branch manager</v>
      </c>
      <c r="F160" t="str">
        <f>VLOOKUP(A160, Employee_Details!$A$2:$F$1000, 5, FALSE)</f>
        <v>FL</v>
      </c>
    </row>
    <row r="161" spans="1:6" x14ac:dyDescent="0.35">
      <c r="A161">
        <v>670</v>
      </c>
      <c r="B161">
        <v>298</v>
      </c>
      <c r="C161">
        <v>298</v>
      </c>
      <c r="D161">
        <f>VLOOKUP(B161, Shipment_Details!$A$2:$H$1000, 6, FALSE)</f>
        <v>717</v>
      </c>
      <c r="E161" t="str">
        <f>VLOOKUP(A161, Employee_Details!$A$2:$F$1000, 3, FALSE)</f>
        <v>Warehouse in charge</v>
      </c>
      <c r="F161" t="str">
        <f>VLOOKUP(A161, Employee_Details!$A$2:$F$1000, 5, FALSE)</f>
        <v>KS</v>
      </c>
    </row>
    <row r="162" spans="1:6" x14ac:dyDescent="0.35">
      <c r="A162">
        <v>238</v>
      </c>
      <c r="B162">
        <v>941</v>
      </c>
      <c r="C162">
        <v>941</v>
      </c>
      <c r="D162">
        <f>VLOOKUP(B162, Shipment_Details!$A$2:$H$1000, 6, FALSE)</f>
        <v>735</v>
      </c>
      <c r="E162" t="str">
        <f>VLOOKUP(A162, Employee_Details!$A$2:$F$1000, 3, FALSE)</f>
        <v>HR manager</v>
      </c>
      <c r="F162" t="str">
        <f>VLOOKUP(A162, Employee_Details!$A$2:$F$1000, 5, FALSE)</f>
        <v>MO</v>
      </c>
    </row>
    <row r="163" spans="1:6" x14ac:dyDescent="0.35">
      <c r="A163">
        <v>400</v>
      </c>
      <c r="B163">
        <v>731</v>
      </c>
      <c r="C163">
        <v>731</v>
      </c>
      <c r="D163">
        <f>VLOOKUP(B163, Shipment_Details!$A$2:$H$1000, 6, FALSE)</f>
        <v>970</v>
      </c>
      <c r="E163" t="str">
        <f>VLOOKUP(A163, Employee_Details!$A$2:$F$1000, 3, FALSE)</f>
        <v>HR manager</v>
      </c>
      <c r="F163" t="str">
        <f>VLOOKUP(A163, Employee_Details!$A$2:$F$1000, 5, FALSE)</f>
        <v>MT</v>
      </c>
    </row>
    <row r="164" spans="1:6" x14ac:dyDescent="0.35">
      <c r="A164">
        <v>398</v>
      </c>
      <c r="B164">
        <v>500</v>
      </c>
      <c r="C164">
        <v>500</v>
      </c>
      <c r="D164">
        <f>VLOOKUP(B164, Shipment_Details!$A$2:$H$1000, 6, FALSE)</f>
        <v>80</v>
      </c>
      <c r="E164" t="str">
        <f>VLOOKUP(A164, Employee_Details!$A$2:$F$1000, 3, FALSE)</f>
        <v>Fleet manager</v>
      </c>
      <c r="F164" t="str">
        <f>VLOOKUP(A164, Employee_Details!$A$2:$F$1000, 5, FALSE)</f>
        <v>OH</v>
      </c>
    </row>
    <row r="165" spans="1:6" x14ac:dyDescent="0.35">
      <c r="A165">
        <v>955</v>
      </c>
      <c r="B165">
        <v>142</v>
      </c>
      <c r="C165">
        <v>142</v>
      </c>
      <c r="D165">
        <f>VLOOKUP(B165, Shipment_Details!$A$2:$H$1000, 6, FALSE)</f>
        <v>550</v>
      </c>
      <c r="E165" t="str">
        <f>VLOOKUP(A165, Employee_Details!$A$2:$F$1000, 3, FALSE)</f>
        <v>Delivery Boy</v>
      </c>
      <c r="F165" t="str">
        <f>VLOOKUP(A165, Employee_Details!$A$2:$F$1000, 5, FALSE)</f>
        <v>IL</v>
      </c>
    </row>
    <row r="166" spans="1:6" x14ac:dyDescent="0.35">
      <c r="A166">
        <v>193</v>
      </c>
      <c r="B166">
        <v>787</v>
      </c>
      <c r="C166">
        <v>787</v>
      </c>
      <c r="D166">
        <f>VLOOKUP(B166, Shipment_Details!$A$2:$H$1000, 6, FALSE)</f>
        <v>187</v>
      </c>
      <c r="E166" t="str">
        <f>VLOOKUP(A166, Employee_Details!$A$2:$F$1000, 3, FALSE)</f>
        <v>Warehouse manager</v>
      </c>
      <c r="F166" t="str">
        <f>VLOOKUP(A166, Employee_Details!$A$2:$F$1000, 5, FALSE)</f>
        <v>NY</v>
      </c>
    </row>
    <row r="167" spans="1:6" x14ac:dyDescent="0.35">
      <c r="A167">
        <v>33</v>
      </c>
      <c r="B167">
        <v>749</v>
      </c>
      <c r="C167">
        <v>749</v>
      </c>
      <c r="D167">
        <f>VLOOKUP(B167, Shipment_Details!$A$2:$H$1000, 6, FALSE)</f>
        <v>262</v>
      </c>
      <c r="E167" t="str">
        <f>VLOOKUP(A167, Employee_Details!$A$2:$F$1000, 3, FALSE)</f>
        <v>Engineering department manager</v>
      </c>
      <c r="F167" t="str">
        <f>VLOOKUP(A167, Employee_Details!$A$2:$F$1000, 5, FALSE)</f>
        <v>MA</v>
      </c>
    </row>
    <row r="168" spans="1:6" x14ac:dyDescent="0.35">
      <c r="A168">
        <v>786</v>
      </c>
      <c r="B168">
        <v>304</v>
      </c>
      <c r="C168">
        <v>304</v>
      </c>
      <c r="D168">
        <f>VLOOKUP(B168, Shipment_Details!$A$2:$H$1000, 6, FALSE)</f>
        <v>540</v>
      </c>
      <c r="E168" t="str">
        <f>VLOOKUP(A168, Employee_Details!$A$2:$F$1000, 3, FALSE)</f>
        <v>Block development manager</v>
      </c>
      <c r="F168" t="str">
        <f>VLOOKUP(A168, Employee_Details!$A$2:$F$1000, 5, FALSE)</f>
        <v>CT</v>
      </c>
    </row>
    <row r="169" spans="1:6" x14ac:dyDescent="0.35">
      <c r="A169">
        <v>811</v>
      </c>
      <c r="B169">
        <v>30</v>
      </c>
      <c r="C169">
        <v>30</v>
      </c>
      <c r="D169">
        <f>VLOOKUP(B169, Shipment_Details!$A$2:$H$1000, 6, FALSE)</f>
        <v>581</v>
      </c>
      <c r="E169" t="str">
        <f>VLOOKUP(A169, Employee_Details!$A$2:$F$1000, 3, FALSE)</f>
        <v>Transport manager</v>
      </c>
      <c r="F169" t="str">
        <f>VLOOKUP(A169, Employee_Details!$A$2:$F$1000, 5, FALSE)</f>
        <v>VA</v>
      </c>
    </row>
    <row r="170" spans="1:6" x14ac:dyDescent="0.35">
      <c r="A170">
        <v>615</v>
      </c>
      <c r="B170">
        <v>477</v>
      </c>
      <c r="C170">
        <v>477</v>
      </c>
      <c r="D170">
        <f>VLOOKUP(B170, Shipment_Details!$A$2:$H$1000, 6, FALSE)</f>
        <v>840</v>
      </c>
      <c r="E170" t="str">
        <f>VLOOKUP(A170, Employee_Details!$A$2:$F$1000, 3, FALSE)</f>
        <v>Delivery Boy</v>
      </c>
      <c r="F170" t="str">
        <f>VLOOKUP(A170, Employee_Details!$A$2:$F$1000, 5, FALSE)</f>
        <v>NC</v>
      </c>
    </row>
    <row r="171" spans="1:6" x14ac:dyDescent="0.35">
      <c r="A171">
        <v>18</v>
      </c>
      <c r="B171">
        <v>52</v>
      </c>
      <c r="C171">
        <v>52</v>
      </c>
      <c r="D171">
        <f>VLOOKUP(B171, Shipment_Details!$A$2:$H$1000, 6, FALSE)</f>
        <v>873</v>
      </c>
      <c r="E171" t="str">
        <f>VLOOKUP(A171, Employee_Details!$A$2:$F$1000, 3, FALSE)</f>
        <v>Project director</v>
      </c>
      <c r="F171" t="str">
        <f>VLOOKUP(A171, Employee_Details!$A$2:$F$1000, 5, FALSE)</f>
        <v>WA</v>
      </c>
    </row>
    <row r="172" spans="1:6" x14ac:dyDescent="0.35">
      <c r="A172">
        <v>114</v>
      </c>
      <c r="B172">
        <v>73</v>
      </c>
      <c r="C172">
        <v>73</v>
      </c>
      <c r="D172">
        <f>VLOOKUP(B172, Shipment_Details!$A$2:$H$1000, 6, FALSE)</f>
        <v>315</v>
      </c>
      <c r="E172" t="str">
        <f>VLOOKUP(A172, Employee_Details!$A$2:$F$1000, 3, FALSE)</f>
        <v>Warehouse manager</v>
      </c>
      <c r="F172" t="str">
        <f>VLOOKUP(A172, Employee_Details!$A$2:$F$1000, 5, FALSE)</f>
        <v>SC</v>
      </c>
    </row>
    <row r="173" spans="1:6" x14ac:dyDescent="0.35">
      <c r="A173">
        <v>340</v>
      </c>
      <c r="B173">
        <v>691</v>
      </c>
      <c r="C173">
        <v>691</v>
      </c>
      <c r="D173">
        <f>VLOOKUP(B173, Shipment_Details!$A$2:$H$1000, 6, FALSE)</f>
        <v>955</v>
      </c>
      <c r="E173" t="str">
        <f>VLOOKUP(A173, Employee_Details!$A$2:$F$1000, 3, FALSE)</f>
        <v>Office manager</v>
      </c>
      <c r="F173" t="str">
        <f>VLOOKUP(A173, Employee_Details!$A$2:$F$1000, 5, FALSE)</f>
        <v>OH</v>
      </c>
    </row>
    <row r="174" spans="1:6" x14ac:dyDescent="0.35">
      <c r="A174">
        <v>649</v>
      </c>
      <c r="B174">
        <v>786</v>
      </c>
      <c r="C174">
        <v>786</v>
      </c>
      <c r="D174">
        <f>VLOOKUP(B174, Shipment_Details!$A$2:$H$1000, 6, FALSE)</f>
        <v>372</v>
      </c>
      <c r="E174" t="str">
        <f>VLOOKUP(A174, Employee_Details!$A$2:$F$1000, 3, FALSE)</f>
        <v>Chief finance officer</v>
      </c>
      <c r="F174" t="str">
        <f>VLOOKUP(A174, Employee_Details!$A$2:$F$1000, 5, FALSE)</f>
        <v>ME</v>
      </c>
    </row>
    <row r="175" spans="1:6" x14ac:dyDescent="0.35">
      <c r="A175">
        <v>778</v>
      </c>
      <c r="B175">
        <v>68</v>
      </c>
      <c r="C175">
        <v>68</v>
      </c>
      <c r="D175">
        <f>VLOOKUP(B175, Shipment_Details!$A$2:$H$1000, 6, FALSE)</f>
        <v>182</v>
      </c>
      <c r="E175" t="str">
        <f>VLOOKUP(A175, Employee_Details!$A$2:$F$1000, 3, FALSE)</f>
        <v>Market analyst</v>
      </c>
      <c r="F175" t="str">
        <f>VLOOKUP(A175, Employee_Details!$A$2:$F$1000, 5, FALSE)</f>
        <v>TX</v>
      </c>
    </row>
    <row r="176" spans="1:6" x14ac:dyDescent="0.35">
      <c r="A176">
        <v>885</v>
      </c>
      <c r="B176">
        <v>630</v>
      </c>
      <c r="C176">
        <v>630</v>
      </c>
      <c r="D176">
        <f>VLOOKUP(B176, Shipment_Details!$A$2:$H$1000, 6, FALSE)</f>
        <v>868</v>
      </c>
      <c r="E176" t="str">
        <f>VLOOKUP(A176, Employee_Details!$A$2:$F$1000, 3, FALSE)</f>
        <v>Head of marketing</v>
      </c>
      <c r="F176" t="str">
        <f>VLOOKUP(A176, Employee_Details!$A$2:$F$1000, 5, FALSE)</f>
        <v>NM</v>
      </c>
    </row>
    <row r="177" spans="1:6" x14ac:dyDescent="0.35">
      <c r="A177">
        <v>69</v>
      </c>
      <c r="B177">
        <v>357</v>
      </c>
      <c r="C177">
        <v>357</v>
      </c>
      <c r="D177">
        <f>VLOOKUP(B177, Shipment_Details!$A$2:$H$1000, 6, FALSE)</f>
        <v>777</v>
      </c>
      <c r="E177" t="str">
        <f>VLOOKUP(A177, Employee_Details!$A$2:$F$1000, 3, FALSE)</f>
        <v>Market analyst</v>
      </c>
      <c r="F177" t="str">
        <f>VLOOKUP(A177, Employee_Details!$A$2:$F$1000, 5, FALSE)</f>
        <v>KY</v>
      </c>
    </row>
    <row r="178" spans="1:6" x14ac:dyDescent="0.35">
      <c r="A178">
        <v>288</v>
      </c>
      <c r="B178">
        <v>455</v>
      </c>
      <c r="C178">
        <v>455</v>
      </c>
      <c r="D178">
        <f>VLOOKUP(B178, Shipment_Details!$A$2:$H$1000, 6, FALSE)</f>
        <v>172</v>
      </c>
      <c r="E178" t="str">
        <f>VLOOKUP(A178, Employee_Details!$A$2:$F$1000, 3, FALSE)</f>
        <v>Technical support executive</v>
      </c>
      <c r="F178" t="str">
        <f>VLOOKUP(A178, Employee_Details!$A$2:$F$1000, 5, FALSE)</f>
        <v>HI</v>
      </c>
    </row>
    <row r="179" spans="1:6" x14ac:dyDescent="0.35">
      <c r="A179">
        <v>898</v>
      </c>
      <c r="B179">
        <v>947</v>
      </c>
      <c r="C179">
        <v>947</v>
      </c>
      <c r="D179">
        <f>VLOOKUP(B179, Shipment_Details!$A$2:$H$1000, 6, FALSE)</f>
        <v>665</v>
      </c>
      <c r="E179" t="str">
        <f>VLOOKUP(A179, Employee_Details!$A$2:$F$1000, 3, FALSE)</f>
        <v>IT support executive</v>
      </c>
      <c r="F179" t="str">
        <f>VLOOKUP(A179, Employee_Details!$A$2:$F$1000, 5, FALSE)</f>
        <v>KS</v>
      </c>
    </row>
    <row r="180" spans="1:6" x14ac:dyDescent="0.35">
      <c r="A180">
        <v>473</v>
      </c>
      <c r="B180">
        <v>589</v>
      </c>
      <c r="C180">
        <v>589</v>
      </c>
      <c r="D180">
        <f>VLOOKUP(B180, Shipment_Details!$A$2:$H$1000, 6, FALSE)</f>
        <v>516</v>
      </c>
      <c r="E180" t="str">
        <f>VLOOKUP(A180, Employee_Details!$A$2:$F$1000, 3, FALSE)</f>
        <v>Inventory manager</v>
      </c>
      <c r="F180" t="str">
        <f>VLOOKUP(A180, Employee_Details!$A$2:$F$1000, 5, FALSE)</f>
        <v>KS</v>
      </c>
    </row>
    <row r="181" spans="1:6" x14ac:dyDescent="0.35">
      <c r="A181">
        <v>23</v>
      </c>
      <c r="B181">
        <v>863</v>
      </c>
      <c r="C181">
        <v>863</v>
      </c>
      <c r="D181">
        <f>VLOOKUP(B181, Shipment_Details!$A$2:$H$1000, 6, FALSE)</f>
        <v>412</v>
      </c>
      <c r="E181" t="str">
        <f>VLOOKUP(A181, Employee_Details!$A$2:$F$1000, 3, FALSE)</f>
        <v>In House logistics executive</v>
      </c>
      <c r="F181" t="str">
        <f>VLOOKUP(A181, Employee_Details!$A$2:$F$1000, 5, FALSE)</f>
        <v>TX</v>
      </c>
    </row>
    <row r="182" spans="1:6" x14ac:dyDescent="0.35">
      <c r="A182">
        <v>505</v>
      </c>
      <c r="B182">
        <v>668</v>
      </c>
      <c r="C182">
        <v>668</v>
      </c>
      <c r="D182">
        <f>VLOOKUP(B182, Shipment_Details!$A$2:$H$1000, 6, FALSE)</f>
        <v>938</v>
      </c>
      <c r="E182" t="str">
        <f>VLOOKUP(A182, Employee_Details!$A$2:$F$1000, 3, FALSE)</f>
        <v>Material handling executive</v>
      </c>
      <c r="F182" t="str">
        <f>VLOOKUP(A182, Employee_Details!$A$2:$F$1000, 5, FALSE)</f>
        <v>PA</v>
      </c>
    </row>
    <row r="183" spans="1:6" x14ac:dyDescent="0.35">
      <c r="A183">
        <v>401</v>
      </c>
      <c r="B183">
        <v>206</v>
      </c>
      <c r="C183">
        <v>206</v>
      </c>
      <c r="D183">
        <f>VLOOKUP(B183, Shipment_Details!$A$2:$H$1000, 6, FALSE)</f>
        <v>854</v>
      </c>
      <c r="E183" t="str">
        <f>VLOOKUP(A183, Employee_Details!$A$2:$F$1000, 3, FALSE)</f>
        <v>Transport manager</v>
      </c>
      <c r="F183" t="str">
        <f>VLOOKUP(A183, Employee_Details!$A$2:$F$1000, 5, FALSE)</f>
        <v>NJ</v>
      </c>
    </row>
    <row r="184" spans="1:6" x14ac:dyDescent="0.35">
      <c r="A184">
        <v>988</v>
      </c>
      <c r="B184">
        <v>835</v>
      </c>
      <c r="C184">
        <v>835</v>
      </c>
      <c r="D184">
        <f>VLOOKUP(B184, Shipment_Details!$A$2:$H$1000, 6, FALSE)</f>
        <v>638</v>
      </c>
      <c r="E184" t="str">
        <f>VLOOKUP(A184, Employee_Details!$A$2:$F$1000, 3, FALSE)</f>
        <v>Non-executive director</v>
      </c>
      <c r="F184" t="str">
        <f>VLOOKUP(A184, Employee_Details!$A$2:$F$1000, 5, FALSE)</f>
        <v>VT</v>
      </c>
    </row>
    <row r="185" spans="1:6" x14ac:dyDescent="0.35">
      <c r="A185">
        <v>493</v>
      </c>
      <c r="B185">
        <v>315</v>
      </c>
      <c r="C185">
        <v>315</v>
      </c>
      <c r="D185">
        <f>VLOOKUP(B185, Shipment_Details!$A$2:$H$1000, 6, FALSE)</f>
        <v>230</v>
      </c>
      <c r="E185" t="str">
        <f>VLOOKUP(A185, Employee_Details!$A$2:$F$1000, 3, FALSE)</f>
        <v>Transport manager</v>
      </c>
      <c r="F185" t="str">
        <f>VLOOKUP(A185, Employee_Details!$A$2:$F$1000, 5, FALSE)</f>
        <v>AL</v>
      </c>
    </row>
    <row r="186" spans="1:6" x14ac:dyDescent="0.35">
      <c r="A186">
        <v>432</v>
      </c>
      <c r="B186">
        <v>553</v>
      </c>
      <c r="C186">
        <v>553</v>
      </c>
      <c r="D186">
        <f>VLOOKUP(B186, Shipment_Details!$A$2:$H$1000, 6, FALSE)</f>
        <v>245</v>
      </c>
      <c r="E186" t="str">
        <f>VLOOKUP(A186, Employee_Details!$A$2:$F$1000, 3, FALSE)</f>
        <v>Chief finance officer</v>
      </c>
      <c r="F186" t="str">
        <f>VLOOKUP(A186, Employee_Details!$A$2:$F$1000, 5, FALSE)</f>
        <v>SD</v>
      </c>
    </row>
    <row r="187" spans="1:6" x14ac:dyDescent="0.35">
      <c r="A187">
        <v>948</v>
      </c>
      <c r="B187">
        <v>861</v>
      </c>
      <c r="C187">
        <v>861</v>
      </c>
      <c r="D187">
        <f>VLOOKUP(B187, Shipment_Details!$A$2:$H$1000, 6, FALSE)</f>
        <v>916</v>
      </c>
      <c r="E187" t="str">
        <f>VLOOKUP(A187, Employee_Details!$A$2:$F$1000, 3, FALSE)</f>
        <v>Chief finance officer</v>
      </c>
      <c r="F187" t="str">
        <f>VLOOKUP(A187, Employee_Details!$A$2:$F$1000, 5, FALSE)</f>
        <v>IL</v>
      </c>
    </row>
    <row r="188" spans="1:6" x14ac:dyDescent="0.35">
      <c r="A188">
        <v>821</v>
      </c>
      <c r="B188">
        <v>279</v>
      </c>
      <c r="C188">
        <v>279</v>
      </c>
      <c r="D188">
        <f>VLOOKUP(B188, Shipment_Details!$A$2:$H$1000, 6, FALSE)</f>
        <v>84</v>
      </c>
      <c r="E188" t="str">
        <f>VLOOKUP(A188, Employee_Details!$A$2:$F$1000, 3, FALSE)</f>
        <v>Technical support executive</v>
      </c>
      <c r="F188" t="str">
        <f>VLOOKUP(A188, Employee_Details!$A$2:$F$1000, 5, FALSE)</f>
        <v>IL</v>
      </c>
    </row>
    <row r="189" spans="1:6" x14ac:dyDescent="0.35">
      <c r="A189">
        <v>435</v>
      </c>
      <c r="B189">
        <v>75</v>
      </c>
      <c r="C189">
        <v>75</v>
      </c>
      <c r="D189">
        <f>VLOOKUP(B189, Shipment_Details!$A$2:$H$1000, 6, FALSE)</f>
        <v>869</v>
      </c>
      <c r="E189" t="str">
        <f>VLOOKUP(A189, Employee_Details!$A$2:$F$1000, 3, FALSE)</f>
        <v>Sales manager</v>
      </c>
      <c r="F189" t="str">
        <f>VLOOKUP(A189, Employee_Details!$A$2:$F$1000, 5, FALSE)</f>
        <v>CT</v>
      </c>
    </row>
    <row r="190" spans="1:6" x14ac:dyDescent="0.35">
      <c r="A190">
        <v>11</v>
      </c>
      <c r="B190">
        <v>895</v>
      </c>
      <c r="C190">
        <v>895</v>
      </c>
      <c r="D190">
        <f>VLOOKUP(B190, Shipment_Details!$A$2:$H$1000, 6, FALSE)</f>
        <v>271</v>
      </c>
      <c r="E190" t="str">
        <f>VLOOKUP(A190, Employee_Details!$A$2:$F$1000, 3, FALSE)</f>
        <v>Manager</v>
      </c>
      <c r="F190" t="str">
        <f>VLOOKUP(A190, Employee_Details!$A$2:$F$1000, 5, FALSE)</f>
        <v>WI</v>
      </c>
    </row>
    <row r="191" spans="1:6" x14ac:dyDescent="0.35">
      <c r="A191">
        <v>204</v>
      </c>
      <c r="B191">
        <v>866</v>
      </c>
      <c r="C191">
        <v>866</v>
      </c>
      <c r="D191">
        <f>VLOOKUP(B191, Shipment_Details!$A$2:$H$1000, 6, FALSE)</f>
        <v>691</v>
      </c>
      <c r="E191" t="str">
        <f>VLOOKUP(A191, Employee_Details!$A$2:$F$1000, 3, FALSE)</f>
        <v>Office manager</v>
      </c>
      <c r="F191" t="str">
        <f>VLOOKUP(A191, Employee_Details!$A$2:$F$1000, 5, FALSE)</f>
        <v>TX</v>
      </c>
    </row>
    <row r="192" spans="1:6" x14ac:dyDescent="0.35">
      <c r="A192">
        <v>332</v>
      </c>
      <c r="B192">
        <v>792</v>
      </c>
      <c r="C192">
        <v>792</v>
      </c>
      <c r="D192">
        <f>VLOOKUP(B192, Shipment_Details!$A$2:$H$1000, 6, FALSE)</f>
        <v>808</v>
      </c>
      <c r="E192" t="str">
        <f>VLOOKUP(A192, Employee_Details!$A$2:$F$1000, 3, FALSE)</f>
        <v>HR manager</v>
      </c>
      <c r="F192" t="str">
        <f>VLOOKUP(A192, Employee_Details!$A$2:$F$1000, 5, FALSE)</f>
        <v>NM</v>
      </c>
    </row>
    <row r="193" spans="1:6" x14ac:dyDescent="0.35">
      <c r="A193">
        <v>179</v>
      </c>
      <c r="B193">
        <v>191</v>
      </c>
      <c r="C193">
        <v>191</v>
      </c>
      <c r="D193">
        <f>VLOOKUP(B193, Shipment_Details!$A$2:$H$1000, 6, FALSE)</f>
        <v>997</v>
      </c>
      <c r="E193" t="str">
        <f>VLOOKUP(A193, Employee_Details!$A$2:$F$1000, 3, FALSE)</f>
        <v>Head of marketing</v>
      </c>
      <c r="F193" t="str">
        <f>VLOOKUP(A193, Employee_Details!$A$2:$F$1000, 5, FALSE)</f>
        <v>TX</v>
      </c>
    </row>
    <row r="194" spans="1:6" x14ac:dyDescent="0.35">
      <c r="A194">
        <v>503</v>
      </c>
      <c r="B194">
        <v>59</v>
      </c>
      <c r="C194">
        <v>59</v>
      </c>
      <c r="D194">
        <f>VLOOKUP(B194, Shipment_Details!$A$2:$H$1000, 6, FALSE)</f>
        <v>329</v>
      </c>
      <c r="E194" t="str">
        <f>VLOOKUP(A194, Employee_Details!$A$2:$F$1000, 3, FALSE)</f>
        <v>Office manager</v>
      </c>
      <c r="F194" t="str">
        <f>VLOOKUP(A194, Employee_Details!$A$2:$F$1000, 5, FALSE)</f>
        <v>OR</v>
      </c>
    </row>
    <row r="195" spans="1:6" x14ac:dyDescent="0.35">
      <c r="A195">
        <v>431</v>
      </c>
      <c r="B195">
        <v>748</v>
      </c>
      <c r="C195">
        <v>748</v>
      </c>
      <c r="D195">
        <f>VLOOKUP(B195, Shipment_Details!$A$2:$H$1000, 6, FALSE)</f>
        <v>600</v>
      </c>
      <c r="E195" t="str">
        <f>VLOOKUP(A195, Employee_Details!$A$2:$F$1000, 3, FALSE)</f>
        <v>Marketing manager</v>
      </c>
      <c r="F195" t="str">
        <f>VLOOKUP(A195, Employee_Details!$A$2:$F$1000, 5, FALSE)</f>
        <v>MA</v>
      </c>
    </row>
    <row r="196" spans="1:6" x14ac:dyDescent="0.35">
      <c r="A196">
        <v>865</v>
      </c>
      <c r="B196">
        <v>693</v>
      </c>
      <c r="C196">
        <v>693</v>
      </c>
      <c r="D196">
        <f>VLOOKUP(B196, Shipment_Details!$A$2:$H$1000, 6, FALSE)</f>
        <v>715</v>
      </c>
      <c r="E196" t="str">
        <f>VLOOKUP(A196, Employee_Details!$A$2:$F$1000, 3, FALSE)</f>
        <v>Office manager</v>
      </c>
      <c r="F196" t="str">
        <f>VLOOKUP(A196, Employee_Details!$A$2:$F$1000, 5, FALSE)</f>
        <v>MN</v>
      </c>
    </row>
    <row r="197" spans="1:6" x14ac:dyDescent="0.35">
      <c r="A197">
        <v>874</v>
      </c>
      <c r="B197">
        <v>955</v>
      </c>
      <c r="C197">
        <v>955</v>
      </c>
      <c r="D197">
        <f>VLOOKUP(B197, Shipment_Details!$A$2:$H$1000, 6, FALSE)</f>
        <v>957</v>
      </c>
      <c r="E197" t="str">
        <f>VLOOKUP(A197, Employee_Details!$A$2:$F$1000, 3, FALSE)</f>
        <v>IT support executive</v>
      </c>
      <c r="F197" t="str">
        <f>VLOOKUP(A197, Employee_Details!$A$2:$F$1000, 5, FALSE)</f>
        <v>AL</v>
      </c>
    </row>
    <row r="198" spans="1:6" x14ac:dyDescent="0.35">
      <c r="A198">
        <v>513</v>
      </c>
      <c r="B198">
        <v>538</v>
      </c>
      <c r="C198">
        <v>538</v>
      </c>
      <c r="D198">
        <f>VLOOKUP(B198, Shipment_Details!$A$2:$H$1000, 6, FALSE)</f>
        <v>484</v>
      </c>
      <c r="E198" t="str">
        <f>VLOOKUP(A198, Employee_Details!$A$2:$F$1000, 3, FALSE)</f>
        <v>Block development manager</v>
      </c>
      <c r="F198" t="str">
        <f>VLOOKUP(A198, Employee_Details!$A$2:$F$1000, 5, FALSE)</f>
        <v>NY</v>
      </c>
    </row>
    <row r="199" spans="1:6" x14ac:dyDescent="0.35">
      <c r="A199">
        <v>814</v>
      </c>
      <c r="B199">
        <v>169</v>
      </c>
      <c r="C199">
        <v>169</v>
      </c>
      <c r="D199">
        <f>VLOOKUP(B199, Shipment_Details!$A$2:$H$1000, 6, FALSE)</f>
        <v>576</v>
      </c>
      <c r="E199" t="str">
        <f>VLOOKUP(A199, Employee_Details!$A$2:$F$1000, 3, FALSE)</f>
        <v>Director</v>
      </c>
      <c r="F199" t="str">
        <f>VLOOKUP(A199, Employee_Details!$A$2:$F$1000, 5, FALSE)</f>
        <v>MO</v>
      </c>
    </row>
    <row r="200" spans="1:6" x14ac:dyDescent="0.35">
      <c r="A200">
        <v>236</v>
      </c>
      <c r="B200">
        <v>924</v>
      </c>
      <c r="C200">
        <v>924</v>
      </c>
      <c r="D200">
        <f>VLOOKUP(B200, Shipment_Details!$A$2:$H$1000, 6, FALSE)</f>
        <v>606</v>
      </c>
      <c r="E200" t="str">
        <f>VLOOKUP(A200, Employee_Details!$A$2:$F$1000, 3, FALSE)</f>
        <v>Delivery Boy</v>
      </c>
      <c r="F200" t="str">
        <f>VLOOKUP(A200, Employee_Details!$A$2:$F$1000, 5, FALSE)</f>
        <v>TX</v>
      </c>
    </row>
    <row r="201" spans="1:6" x14ac:dyDescent="0.35">
      <c r="A201">
        <v>957</v>
      </c>
      <c r="B201">
        <v>579</v>
      </c>
      <c r="C201">
        <v>579</v>
      </c>
      <c r="D201">
        <f>VLOOKUP(B201, Shipment_Details!$A$2:$H$1000, 6, FALSE)</f>
        <v>913</v>
      </c>
      <c r="E201" t="str">
        <f>VLOOKUP(A201, Employee_Details!$A$2:$F$1000, 3, FALSE)</f>
        <v>IT support executive</v>
      </c>
      <c r="F201" t="str">
        <f>VLOOKUP(A201, Employee_Details!$A$2:$F$1000, 5, FALSE)</f>
        <v>CA</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D9EE-4064-4057-9DE3-7E6D1B2E645A}">
  <dimension ref="A3:B31"/>
  <sheetViews>
    <sheetView zoomScale="55" zoomScaleNormal="55" workbookViewId="0">
      <selection activeCell="K11" sqref="K11"/>
    </sheetView>
  </sheetViews>
  <sheetFormatPr defaultRowHeight="14.5" x14ac:dyDescent="0.35"/>
  <cols>
    <col min="1" max="1" width="29.08984375" bestFit="1" customWidth="1"/>
    <col min="2" max="2" width="21.453125" bestFit="1" customWidth="1"/>
  </cols>
  <sheetData>
    <row r="3" spans="1:2" x14ac:dyDescent="0.35">
      <c r="A3" s="7" t="s">
        <v>1831</v>
      </c>
      <c r="B3" t="s">
        <v>1830</v>
      </c>
    </row>
    <row r="4" spans="1:2" x14ac:dyDescent="0.35">
      <c r="A4" s="8" t="s">
        <v>663</v>
      </c>
      <c r="B4">
        <v>477.57142857142856</v>
      </c>
    </row>
    <row r="5" spans="1:2" x14ac:dyDescent="0.35">
      <c r="A5" s="8" t="s">
        <v>658</v>
      </c>
      <c r="B5">
        <v>369.33333333333331</v>
      </c>
    </row>
    <row r="6" spans="1:2" x14ac:dyDescent="0.35">
      <c r="A6" s="8" t="s">
        <v>597</v>
      </c>
      <c r="B6">
        <v>333.375</v>
      </c>
    </row>
    <row r="7" spans="1:2" x14ac:dyDescent="0.35">
      <c r="A7" s="8" t="s">
        <v>684</v>
      </c>
      <c r="B7">
        <v>565</v>
      </c>
    </row>
    <row r="8" spans="1:2" x14ac:dyDescent="0.35">
      <c r="A8" s="8" t="s">
        <v>587</v>
      </c>
      <c r="B8">
        <v>573.20000000000005</v>
      </c>
    </row>
    <row r="9" spans="1:2" x14ac:dyDescent="0.35">
      <c r="A9" s="8" t="s">
        <v>670</v>
      </c>
      <c r="B9">
        <v>572.85714285714289</v>
      </c>
    </row>
    <row r="10" spans="1:2" x14ac:dyDescent="0.35">
      <c r="A10" s="8" t="s">
        <v>774</v>
      </c>
      <c r="B10">
        <v>591.5</v>
      </c>
    </row>
    <row r="11" spans="1:2" x14ac:dyDescent="0.35">
      <c r="A11" s="8" t="s">
        <v>679</v>
      </c>
      <c r="B11">
        <v>617.85714285714289</v>
      </c>
    </row>
    <row r="12" spans="1:2" x14ac:dyDescent="0.35">
      <c r="A12" s="8" t="s">
        <v>755</v>
      </c>
      <c r="B12">
        <v>496.5</v>
      </c>
    </row>
    <row r="13" spans="1:2" x14ac:dyDescent="0.35">
      <c r="A13" s="8" t="s">
        <v>726</v>
      </c>
      <c r="B13">
        <v>410.4</v>
      </c>
    </row>
    <row r="14" spans="1:2" x14ac:dyDescent="0.35">
      <c r="A14" s="8" t="s">
        <v>624</v>
      </c>
      <c r="B14">
        <v>558.83333333333337</v>
      </c>
    </row>
    <row r="15" spans="1:2" x14ac:dyDescent="0.35">
      <c r="A15" s="8" t="s">
        <v>604</v>
      </c>
      <c r="B15">
        <v>767.8</v>
      </c>
    </row>
    <row r="16" spans="1:2" x14ac:dyDescent="0.35">
      <c r="A16" s="8" t="s">
        <v>616</v>
      </c>
      <c r="B16">
        <v>313.5</v>
      </c>
    </row>
    <row r="17" spans="1:2" x14ac:dyDescent="0.35">
      <c r="A17" s="8" t="s">
        <v>638</v>
      </c>
      <c r="B17">
        <v>543</v>
      </c>
    </row>
    <row r="18" spans="1:2" x14ac:dyDescent="0.35">
      <c r="A18" s="8" t="s">
        <v>634</v>
      </c>
      <c r="B18">
        <v>575.79999999999995</v>
      </c>
    </row>
    <row r="19" spans="1:2" x14ac:dyDescent="0.35">
      <c r="A19" s="8" t="s">
        <v>643</v>
      </c>
      <c r="B19">
        <v>532.14285714285711</v>
      </c>
    </row>
    <row r="20" spans="1:2" x14ac:dyDescent="0.35">
      <c r="A20" s="8" t="s">
        <v>584</v>
      </c>
      <c r="B20">
        <v>598.36363636363637</v>
      </c>
    </row>
    <row r="21" spans="1:2" x14ac:dyDescent="0.35">
      <c r="A21" s="8" t="s">
        <v>750</v>
      </c>
      <c r="B21">
        <v>651.25</v>
      </c>
    </row>
    <row r="22" spans="1:2" x14ac:dyDescent="0.35">
      <c r="A22" s="8" t="s">
        <v>608</v>
      </c>
      <c r="B22">
        <v>475.375</v>
      </c>
    </row>
    <row r="23" spans="1:2" x14ac:dyDescent="0.35">
      <c r="A23" s="8" t="s">
        <v>611</v>
      </c>
      <c r="B23">
        <v>490.14285714285717</v>
      </c>
    </row>
    <row r="24" spans="1:2" x14ac:dyDescent="0.35">
      <c r="A24" s="8" t="s">
        <v>676</v>
      </c>
      <c r="B24">
        <v>599</v>
      </c>
    </row>
    <row r="25" spans="1:2" x14ac:dyDescent="0.35">
      <c r="A25" s="8" t="s">
        <v>601</v>
      </c>
      <c r="B25">
        <v>522.9</v>
      </c>
    </row>
    <row r="26" spans="1:2" x14ac:dyDescent="0.35">
      <c r="A26" s="8" t="s">
        <v>655</v>
      </c>
      <c r="B26">
        <v>521.77777777777783</v>
      </c>
    </row>
    <row r="27" spans="1:2" x14ac:dyDescent="0.35">
      <c r="A27" s="8" t="s">
        <v>628</v>
      </c>
      <c r="B27">
        <v>352.75</v>
      </c>
    </row>
    <row r="28" spans="1:2" x14ac:dyDescent="0.35">
      <c r="A28" s="8" t="s">
        <v>591</v>
      </c>
      <c r="B28">
        <v>563.70000000000005</v>
      </c>
    </row>
    <row r="29" spans="1:2" x14ac:dyDescent="0.35">
      <c r="A29" s="8" t="s">
        <v>620</v>
      </c>
      <c r="B29">
        <v>556.25</v>
      </c>
    </row>
    <row r="30" spans="1:2" x14ac:dyDescent="0.35">
      <c r="A30" s="8" t="s">
        <v>593</v>
      </c>
      <c r="B30">
        <v>388.5</v>
      </c>
    </row>
    <row r="31" spans="1:2" x14ac:dyDescent="0.35">
      <c r="A31" s="8" t="s">
        <v>1813</v>
      </c>
      <c r="B31">
        <v>522.01499999999999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E370-93F4-44C0-AE4A-9B2AD940DAD8}">
  <dimension ref="A1:J201"/>
  <sheetViews>
    <sheetView zoomScale="70" zoomScaleNormal="70" workbookViewId="0">
      <selection activeCell="H2" sqref="H2"/>
    </sheetView>
  </sheetViews>
  <sheetFormatPr defaultRowHeight="14.5" x14ac:dyDescent="0.35"/>
  <cols>
    <col min="1" max="1" width="5.81640625" bestFit="1" customWidth="1"/>
    <col min="2" max="2" width="4.81640625" bestFit="1" customWidth="1"/>
    <col min="3" max="3" width="19.26953125" bestFit="1" customWidth="1"/>
    <col min="4" max="4" width="11.6328125" bestFit="1" customWidth="1"/>
    <col min="5" max="5" width="8.90625" bestFit="1" customWidth="1"/>
    <col min="6" max="6" width="10.90625" bestFit="1" customWidth="1"/>
    <col min="7" max="8" width="11.81640625" bestFit="1" customWidth="1"/>
    <col min="9" max="9" width="38.08984375" bestFit="1" customWidth="1"/>
    <col min="10" max="10" width="39.26953125" bestFit="1" customWidth="1"/>
  </cols>
  <sheetData>
    <row r="1" spans="1:10" x14ac:dyDescent="0.35">
      <c r="A1" s="2" t="s">
        <v>973</v>
      </c>
      <c r="B1" s="2" t="s">
        <v>0</v>
      </c>
      <c r="C1" s="2" t="s">
        <v>1182</v>
      </c>
      <c r="D1" s="2" t="s">
        <v>1183</v>
      </c>
      <c r="E1" s="2" t="s">
        <v>1184</v>
      </c>
      <c r="F1" s="2" t="s">
        <v>1185</v>
      </c>
      <c r="G1" s="2" t="s">
        <v>1186</v>
      </c>
      <c r="H1" s="2" t="s">
        <v>1832</v>
      </c>
      <c r="I1" s="2" t="s">
        <v>1187</v>
      </c>
      <c r="J1" s="2" t="s">
        <v>1188</v>
      </c>
    </row>
    <row r="2" spans="1:10" x14ac:dyDescent="0.35">
      <c r="A2" s="1">
        <v>690</v>
      </c>
      <c r="B2" s="1">
        <v>230</v>
      </c>
      <c r="C2" s="1" t="s">
        <v>1189</v>
      </c>
      <c r="D2" s="1" t="s">
        <v>1190</v>
      </c>
      <c r="E2" s="1" t="s">
        <v>1191</v>
      </c>
      <c r="F2" s="1">
        <v>553</v>
      </c>
      <c r="G2" s="1">
        <v>1210</v>
      </c>
      <c r="H2" s="1">
        <f>F2/G2</f>
        <v>0.45702479338842977</v>
      </c>
      <c r="I2" s="1" t="s">
        <v>1192</v>
      </c>
      <c r="J2" s="1" t="s">
        <v>1193</v>
      </c>
    </row>
    <row r="3" spans="1:10" x14ac:dyDescent="0.35">
      <c r="A3" s="1">
        <v>933</v>
      </c>
      <c r="B3" s="1">
        <v>3189</v>
      </c>
      <c r="C3" s="1" t="s">
        <v>1189</v>
      </c>
      <c r="D3" s="1" t="s">
        <v>1194</v>
      </c>
      <c r="E3" s="1" t="s">
        <v>1195</v>
      </c>
      <c r="F3" s="1">
        <v>810</v>
      </c>
      <c r="G3" s="1">
        <v>1114</v>
      </c>
      <c r="H3" s="1">
        <f t="shared" ref="H3:H66" si="0">F3/G3</f>
        <v>0.72710951526032319</v>
      </c>
      <c r="I3" s="1" t="s">
        <v>1196</v>
      </c>
      <c r="J3" s="1" t="s">
        <v>1197</v>
      </c>
    </row>
    <row r="4" spans="1:10" x14ac:dyDescent="0.35">
      <c r="A4" s="1">
        <v>261</v>
      </c>
      <c r="B4" s="1">
        <v>2216</v>
      </c>
      <c r="C4" s="1" t="s">
        <v>1198</v>
      </c>
      <c r="D4" s="1" t="s">
        <v>1190</v>
      </c>
      <c r="E4" s="1" t="s">
        <v>1195</v>
      </c>
      <c r="F4" s="1">
        <v>994</v>
      </c>
      <c r="G4" s="1">
        <v>1020</v>
      </c>
      <c r="H4" s="1">
        <f t="shared" si="0"/>
        <v>0.97450980392156861</v>
      </c>
      <c r="I4" s="1" t="s">
        <v>1199</v>
      </c>
      <c r="J4" s="1" t="s">
        <v>1200</v>
      </c>
    </row>
    <row r="5" spans="1:10" x14ac:dyDescent="0.35">
      <c r="A5" s="1">
        <v>445</v>
      </c>
      <c r="B5" s="1">
        <v>1904</v>
      </c>
      <c r="C5" s="1" t="s">
        <v>1201</v>
      </c>
      <c r="D5" s="1" t="s">
        <v>1190</v>
      </c>
      <c r="E5" s="1" t="s">
        <v>1195</v>
      </c>
      <c r="F5" s="1">
        <v>598</v>
      </c>
      <c r="G5" s="1">
        <v>1351</v>
      </c>
      <c r="H5" s="1">
        <f t="shared" si="0"/>
        <v>0.44263508512213173</v>
      </c>
      <c r="I5" s="1" t="s">
        <v>1202</v>
      </c>
      <c r="J5" s="1" t="s">
        <v>1203</v>
      </c>
    </row>
    <row r="6" spans="1:10" x14ac:dyDescent="0.35">
      <c r="A6" s="1">
        <v>722</v>
      </c>
      <c r="B6" s="1">
        <v>7342</v>
      </c>
      <c r="C6" s="1" t="s">
        <v>1204</v>
      </c>
      <c r="D6" s="1" t="s">
        <v>1194</v>
      </c>
      <c r="E6" s="1" t="s">
        <v>1195</v>
      </c>
      <c r="F6" s="1">
        <v>412</v>
      </c>
      <c r="G6" s="1">
        <v>566</v>
      </c>
      <c r="H6" s="1">
        <f t="shared" si="0"/>
        <v>0.72791519434628971</v>
      </c>
      <c r="I6" s="1" t="s">
        <v>1205</v>
      </c>
      <c r="J6" s="1" t="s">
        <v>1206</v>
      </c>
    </row>
    <row r="7" spans="1:10" x14ac:dyDescent="0.35">
      <c r="A7" s="1">
        <v>129</v>
      </c>
      <c r="B7" s="1">
        <v>7633</v>
      </c>
      <c r="C7" s="1" t="s">
        <v>1207</v>
      </c>
      <c r="D7" s="1" t="s">
        <v>1190</v>
      </c>
      <c r="E7" s="1" t="s">
        <v>1191</v>
      </c>
      <c r="F7" s="1">
        <v>379</v>
      </c>
      <c r="G7" s="1">
        <v>590</v>
      </c>
      <c r="H7" s="1">
        <f t="shared" si="0"/>
        <v>0.64237288135593218</v>
      </c>
      <c r="I7" s="1" t="s">
        <v>1208</v>
      </c>
      <c r="J7" s="1" t="s">
        <v>1209</v>
      </c>
    </row>
    <row r="8" spans="1:10" x14ac:dyDescent="0.35">
      <c r="A8" s="1">
        <v>489</v>
      </c>
      <c r="B8" s="1">
        <v>2154</v>
      </c>
      <c r="C8" s="1" t="s">
        <v>1210</v>
      </c>
      <c r="D8" s="1" t="s">
        <v>1190</v>
      </c>
      <c r="E8" s="1" t="s">
        <v>1191</v>
      </c>
      <c r="F8" s="1">
        <v>892</v>
      </c>
      <c r="G8" s="1">
        <v>1407</v>
      </c>
      <c r="H8" s="1">
        <f t="shared" si="0"/>
        <v>0.63397299218194736</v>
      </c>
      <c r="I8" s="1" t="s">
        <v>1211</v>
      </c>
      <c r="J8" s="1" t="s">
        <v>1212</v>
      </c>
    </row>
    <row r="9" spans="1:10" x14ac:dyDescent="0.35">
      <c r="A9" s="1">
        <v>165</v>
      </c>
      <c r="B9" s="1">
        <v>5543</v>
      </c>
      <c r="C9" s="1" t="s">
        <v>1213</v>
      </c>
      <c r="D9" s="1" t="s">
        <v>1190</v>
      </c>
      <c r="E9" s="1" t="s">
        <v>1191</v>
      </c>
      <c r="F9" s="1">
        <v>347</v>
      </c>
      <c r="G9" s="1">
        <v>786</v>
      </c>
      <c r="H9" s="1">
        <f t="shared" si="0"/>
        <v>0.44147582697201015</v>
      </c>
      <c r="I9" s="1" t="s">
        <v>1214</v>
      </c>
      <c r="J9" s="1" t="s">
        <v>845</v>
      </c>
    </row>
    <row r="10" spans="1:10" x14ac:dyDescent="0.35">
      <c r="A10" s="1">
        <v>164</v>
      </c>
      <c r="B10" s="1">
        <v>2332</v>
      </c>
      <c r="C10" s="1" t="s">
        <v>1215</v>
      </c>
      <c r="D10" s="1" t="s">
        <v>1194</v>
      </c>
      <c r="E10" s="1" t="s">
        <v>1195</v>
      </c>
      <c r="F10" s="1">
        <v>457</v>
      </c>
      <c r="G10" s="1">
        <v>855</v>
      </c>
      <c r="H10" s="1">
        <f t="shared" si="0"/>
        <v>0.53450292397660815</v>
      </c>
      <c r="I10" s="1" t="s">
        <v>1216</v>
      </c>
      <c r="J10" s="1" t="s">
        <v>1217</v>
      </c>
    </row>
    <row r="11" spans="1:10" x14ac:dyDescent="0.35">
      <c r="A11" s="1">
        <v>364</v>
      </c>
      <c r="B11" s="1">
        <v>4094</v>
      </c>
      <c r="C11" s="1" t="s">
        <v>1218</v>
      </c>
      <c r="D11" s="1" t="s">
        <v>1194</v>
      </c>
      <c r="E11" s="1" t="s">
        <v>1195</v>
      </c>
      <c r="F11" s="1">
        <v>957</v>
      </c>
      <c r="G11" s="1">
        <v>1182</v>
      </c>
      <c r="H11" s="1">
        <f t="shared" si="0"/>
        <v>0.80964467005076146</v>
      </c>
      <c r="I11" s="1" t="s">
        <v>1219</v>
      </c>
      <c r="J11" s="1" t="s">
        <v>1220</v>
      </c>
    </row>
    <row r="12" spans="1:10" x14ac:dyDescent="0.35">
      <c r="A12" s="1">
        <v>469</v>
      </c>
      <c r="B12" s="1">
        <v>3042</v>
      </c>
      <c r="C12" s="1" t="s">
        <v>1204</v>
      </c>
      <c r="D12" s="1" t="s">
        <v>1194</v>
      </c>
      <c r="E12" s="1" t="s">
        <v>1191</v>
      </c>
      <c r="F12" s="1">
        <v>23</v>
      </c>
      <c r="G12" s="1">
        <v>25</v>
      </c>
      <c r="H12" s="1">
        <f t="shared" si="0"/>
        <v>0.92</v>
      </c>
      <c r="I12" s="1" t="s">
        <v>1221</v>
      </c>
      <c r="J12" s="1" t="s">
        <v>1222</v>
      </c>
    </row>
    <row r="13" spans="1:10" x14ac:dyDescent="0.35">
      <c r="A13" s="1">
        <v>158</v>
      </c>
      <c r="B13" s="1">
        <v>2220</v>
      </c>
      <c r="C13" s="1" t="s">
        <v>1189</v>
      </c>
      <c r="D13" s="1" t="s">
        <v>1190</v>
      </c>
      <c r="E13" s="1" t="s">
        <v>1195</v>
      </c>
      <c r="F13" s="1">
        <v>479</v>
      </c>
      <c r="G13" s="1">
        <v>861</v>
      </c>
      <c r="H13" s="1">
        <f t="shared" si="0"/>
        <v>0.55632984901277582</v>
      </c>
      <c r="I13" s="1" t="s">
        <v>17</v>
      </c>
      <c r="J13" s="1" t="s">
        <v>1223</v>
      </c>
    </row>
    <row r="14" spans="1:10" x14ac:dyDescent="0.35">
      <c r="A14" s="1">
        <v>337</v>
      </c>
      <c r="B14" s="1">
        <v>4988</v>
      </c>
      <c r="C14" s="1" t="s">
        <v>1204</v>
      </c>
      <c r="D14" s="1" t="s">
        <v>1190</v>
      </c>
      <c r="E14" s="1" t="s">
        <v>1195</v>
      </c>
      <c r="F14" s="1">
        <v>305</v>
      </c>
      <c r="G14" s="1">
        <v>834</v>
      </c>
      <c r="H14" s="1">
        <f t="shared" si="0"/>
        <v>0.3657074340527578</v>
      </c>
      <c r="I14" s="1" t="s">
        <v>1224</v>
      </c>
      <c r="J14" s="1" t="s">
        <v>1225</v>
      </c>
    </row>
    <row r="15" spans="1:10" x14ac:dyDescent="0.35">
      <c r="A15" s="1">
        <v>634</v>
      </c>
      <c r="B15" s="1">
        <v>175</v>
      </c>
      <c r="C15" s="1" t="s">
        <v>1189</v>
      </c>
      <c r="D15" s="1" t="s">
        <v>1194</v>
      </c>
      <c r="E15" s="1" t="s">
        <v>1195</v>
      </c>
      <c r="F15" s="1">
        <v>939</v>
      </c>
      <c r="G15" s="1">
        <v>1446</v>
      </c>
      <c r="H15" s="1">
        <f t="shared" si="0"/>
        <v>0.64937759336099588</v>
      </c>
      <c r="I15" s="1" t="s">
        <v>1226</v>
      </c>
      <c r="J15" s="1" t="s">
        <v>1227</v>
      </c>
    </row>
    <row r="16" spans="1:10" x14ac:dyDescent="0.35">
      <c r="A16" s="1">
        <v>577</v>
      </c>
      <c r="B16" s="1">
        <v>4233</v>
      </c>
      <c r="C16" s="1" t="s">
        <v>1210</v>
      </c>
      <c r="D16" s="1" t="s">
        <v>1190</v>
      </c>
      <c r="E16" s="1" t="s">
        <v>1191</v>
      </c>
      <c r="F16" s="1">
        <v>679</v>
      </c>
      <c r="G16" s="1">
        <v>1455</v>
      </c>
      <c r="H16" s="1">
        <f t="shared" si="0"/>
        <v>0.46666666666666667</v>
      </c>
      <c r="I16" s="1" t="s">
        <v>1228</v>
      </c>
      <c r="J16" s="1" t="s">
        <v>17</v>
      </c>
    </row>
    <row r="17" spans="1:10" x14ac:dyDescent="0.35">
      <c r="A17" s="1">
        <v>907</v>
      </c>
      <c r="B17" s="1">
        <v>4351</v>
      </c>
      <c r="C17" s="1" t="s">
        <v>1204</v>
      </c>
      <c r="D17" s="1" t="s">
        <v>1194</v>
      </c>
      <c r="E17" s="1" t="s">
        <v>1195</v>
      </c>
      <c r="F17" s="1">
        <v>803</v>
      </c>
      <c r="G17" s="1">
        <v>1020</v>
      </c>
      <c r="H17" s="1">
        <f t="shared" si="0"/>
        <v>0.78725490196078429</v>
      </c>
      <c r="I17" s="1" t="s">
        <v>1229</v>
      </c>
      <c r="J17" s="1" t="s">
        <v>836</v>
      </c>
    </row>
    <row r="18" spans="1:10" x14ac:dyDescent="0.35">
      <c r="A18" s="1">
        <v>870</v>
      </c>
      <c r="B18" s="1">
        <v>5578</v>
      </c>
      <c r="C18" s="1" t="s">
        <v>1230</v>
      </c>
      <c r="D18" s="1" t="s">
        <v>1190</v>
      </c>
      <c r="E18" s="1" t="s">
        <v>1191</v>
      </c>
      <c r="F18" s="1">
        <v>783</v>
      </c>
      <c r="G18" s="1">
        <v>1042</v>
      </c>
      <c r="H18" s="1">
        <f t="shared" si="0"/>
        <v>0.75143953934740881</v>
      </c>
      <c r="I18" s="1" t="s">
        <v>1231</v>
      </c>
      <c r="J18" s="1" t="s">
        <v>1232</v>
      </c>
    </row>
    <row r="19" spans="1:10" x14ac:dyDescent="0.35">
      <c r="A19" s="1">
        <v>982</v>
      </c>
      <c r="B19" s="1">
        <v>4523</v>
      </c>
      <c r="C19" s="1" t="s">
        <v>1213</v>
      </c>
      <c r="D19" s="1" t="s">
        <v>1190</v>
      </c>
      <c r="E19" s="1" t="s">
        <v>1191</v>
      </c>
      <c r="F19" s="1">
        <v>432</v>
      </c>
      <c r="G19" s="1">
        <v>915</v>
      </c>
      <c r="H19" s="1">
        <f t="shared" si="0"/>
        <v>0.47213114754098362</v>
      </c>
      <c r="I19" s="1" t="s">
        <v>17</v>
      </c>
      <c r="J19" s="1" t="s">
        <v>1233</v>
      </c>
    </row>
    <row r="20" spans="1:10" x14ac:dyDescent="0.35">
      <c r="A20" s="1">
        <v>351</v>
      </c>
      <c r="B20" s="1">
        <v>2972</v>
      </c>
      <c r="C20" s="1" t="s">
        <v>1213</v>
      </c>
      <c r="D20" s="1" t="s">
        <v>1190</v>
      </c>
      <c r="E20" s="1" t="s">
        <v>1191</v>
      </c>
      <c r="F20" s="1">
        <v>776</v>
      </c>
      <c r="G20" s="1">
        <v>1053</v>
      </c>
      <c r="H20" s="1">
        <f t="shared" si="0"/>
        <v>0.73694207027540359</v>
      </c>
      <c r="I20" s="1" t="s">
        <v>1234</v>
      </c>
      <c r="J20" s="1" t="s">
        <v>1235</v>
      </c>
    </row>
    <row r="21" spans="1:10" x14ac:dyDescent="0.35">
      <c r="A21" s="1">
        <v>328</v>
      </c>
      <c r="B21" s="1">
        <v>6153</v>
      </c>
      <c r="C21" s="1" t="s">
        <v>1189</v>
      </c>
      <c r="D21" s="1" t="s">
        <v>1190</v>
      </c>
      <c r="E21" s="1" t="s">
        <v>1195</v>
      </c>
      <c r="F21" s="1">
        <v>710</v>
      </c>
      <c r="G21" s="1">
        <v>1066</v>
      </c>
      <c r="H21" s="1">
        <f t="shared" si="0"/>
        <v>0.66604127579737338</v>
      </c>
      <c r="I21" s="1" t="s">
        <v>1236</v>
      </c>
      <c r="J21" s="1" t="s">
        <v>1237</v>
      </c>
    </row>
    <row r="22" spans="1:10" x14ac:dyDescent="0.35">
      <c r="A22" s="1">
        <v>242</v>
      </c>
      <c r="B22" s="1">
        <v>4852</v>
      </c>
      <c r="C22" s="1" t="s">
        <v>1230</v>
      </c>
      <c r="D22" s="1" t="s">
        <v>1190</v>
      </c>
      <c r="E22" s="1" t="s">
        <v>1191</v>
      </c>
      <c r="F22" s="1">
        <v>959</v>
      </c>
      <c r="G22" s="1">
        <v>1253</v>
      </c>
      <c r="H22" s="1">
        <f t="shared" si="0"/>
        <v>0.76536312849162014</v>
      </c>
      <c r="I22" s="1" t="s">
        <v>1238</v>
      </c>
      <c r="J22" s="1" t="s">
        <v>1239</v>
      </c>
    </row>
    <row r="23" spans="1:10" x14ac:dyDescent="0.35">
      <c r="A23" s="1">
        <v>421</v>
      </c>
      <c r="B23" s="1">
        <v>8106</v>
      </c>
      <c r="C23" s="1" t="s">
        <v>1218</v>
      </c>
      <c r="D23" s="1" t="s">
        <v>1194</v>
      </c>
      <c r="E23" s="1" t="s">
        <v>1191</v>
      </c>
      <c r="F23" s="1">
        <v>147</v>
      </c>
      <c r="G23" s="1">
        <v>535</v>
      </c>
      <c r="H23" s="1">
        <f t="shared" si="0"/>
        <v>0.27476635514018694</v>
      </c>
      <c r="I23" s="1" t="s">
        <v>17</v>
      </c>
      <c r="J23" s="1" t="s">
        <v>1240</v>
      </c>
    </row>
    <row r="24" spans="1:10" x14ac:dyDescent="0.35">
      <c r="A24" s="1">
        <v>6</v>
      </c>
      <c r="B24" s="1">
        <v>3917</v>
      </c>
      <c r="C24" s="1" t="s">
        <v>1241</v>
      </c>
      <c r="D24" s="1" t="s">
        <v>1194</v>
      </c>
      <c r="E24" s="1" t="s">
        <v>1195</v>
      </c>
      <c r="F24" s="1">
        <v>613</v>
      </c>
      <c r="G24" s="1">
        <v>1256</v>
      </c>
      <c r="H24" s="1">
        <f t="shared" si="0"/>
        <v>0.48805732484076431</v>
      </c>
      <c r="I24" s="1" t="s">
        <v>17</v>
      </c>
      <c r="J24" s="1" t="s">
        <v>641</v>
      </c>
    </row>
    <row r="25" spans="1:10" x14ac:dyDescent="0.35">
      <c r="A25" s="1">
        <v>384</v>
      </c>
      <c r="B25" s="1">
        <v>9377</v>
      </c>
      <c r="C25" s="1" t="s">
        <v>1198</v>
      </c>
      <c r="D25" s="1" t="s">
        <v>1190</v>
      </c>
      <c r="E25" s="1" t="s">
        <v>1191</v>
      </c>
      <c r="F25" s="1">
        <v>590</v>
      </c>
      <c r="G25" s="1">
        <v>1033</v>
      </c>
      <c r="H25" s="1">
        <f t="shared" si="0"/>
        <v>0.57115198451113258</v>
      </c>
      <c r="I25" s="1" t="s">
        <v>1242</v>
      </c>
      <c r="J25" s="1" t="s">
        <v>1243</v>
      </c>
    </row>
    <row r="26" spans="1:10" x14ac:dyDescent="0.35">
      <c r="A26" s="1">
        <v>286</v>
      </c>
      <c r="B26" s="1">
        <v>5387</v>
      </c>
      <c r="C26" s="1" t="s">
        <v>1204</v>
      </c>
      <c r="D26" s="1" t="s">
        <v>1190</v>
      </c>
      <c r="E26" s="1" t="s">
        <v>1191</v>
      </c>
      <c r="F26" s="1">
        <v>193</v>
      </c>
      <c r="G26" s="1">
        <v>817</v>
      </c>
      <c r="H26" s="1">
        <f t="shared" si="0"/>
        <v>0.23623011015911874</v>
      </c>
      <c r="I26" s="1" t="s">
        <v>1244</v>
      </c>
      <c r="J26" s="1" t="s">
        <v>1245</v>
      </c>
    </row>
    <row r="27" spans="1:10" x14ac:dyDescent="0.35">
      <c r="A27" s="1">
        <v>892</v>
      </c>
      <c r="B27" s="1">
        <v>6513</v>
      </c>
      <c r="C27" s="1" t="s">
        <v>1198</v>
      </c>
      <c r="D27" s="1" t="s">
        <v>1190</v>
      </c>
      <c r="E27" s="1" t="s">
        <v>1191</v>
      </c>
      <c r="F27" s="1">
        <v>879</v>
      </c>
      <c r="G27" s="1">
        <v>1037</v>
      </c>
      <c r="H27" s="1">
        <f t="shared" si="0"/>
        <v>0.84763741562198647</v>
      </c>
      <c r="I27" s="1" t="s">
        <v>1246</v>
      </c>
      <c r="J27" s="1" t="s">
        <v>1247</v>
      </c>
    </row>
    <row r="28" spans="1:10" x14ac:dyDescent="0.35">
      <c r="A28" s="1">
        <v>558</v>
      </c>
      <c r="B28" s="1">
        <v>3965</v>
      </c>
      <c r="C28" s="1" t="s">
        <v>1213</v>
      </c>
      <c r="D28" s="1" t="s">
        <v>1190</v>
      </c>
      <c r="E28" s="1" t="s">
        <v>1191</v>
      </c>
      <c r="F28" s="1">
        <v>275</v>
      </c>
      <c r="G28" s="1">
        <v>951</v>
      </c>
      <c r="H28" s="1">
        <f t="shared" si="0"/>
        <v>0.28916929547844372</v>
      </c>
      <c r="I28" s="1" t="s">
        <v>1248</v>
      </c>
      <c r="J28" s="1" t="s">
        <v>1249</v>
      </c>
    </row>
    <row r="29" spans="1:10" x14ac:dyDescent="0.35">
      <c r="A29" s="1">
        <v>481</v>
      </c>
      <c r="B29" s="1">
        <v>8893</v>
      </c>
      <c r="C29" s="1" t="s">
        <v>1230</v>
      </c>
      <c r="D29" s="1" t="s">
        <v>1194</v>
      </c>
      <c r="E29" s="1" t="s">
        <v>1191</v>
      </c>
      <c r="F29" s="1">
        <v>319</v>
      </c>
      <c r="G29" s="1">
        <v>770</v>
      </c>
      <c r="H29" s="1">
        <f t="shared" si="0"/>
        <v>0.41428571428571431</v>
      </c>
      <c r="I29" s="1" t="s">
        <v>715</v>
      </c>
      <c r="J29" s="1" t="s">
        <v>1250</v>
      </c>
    </row>
    <row r="30" spans="1:10" x14ac:dyDescent="0.35">
      <c r="A30" s="1">
        <v>155</v>
      </c>
      <c r="B30" s="1">
        <v>1897</v>
      </c>
      <c r="C30" s="1" t="s">
        <v>1215</v>
      </c>
      <c r="D30" s="1" t="s">
        <v>1190</v>
      </c>
      <c r="E30" s="1" t="s">
        <v>1195</v>
      </c>
      <c r="F30" s="1">
        <v>52</v>
      </c>
      <c r="G30" s="1">
        <v>293</v>
      </c>
      <c r="H30" s="1">
        <f t="shared" si="0"/>
        <v>0.17747440273037543</v>
      </c>
      <c r="I30" s="1" t="s">
        <v>17</v>
      </c>
      <c r="J30" s="1" t="s">
        <v>1251</v>
      </c>
    </row>
    <row r="31" spans="1:10" x14ac:dyDescent="0.35">
      <c r="A31" s="1">
        <v>771</v>
      </c>
      <c r="B31" s="1">
        <v>390</v>
      </c>
      <c r="C31" s="1" t="s">
        <v>1204</v>
      </c>
      <c r="D31" s="1" t="s">
        <v>1190</v>
      </c>
      <c r="E31" s="1" t="s">
        <v>1191</v>
      </c>
      <c r="F31" s="1">
        <v>702</v>
      </c>
      <c r="G31" s="1">
        <v>1414</v>
      </c>
      <c r="H31" s="1">
        <f t="shared" si="0"/>
        <v>0.49646393210749645</v>
      </c>
      <c r="I31" s="1" t="s">
        <v>1252</v>
      </c>
      <c r="J31" s="1" t="s">
        <v>1253</v>
      </c>
    </row>
    <row r="32" spans="1:10" x14ac:dyDescent="0.35">
      <c r="A32" s="1">
        <v>945</v>
      </c>
      <c r="B32" s="1">
        <v>3633</v>
      </c>
      <c r="C32" s="1" t="s">
        <v>1189</v>
      </c>
      <c r="D32" s="1" t="s">
        <v>1190</v>
      </c>
      <c r="E32" s="1" t="s">
        <v>1195</v>
      </c>
      <c r="F32" s="1">
        <v>299</v>
      </c>
      <c r="G32" s="1">
        <v>524</v>
      </c>
      <c r="H32" s="1">
        <f t="shared" si="0"/>
        <v>0.57061068702290074</v>
      </c>
      <c r="I32" s="1" t="s">
        <v>1254</v>
      </c>
      <c r="J32" s="1" t="s">
        <v>1255</v>
      </c>
    </row>
    <row r="33" spans="1:10" x14ac:dyDescent="0.35">
      <c r="A33" s="1">
        <v>719</v>
      </c>
      <c r="B33" s="1">
        <v>7828</v>
      </c>
      <c r="C33" s="1" t="s">
        <v>1241</v>
      </c>
      <c r="D33" s="1" t="s">
        <v>1190</v>
      </c>
      <c r="E33" s="1" t="s">
        <v>1191</v>
      </c>
      <c r="F33" s="1">
        <v>930</v>
      </c>
      <c r="G33" s="1">
        <v>1183</v>
      </c>
      <c r="H33" s="1">
        <f t="shared" si="0"/>
        <v>0.78613693998309386</v>
      </c>
      <c r="I33" s="1" t="s">
        <v>1256</v>
      </c>
      <c r="J33" s="1" t="s">
        <v>1257</v>
      </c>
    </row>
    <row r="34" spans="1:10" x14ac:dyDescent="0.35">
      <c r="A34" s="1">
        <v>493</v>
      </c>
      <c r="B34" s="1">
        <v>2241</v>
      </c>
      <c r="C34" s="1" t="s">
        <v>1201</v>
      </c>
      <c r="D34" s="1" t="s">
        <v>1190</v>
      </c>
      <c r="E34" s="1" t="s">
        <v>1191</v>
      </c>
      <c r="F34" s="1">
        <v>314</v>
      </c>
      <c r="G34" s="1">
        <v>566</v>
      </c>
      <c r="H34" s="1">
        <f t="shared" si="0"/>
        <v>0.55477031802120136</v>
      </c>
      <c r="I34" s="1" t="s">
        <v>1258</v>
      </c>
      <c r="J34" s="1" t="s">
        <v>1259</v>
      </c>
    </row>
    <row r="35" spans="1:10" x14ac:dyDescent="0.35">
      <c r="A35" s="1">
        <v>998</v>
      </c>
      <c r="B35" s="1">
        <v>896</v>
      </c>
      <c r="C35" s="1" t="s">
        <v>1215</v>
      </c>
      <c r="D35" s="1" t="s">
        <v>1194</v>
      </c>
      <c r="E35" s="1" t="s">
        <v>1195</v>
      </c>
      <c r="F35" s="1">
        <v>109</v>
      </c>
      <c r="G35" s="1">
        <v>961</v>
      </c>
      <c r="H35" s="1">
        <f t="shared" si="0"/>
        <v>0.11342351716961499</v>
      </c>
      <c r="I35" s="1" t="s">
        <v>1260</v>
      </c>
      <c r="J35" s="1" t="s">
        <v>1261</v>
      </c>
    </row>
    <row r="36" spans="1:10" x14ac:dyDescent="0.35">
      <c r="A36" s="1">
        <v>968</v>
      </c>
      <c r="B36" s="1">
        <v>6361</v>
      </c>
      <c r="C36" s="1" t="s">
        <v>1207</v>
      </c>
      <c r="D36" s="1" t="s">
        <v>1190</v>
      </c>
      <c r="E36" s="1" t="s">
        <v>1191</v>
      </c>
      <c r="F36" s="1">
        <v>24</v>
      </c>
      <c r="G36" s="1">
        <v>54</v>
      </c>
      <c r="H36" s="1">
        <f t="shared" si="0"/>
        <v>0.44444444444444442</v>
      </c>
      <c r="I36" s="1" t="s">
        <v>1262</v>
      </c>
      <c r="J36" s="1" t="s">
        <v>256</v>
      </c>
    </row>
    <row r="37" spans="1:10" x14ac:dyDescent="0.35">
      <c r="A37" s="1">
        <v>738</v>
      </c>
      <c r="B37" s="1">
        <v>6713</v>
      </c>
      <c r="C37" s="1" t="s">
        <v>1204</v>
      </c>
      <c r="D37" s="1" t="s">
        <v>1190</v>
      </c>
      <c r="E37" s="1" t="s">
        <v>1195</v>
      </c>
      <c r="F37" s="1">
        <v>545</v>
      </c>
      <c r="G37" s="1">
        <v>1044</v>
      </c>
      <c r="H37" s="1">
        <f t="shared" si="0"/>
        <v>0.52203065134099613</v>
      </c>
      <c r="I37" s="1" t="s">
        <v>1263</v>
      </c>
      <c r="J37" s="1" t="s">
        <v>1264</v>
      </c>
    </row>
    <row r="38" spans="1:10" x14ac:dyDescent="0.35">
      <c r="A38" s="1">
        <v>912</v>
      </c>
      <c r="B38" s="1">
        <v>4283</v>
      </c>
      <c r="C38" s="1" t="s">
        <v>1210</v>
      </c>
      <c r="D38" s="1" t="s">
        <v>1194</v>
      </c>
      <c r="E38" s="1" t="s">
        <v>1191</v>
      </c>
      <c r="F38" s="1">
        <v>505</v>
      </c>
      <c r="G38" s="1">
        <v>1082</v>
      </c>
      <c r="H38" s="1">
        <f t="shared" si="0"/>
        <v>0.46672828096118302</v>
      </c>
      <c r="I38" s="1" t="s">
        <v>1265</v>
      </c>
      <c r="J38" s="1" t="s">
        <v>1266</v>
      </c>
    </row>
    <row r="39" spans="1:10" x14ac:dyDescent="0.35">
      <c r="A39" s="1">
        <v>782</v>
      </c>
      <c r="B39" s="1">
        <v>9486</v>
      </c>
      <c r="C39" s="1" t="s">
        <v>1204</v>
      </c>
      <c r="D39" s="1" t="s">
        <v>1194</v>
      </c>
      <c r="E39" s="1" t="s">
        <v>1191</v>
      </c>
      <c r="F39" s="1">
        <v>182</v>
      </c>
      <c r="G39" s="1">
        <v>871</v>
      </c>
      <c r="H39" s="1">
        <f t="shared" si="0"/>
        <v>0.20895522388059701</v>
      </c>
      <c r="I39" s="1" t="s">
        <v>1267</v>
      </c>
      <c r="J39" s="1" t="s">
        <v>1268</v>
      </c>
    </row>
    <row r="40" spans="1:10" x14ac:dyDescent="0.35">
      <c r="A40" s="1">
        <v>140</v>
      </c>
      <c r="B40" s="1">
        <v>308</v>
      </c>
      <c r="C40" s="1" t="s">
        <v>1198</v>
      </c>
      <c r="D40" s="1" t="s">
        <v>1194</v>
      </c>
      <c r="E40" s="1" t="s">
        <v>1191</v>
      </c>
      <c r="F40" s="1">
        <v>226</v>
      </c>
      <c r="G40" s="1">
        <v>970</v>
      </c>
      <c r="H40" s="1">
        <f t="shared" si="0"/>
        <v>0.23298969072164949</v>
      </c>
      <c r="I40" s="1" t="s">
        <v>1269</v>
      </c>
      <c r="J40" s="1" t="s">
        <v>1270</v>
      </c>
    </row>
    <row r="41" spans="1:10" x14ac:dyDescent="0.35">
      <c r="A41" s="1">
        <v>702</v>
      </c>
      <c r="B41" s="1">
        <v>8927</v>
      </c>
      <c r="C41" s="1" t="s">
        <v>1201</v>
      </c>
      <c r="D41" s="1" t="s">
        <v>1194</v>
      </c>
      <c r="E41" s="1" t="s">
        <v>1191</v>
      </c>
      <c r="F41" s="1">
        <v>111</v>
      </c>
      <c r="G41" s="1">
        <v>617</v>
      </c>
      <c r="H41" s="1">
        <f t="shared" si="0"/>
        <v>0.17990275526742303</v>
      </c>
      <c r="I41" s="1" t="s">
        <v>1271</v>
      </c>
      <c r="J41" s="1" t="s">
        <v>1272</v>
      </c>
    </row>
    <row r="42" spans="1:10" x14ac:dyDescent="0.35">
      <c r="A42" s="1">
        <v>284</v>
      </c>
      <c r="B42" s="1">
        <v>249</v>
      </c>
      <c r="C42" s="1" t="s">
        <v>1215</v>
      </c>
      <c r="D42" s="1" t="s">
        <v>1194</v>
      </c>
      <c r="E42" s="1" t="s">
        <v>1195</v>
      </c>
      <c r="F42" s="1">
        <v>145</v>
      </c>
      <c r="G42" s="1">
        <v>814</v>
      </c>
      <c r="H42" s="1">
        <f t="shared" si="0"/>
        <v>0.17813267813267813</v>
      </c>
      <c r="I42" s="1" t="s">
        <v>1273</v>
      </c>
      <c r="J42" s="1" t="s">
        <v>17</v>
      </c>
    </row>
    <row r="43" spans="1:10" x14ac:dyDescent="0.35">
      <c r="A43" s="1">
        <v>199</v>
      </c>
      <c r="B43" s="1">
        <v>2620</v>
      </c>
      <c r="C43" s="1" t="s">
        <v>1204</v>
      </c>
      <c r="D43" s="1" t="s">
        <v>1190</v>
      </c>
      <c r="E43" s="1" t="s">
        <v>1191</v>
      </c>
      <c r="F43" s="1">
        <v>829</v>
      </c>
      <c r="G43" s="1">
        <v>1145</v>
      </c>
      <c r="H43" s="1">
        <f t="shared" si="0"/>
        <v>0.72401746724890825</v>
      </c>
      <c r="I43" s="1" t="s">
        <v>1274</v>
      </c>
      <c r="J43" s="1" t="s">
        <v>1275</v>
      </c>
    </row>
    <row r="44" spans="1:10" x14ac:dyDescent="0.35">
      <c r="A44" s="1">
        <v>228</v>
      </c>
      <c r="B44" s="1">
        <v>1164</v>
      </c>
      <c r="C44" s="1" t="s">
        <v>1204</v>
      </c>
      <c r="D44" s="1" t="s">
        <v>1190</v>
      </c>
      <c r="E44" s="1" t="s">
        <v>1191</v>
      </c>
      <c r="F44" s="1">
        <v>269</v>
      </c>
      <c r="G44" s="1">
        <v>902</v>
      </c>
      <c r="H44" s="1">
        <f t="shared" si="0"/>
        <v>0.29822616407982261</v>
      </c>
      <c r="I44" s="1" t="s">
        <v>17</v>
      </c>
      <c r="J44" s="1" t="s">
        <v>1276</v>
      </c>
    </row>
    <row r="45" spans="1:10" x14ac:dyDescent="0.35">
      <c r="A45" s="1">
        <v>908</v>
      </c>
      <c r="B45" s="1">
        <v>4711</v>
      </c>
      <c r="C45" s="1" t="s">
        <v>1215</v>
      </c>
      <c r="D45" s="1" t="s">
        <v>1194</v>
      </c>
      <c r="E45" s="1" t="s">
        <v>1191</v>
      </c>
      <c r="F45" s="1">
        <v>660</v>
      </c>
      <c r="G45" s="1">
        <v>1470</v>
      </c>
      <c r="H45" s="1">
        <f t="shared" si="0"/>
        <v>0.44897959183673469</v>
      </c>
      <c r="I45" s="1" t="s">
        <v>1277</v>
      </c>
      <c r="J45" s="1" t="s">
        <v>1278</v>
      </c>
    </row>
    <row r="46" spans="1:10" x14ac:dyDescent="0.35">
      <c r="A46" s="1">
        <v>594</v>
      </c>
      <c r="B46" s="1">
        <v>4053</v>
      </c>
      <c r="C46" s="1" t="s">
        <v>1201</v>
      </c>
      <c r="D46" s="1" t="s">
        <v>1190</v>
      </c>
      <c r="E46" s="1" t="s">
        <v>1191</v>
      </c>
      <c r="F46" s="1">
        <v>484</v>
      </c>
      <c r="G46" s="1">
        <v>568</v>
      </c>
      <c r="H46" s="1">
        <f t="shared" si="0"/>
        <v>0.852112676056338</v>
      </c>
      <c r="I46" s="1" t="s">
        <v>656</v>
      </c>
      <c r="J46" s="1" t="s">
        <v>1279</v>
      </c>
    </row>
    <row r="47" spans="1:10" x14ac:dyDescent="0.35">
      <c r="A47" s="1">
        <v>542</v>
      </c>
      <c r="B47" s="1">
        <v>4272</v>
      </c>
      <c r="C47" s="1" t="s">
        <v>1207</v>
      </c>
      <c r="D47" s="1" t="s">
        <v>1194</v>
      </c>
      <c r="E47" s="1" t="s">
        <v>1191</v>
      </c>
      <c r="F47" s="1">
        <v>100</v>
      </c>
      <c r="G47" s="1">
        <v>487</v>
      </c>
      <c r="H47" s="1">
        <f t="shared" si="0"/>
        <v>0.20533880903490759</v>
      </c>
      <c r="I47" s="1" t="s">
        <v>335</v>
      </c>
      <c r="J47" s="1" t="s">
        <v>1280</v>
      </c>
    </row>
    <row r="48" spans="1:10" x14ac:dyDescent="0.35">
      <c r="A48" s="1">
        <v>586</v>
      </c>
      <c r="B48" s="1">
        <v>7005</v>
      </c>
      <c r="C48" s="1" t="s">
        <v>1230</v>
      </c>
      <c r="D48" s="1" t="s">
        <v>1190</v>
      </c>
      <c r="E48" s="1" t="s">
        <v>1195</v>
      </c>
      <c r="F48" s="1">
        <v>711</v>
      </c>
      <c r="G48" s="1">
        <v>1197</v>
      </c>
      <c r="H48" s="1">
        <f t="shared" si="0"/>
        <v>0.59398496240601506</v>
      </c>
      <c r="I48" s="1" t="s">
        <v>1281</v>
      </c>
      <c r="J48" s="1" t="s">
        <v>1282</v>
      </c>
    </row>
    <row r="49" spans="1:10" x14ac:dyDescent="0.35">
      <c r="A49" s="1">
        <v>636</v>
      </c>
      <c r="B49" s="1">
        <v>2308</v>
      </c>
      <c r="C49" s="1" t="s">
        <v>1201</v>
      </c>
      <c r="D49" s="1" t="s">
        <v>1194</v>
      </c>
      <c r="E49" s="1" t="s">
        <v>1191</v>
      </c>
      <c r="F49" s="1">
        <v>325</v>
      </c>
      <c r="G49" s="1">
        <v>994</v>
      </c>
      <c r="H49" s="1">
        <f t="shared" si="0"/>
        <v>0.32696177062374243</v>
      </c>
      <c r="I49" s="1" t="s">
        <v>1283</v>
      </c>
      <c r="J49" s="1" t="s">
        <v>1284</v>
      </c>
    </row>
    <row r="50" spans="1:10" x14ac:dyDescent="0.35">
      <c r="A50" s="1">
        <v>581</v>
      </c>
      <c r="B50" s="1">
        <v>5150</v>
      </c>
      <c r="C50" s="1" t="s">
        <v>1218</v>
      </c>
      <c r="D50" s="1" t="s">
        <v>1190</v>
      </c>
      <c r="E50" s="1" t="s">
        <v>1191</v>
      </c>
      <c r="F50" s="1">
        <v>209</v>
      </c>
      <c r="G50" s="1">
        <v>933</v>
      </c>
      <c r="H50" s="1">
        <f t="shared" si="0"/>
        <v>0.22400857449088959</v>
      </c>
      <c r="I50" s="1" t="s">
        <v>1285</v>
      </c>
      <c r="J50" s="1" t="s">
        <v>1286</v>
      </c>
    </row>
    <row r="51" spans="1:10" x14ac:dyDescent="0.35">
      <c r="A51" s="1">
        <v>336</v>
      </c>
      <c r="B51" s="1">
        <v>693</v>
      </c>
      <c r="C51" s="1" t="s">
        <v>1230</v>
      </c>
      <c r="D51" s="1" t="s">
        <v>1194</v>
      </c>
      <c r="E51" s="1" t="s">
        <v>1195</v>
      </c>
      <c r="F51" s="1">
        <v>996</v>
      </c>
      <c r="G51" s="1">
        <v>1168</v>
      </c>
      <c r="H51" s="1">
        <f t="shared" si="0"/>
        <v>0.85273972602739723</v>
      </c>
      <c r="I51" s="1" t="s">
        <v>17</v>
      </c>
      <c r="J51" s="1" t="s">
        <v>1287</v>
      </c>
    </row>
    <row r="52" spans="1:10" x14ac:dyDescent="0.35">
      <c r="A52" s="1">
        <v>504</v>
      </c>
      <c r="B52" s="1">
        <v>9598</v>
      </c>
      <c r="C52" s="1" t="s">
        <v>1198</v>
      </c>
      <c r="D52" s="1" t="s">
        <v>1194</v>
      </c>
      <c r="E52" s="1" t="s">
        <v>1191</v>
      </c>
      <c r="F52" s="1">
        <v>420</v>
      </c>
      <c r="G52" s="1">
        <v>561</v>
      </c>
      <c r="H52" s="1">
        <f t="shared" si="0"/>
        <v>0.74866310160427807</v>
      </c>
      <c r="I52" s="1" t="s">
        <v>1288</v>
      </c>
      <c r="J52" s="1" t="s">
        <v>1289</v>
      </c>
    </row>
    <row r="53" spans="1:10" x14ac:dyDescent="0.35">
      <c r="A53" s="1">
        <v>346</v>
      </c>
      <c r="B53" s="1">
        <v>8103</v>
      </c>
      <c r="C53" s="1" t="s">
        <v>1213</v>
      </c>
      <c r="D53" s="1" t="s">
        <v>1194</v>
      </c>
      <c r="E53" s="1" t="s">
        <v>1195</v>
      </c>
      <c r="F53" s="1">
        <v>182</v>
      </c>
      <c r="G53" s="1">
        <v>850</v>
      </c>
      <c r="H53" s="1">
        <f t="shared" si="0"/>
        <v>0.21411764705882352</v>
      </c>
      <c r="I53" s="1" t="s">
        <v>1290</v>
      </c>
      <c r="J53" s="1" t="s">
        <v>1291</v>
      </c>
    </row>
    <row r="54" spans="1:10" x14ac:dyDescent="0.35">
      <c r="A54" s="1">
        <v>135</v>
      </c>
      <c r="B54" s="1">
        <v>8894</v>
      </c>
      <c r="C54" s="1" t="s">
        <v>1230</v>
      </c>
      <c r="D54" s="1" t="s">
        <v>1190</v>
      </c>
      <c r="E54" s="1" t="s">
        <v>1195</v>
      </c>
      <c r="F54" s="1">
        <v>901</v>
      </c>
      <c r="G54" s="1">
        <v>1393</v>
      </c>
      <c r="H54" s="1">
        <f t="shared" si="0"/>
        <v>0.64680545585068194</v>
      </c>
      <c r="I54" s="1" t="s">
        <v>1292</v>
      </c>
      <c r="J54" s="1" t="s">
        <v>1293</v>
      </c>
    </row>
    <row r="55" spans="1:10" x14ac:dyDescent="0.35">
      <c r="A55" s="1">
        <v>822</v>
      </c>
      <c r="B55" s="1">
        <v>114</v>
      </c>
      <c r="C55" s="1" t="s">
        <v>1230</v>
      </c>
      <c r="D55" s="1" t="s">
        <v>1194</v>
      </c>
      <c r="E55" s="1" t="s">
        <v>1191</v>
      </c>
      <c r="F55" s="1">
        <v>88</v>
      </c>
      <c r="G55" s="1">
        <v>426</v>
      </c>
      <c r="H55" s="1">
        <f t="shared" si="0"/>
        <v>0.20657276995305165</v>
      </c>
      <c r="I55" s="1" t="s">
        <v>1294</v>
      </c>
      <c r="J55" s="1" t="s">
        <v>1295</v>
      </c>
    </row>
    <row r="56" spans="1:10" x14ac:dyDescent="0.35">
      <c r="A56" s="1">
        <v>95</v>
      </c>
      <c r="B56" s="1">
        <v>6546</v>
      </c>
      <c r="C56" s="1" t="s">
        <v>1204</v>
      </c>
      <c r="D56" s="1" t="s">
        <v>1190</v>
      </c>
      <c r="E56" s="1" t="s">
        <v>1191</v>
      </c>
      <c r="F56" s="1">
        <v>660</v>
      </c>
      <c r="G56" s="1">
        <v>1208</v>
      </c>
      <c r="H56" s="1">
        <f t="shared" si="0"/>
        <v>0.54635761589403975</v>
      </c>
      <c r="I56" s="1" t="s">
        <v>1296</v>
      </c>
      <c r="J56" s="1" t="s">
        <v>1297</v>
      </c>
    </row>
    <row r="57" spans="1:10" x14ac:dyDescent="0.35">
      <c r="A57" s="1">
        <v>597</v>
      </c>
      <c r="B57" s="1">
        <v>3571</v>
      </c>
      <c r="C57" s="1" t="s">
        <v>1198</v>
      </c>
      <c r="D57" s="1" t="s">
        <v>1190</v>
      </c>
      <c r="E57" s="1" t="s">
        <v>1191</v>
      </c>
      <c r="F57" s="1">
        <v>267</v>
      </c>
      <c r="G57" s="1">
        <v>925</v>
      </c>
      <c r="H57" s="1">
        <f t="shared" si="0"/>
        <v>0.28864864864864864</v>
      </c>
      <c r="I57" s="1" t="s">
        <v>1298</v>
      </c>
      <c r="J57" s="1" t="s">
        <v>1299</v>
      </c>
    </row>
    <row r="58" spans="1:10" x14ac:dyDescent="0.35">
      <c r="A58" s="1">
        <v>340</v>
      </c>
      <c r="B58" s="1">
        <v>7316</v>
      </c>
      <c r="C58" s="1" t="s">
        <v>1210</v>
      </c>
      <c r="D58" s="1" t="s">
        <v>1194</v>
      </c>
      <c r="E58" s="1" t="s">
        <v>1195</v>
      </c>
      <c r="F58" s="1">
        <v>905</v>
      </c>
      <c r="G58" s="1">
        <v>1392</v>
      </c>
      <c r="H58" s="1">
        <f t="shared" si="0"/>
        <v>0.65014367816091956</v>
      </c>
      <c r="I58" s="1" t="s">
        <v>1300</v>
      </c>
      <c r="J58" s="1" t="s">
        <v>1301</v>
      </c>
    </row>
    <row r="59" spans="1:10" x14ac:dyDescent="0.35">
      <c r="A59" s="1">
        <v>905</v>
      </c>
      <c r="B59" s="1">
        <v>2478</v>
      </c>
      <c r="C59" s="1" t="s">
        <v>1198</v>
      </c>
      <c r="D59" s="1" t="s">
        <v>1190</v>
      </c>
      <c r="E59" s="1" t="s">
        <v>1195</v>
      </c>
      <c r="F59" s="1">
        <v>799</v>
      </c>
      <c r="G59" s="1">
        <v>1425</v>
      </c>
      <c r="H59" s="1">
        <f t="shared" si="0"/>
        <v>0.56070175438596492</v>
      </c>
      <c r="I59" s="1" t="s">
        <v>1302</v>
      </c>
      <c r="J59" s="1" t="s">
        <v>1303</v>
      </c>
    </row>
    <row r="60" spans="1:10" x14ac:dyDescent="0.35">
      <c r="A60" s="1">
        <v>250</v>
      </c>
      <c r="B60" s="1">
        <v>1215</v>
      </c>
      <c r="C60" s="1" t="s">
        <v>1230</v>
      </c>
      <c r="D60" s="1" t="s">
        <v>1194</v>
      </c>
      <c r="E60" s="1" t="s">
        <v>1195</v>
      </c>
      <c r="F60" s="1">
        <v>773</v>
      </c>
      <c r="G60" s="1">
        <v>1225</v>
      </c>
      <c r="H60" s="1">
        <f t="shared" si="0"/>
        <v>0.63102040816326532</v>
      </c>
      <c r="I60" s="1" t="s">
        <v>915</v>
      </c>
      <c r="J60" s="1" t="s">
        <v>748</v>
      </c>
    </row>
    <row r="61" spans="1:10" x14ac:dyDescent="0.35">
      <c r="A61" s="1">
        <v>400</v>
      </c>
      <c r="B61" s="1">
        <v>5402</v>
      </c>
      <c r="C61" s="1" t="s">
        <v>1198</v>
      </c>
      <c r="D61" s="1" t="s">
        <v>1190</v>
      </c>
      <c r="E61" s="1" t="s">
        <v>1195</v>
      </c>
      <c r="F61" s="1">
        <v>78</v>
      </c>
      <c r="G61" s="1">
        <v>403</v>
      </c>
      <c r="H61" s="1">
        <f t="shared" si="0"/>
        <v>0.19354838709677419</v>
      </c>
      <c r="I61" s="1" t="s">
        <v>1304</v>
      </c>
      <c r="J61" s="1" t="s">
        <v>1305</v>
      </c>
    </row>
    <row r="62" spans="1:10" x14ac:dyDescent="0.35">
      <c r="A62" s="1">
        <v>877</v>
      </c>
      <c r="B62" s="1">
        <v>1647</v>
      </c>
      <c r="C62" s="1" t="s">
        <v>1213</v>
      </c>
      <c r="D62" s="1" t="s">
        <v>1190</v>
      </c>
      <c r="E62" s="1" t="s">
        <v>1195</v>
      </c>
      <c r="F62" s="1">
        <v>791</v>
      </c>
      <c r="G62" s="1">
        <v>1169</v>
      </c>
      <c r="H62" s="1">
        <f t="shared" si="0"/>
        <v>0.67664670658682635</v>
      </c>
      <c r="I62" s="1" t="s">
        <v>1306</v>
      </c>
      <c r="J62" s="1" t="s">
        <v>1307</v>
      </c>
    </row>
    <row r="63" spans="1:10" x14ac:dyDescent="0.35">
      <c r="A63" s="1">
        <v>97</v>
      </c>
      <c r="B63" s="1">
        <v>9423</v>
      </c>
      <c r="C63" s="1" t="s">
        <v>1230</v>
      </c>
      <c r="D63" s="1" t="s">
        <v>1190</v>
      </c>
      <c r="E63" s="1" t="s">
        <v>1195</v>
      </c>
      <c r="F63" s="1">
        <v>603</v>
      </c>
      <c r="G63" s="1">
        <v>1167</v>
      </c>
      <c r="H63" s="1">
        <f t="shared" si="0"/>
        <v>0.51670951156812339</v>
      </c>
      <c r="I63" s="1" t="s">
        <v>1308</v>
      </c>
      <c r="J63" s="1" t="s">
        <v>1214</v>
      </c>
    </row>
    <row r="64" spans="1:10" x14ac:dyDescent="0.35">
      <c r="A64" s="1">
        <v>12</v>
      </c>
      <c r="B64" s="1">
        <v>6404</v>
      </c>
      <c r="C64" s="1" t="s">
        <v>1230</v>
      </c>
      <c r="D64" s="1" t="s">
        <v>1190</v>
      </c>
      <c r="E64" s="1" t="s">
        <v>1191</v>
      </c>
      <c r="F64" s="1">
        <v>360</v>
      </c>
      <c r="G64" s="1">
        <v>565</v>
      </c>
      <c r="H64" s="1">
        <f t="shared" si="0"/>
        <v>0.63716814159292035</v>
      </c>
      <c r="I64" s="1" t="s">
        <v>1309</v>
      </c>
      <c r="J64" s="1" t="s">
        <v>1310</v>
      </c>
    </row>
    <row r="65" spans="1:10" x14ac:dyDescent="0.35">
      <c r="A65" s="1">
        <v>353</v>
      </c>
      <c r="B65" s="1">
        <v>6767</v>
      </c>
      <c r="C65" s="1" t="s">
        <v>1210</v>
      </c>
      <c r="D65" s="1" t="s">
        <v>1190</v>
      </c>
      <c r="E65" s="1" t="s">
        <v>1195</v>
      </c>
      <c r="F65" s="1">
        <v>84</v>
      </c>
      <c r="G65" s="1">
        <v>354</v>
      </c>
      <c r="H65" s="1">
        <f t="shared" si="0"/>
        <v>0.23728813559322035</v>
      </c>
      <c r="I65" s="1" t="s">
        <v>1311</v>
      </c>
      <c r="J65" s="1" t="s">
        <v>1312</v>
      </c>
    </row>
    <row r="66" spans="1:10" x14ac:dyDescent="0.35">
      <c r="A66" s="1">
        <v>856</v>
      </c>
      <c r="B66" s="1">
        <v>1278</v>
      </c>
      <c r="C66" s="1" t="s">
        <v>1218</v>
      </c>
      <c r="D66" s="1" t="s">
        <v>1190</v>
      </c>
      <c r="E66" s="1" t="s">
        <v>1191</v>
      </c>
      <c r="F66" s="1">
        <v>880</v>
      </c>
      <c r="G66" s="1">
        <v>1178</v>
      </c>
      <c r="H66" s="1">
        <f t="shared" si="0"/>
        <v>0.74702886247877764</v>
      </c>
      <c r="I66" s="1" t="s">
        <v>1313</v>
      </c>
      <c r="J66" s="1" t="s">
        <v>1314</v>
      </c>
    </row>
    <row r="67" spans="1:10" x14ac:dyDescent="0.35">
      <c r="A67" s="1">
        <v>1</v>
      </c>
      <c r="B67" s="1">
        <v>1334</v>
      </c>
      <c r="C67" s="1" t="s">
        <v>1241</v>
      </c>
      <c r="D67" s="1" t="s">
        <v>1194</v>
      </c>
      <c r="E67" s="1" t="s">
        <v>1195</v>
      </c>
      <c r="F67" s="1">
        <v>947</v>
      </c>
      <c r="G67" s="1">
        <v>1385</v>
      </c>
      <c r="H67" s="1">
        <f t="shared" ref="H67:H130" si="1">F67/G67</f>
        <v>0.68375451263537901</v>
      </c>
      <c r="I67" s="1" t="s">
        <v>1315</v>
      </c>
      <c r="J67" s="1" t="s">
        <v>1316</v>
      </c>
    </row>
    <row r="68" spans="1:10" x14ac:dyDescent="0.35">
      <c r="A68" s="1">
        <v>390</v>
      </c>
      <c r="B68" s="1">
        <v>8887</v>
      </c>
      <c r="C68" s="1" t="s">
        <v>1218</v>
      </c>
      <c r="D68" s="1" t="s">
        <v>1190</v>
      </c>
      <c r="E68" s="1" t="s">
        <v>1191</v>
      </c>
      <c r="F68" s="1">
        <v>234</v>
      </c>
      <c r="G68" s="1">
        <v>780</v>
      </c>
      <c r="H68" s="1">
        <f t="shared" si="1"/>
        <v>0.3</v>
      </c>
      <c r="I68" s="1" t="s">
        <v>1317</v>
      </c>
      <c r="J68" s="1" t="s">
        <v>1318</v>
      </c>
    </row>
    <row r="69" spans="1:10" x14ac:dyDescent="0.35">
      <c r="A69" s="1">
        <v>446</v>
      </c>
      <c r="B69" s="1">
        <v>9858</v>
      </c>
      <c r="C69" s="1" t="s">
        <v>1207</v>
      </c>
      <c r="D69" s="1" t="s">
        <v>1190</v>
      </c>
      <c r="E69" s="1" t="s">
        <v>1195</v>
      </c>
      <c r="F69" s="1">
        <v>931</v>
      </c>
      <c r="G69" s="1">
        <v>1247</v>
      </c>
      <c r="H69" s="1">
        <f t="shared" si="1"/>
        <v>0.74659182036888527</v>
      </c>
      <c r="I69" s="1" t="s">
        <v>680</v>
      </c>
      <c r="J69" s="1" t="s">
        <v>1319</v>
      </c>
    </row>
    <row r="70" spans="1:10" x14ac:dyDescent="0.35">
      <c r="A70" s="1">
        <v>32</v>
      </c>
      <c r="B70" s="1">
        <v>9636</v>
      </c>
      <c r="C70" s="1" t="s">
        <v>1241</v>
      </c>
      <c r="D70" s="1" t="s">
        <v>1190</v>
      </c>
      <c r="E70" s="1" t="s">
        <v>1195</v>
      </c>
      <c r="F70" s="1">
        <v>478</v>
      </c>
      <c r="G70" s="1">
        <v>705</v>
      </c>
      <c r="H70" s="1">
        <f t="shared" si="1"/>
        <v>0.6780141843971631</v>
      </c>
      <c r="I70" s="1" t="s">
        <v>1320</v>
      </c>
      <c r="J70" s="1" t="s">
        <v>1321</v>
      </c>
    </row>
    <row r="71" spans="1:10" x14ac:dyDescent="0.35">
      <c r="A71" s="1">
        <v>420</v>
      </c>
      <c r="B71" s="1">
        <v>9943</v>
      </c>
      <c r="C71" s="1" t="s">
        <v>1213</v>
      </c>
      <c r="D71" s="1" t="s">
        <v>1190</v>
      </c>
      <c r="E71" s="1" t="s">
        <v>1195</v>
      </c>
      <c r="F71" s="1">
        <v>638</v>
      </c>
      <c r="G71" s="1">
        <v>1130</v>
      </c>
      <c r="H71" s="1">
        <f t="shared" si="1"/>
        <v>0.56460176991150446</v>
      </c>
      <c r="I71" s="1" t="s">
        <v>1322</v>
      </c>
      <c r="J71" s="1" t="s">
        <v>166</v>
      </c>
    </row>
    <row r="72" spans="1:10" x14ac:dyDescent="0.35">
      <c r="A72" s="1">
        <v>708</v>
      </c>
      <c r="B72" s="1">
        <v>1246</v>
      </c>
      <c r="C72" s="1" t="s">
        <v>1213</v>
      </c>
      <c r="D72" s="1" t="s">
        <v>1190</v>
      </c>
      <c r="E72" s="1" t="s">
        <v>1195</v>
      </c>
      <c r="F72" s="1">
        <v>50</v>
      </c>
      <c r="G72" s="1">
        <v>72</v>
      </c>
      <c r="H72" s="1">
        <f t="shared" si="1"/>
        <v>0.69444444444444442</v>
      </c>
      <c r="I72" s="1" t="s">
        <v>1323</v>
      </c>
      <c r="J72" s="1" t="s">
        <v>1324</v>
      </c>
    </row>
    <row r="73" spans="1:10" x14ac:dyDescent="0.35">
      <c r="A73" s="1">
        <v>227</v>
      </c>
      <c r="B73" s="1">
        <v>4527</v>
      </c>
      <c r="C73" s="1" t="s">
        <v>1213</v>
      </c>
      <c r="D73" s="1" t="s">
        <v>1194</v>
      </c>
      <c r="E73" s="1" t="s">
        <v>1191</v>
      </c>
      <c r="F73" s="1">
        <v>477</v>
      </c>
      <c r="G73" s="1">
        <v>564</v>
      </c>
      <c r="H73" s="1">
        <f t="shared" si="1"/>
        <v>0.8457446808510638</v>
      </c>
      <c r="I73" s="1" t="s">
        <v>1325</v>
      </c>
      <c r="J73" s="1" t="s">
        <v>1326</v>
      </c>
    </row>
    <row r="74" spans="1:10" x14ac:dyDescent="0.35">
      <c r="A74" s="1">
        <v>595</v>
      </c>
      <c r="B74" s="1">
        <v>3782</v>
      </c>
      <c r="C74" s="1" t="s">
        <v>1210</v>
      </c>
      <c r="D74" s="1" t="s">
        <v>1194</v>
      </c>
      <c r="E74" s="1" t="s">
        <v>1191</v>
      </c>
      <c r="F74" s="1">
        <v>879</v>
      </c>
      <c r="G74" s="1">
        <v>1040</v>
      </c>
      <c r="H74" s="1">
        <f t="shared" si="1"/>
        <v>0.84519230769230769</v>
      </c>
      <c r="I74" s="1" t="s">
        <v>1327</v>
      </c>
      <c r="J74" s="1" t="s">
        <v>1328</v>
      </c>
    </row>
    <row r="75" spans="1:10" x14ac:dyDescent="0.35">
      <c r="A75" s="1">
        <v>211</v>
      </c>
      <c r="B75" s="1">
        <v>6225</v>
      </c>
      <c r="C75" s="1" t="s">
        <v>1204</v>
      </c>
      <c r="D75" s="1" t="s">
        <v>1190</v>
      </c>
      <c r="E75" s="1" t="s">
        <v>1195</v>
      </c>
      <c r="F75" s="1">
        <v>912</v>
      </c>
      <c r="G75" s="1">
        <v>1220</v>
      </c>
      <c r="H75" s="1">
        <f t="shared" si="1"/>
        <v>0.74754098360655741</v>
      </c>
      <c r="I75" s="1" t="s">
        <v>1329</v>
      </c>
      <c r="J75" s="1" t="s">
        <v>1330</v>
      </c>
    </row>
    <row r="76" spans="1:10" x14ac:dyDescent="0.35">
      <c r="A76" s="1">
        <v>650</v>
      </c>
      <c r="B76" s="1">
        <v>2257</v>
      </c>
      <c r="C76" s="1" t="s">
        <v>1207</v>
      </c>
      <c r="D76" s="1" t="s">
        <v>1194</v>
      </c>
      <c r="E76" s="1" t="s">
        <v>1191</v>
      </c>
      <c r="F76" s="1">
        <v>868</v>
      </c>
      <c r="G76" s="1">
        <v>1141</v>
      </c>
      <c r="H76" s="1">
        <f t="shared" si="1"/>
        <v>0.76073619631901845</v>
      </c>
      <c r="I76" s="1" t="s">
        <v>1331</v>
      </c>
      <c r="J76" s="1" t="s">
        <v>1332</v>
      </c>
    </row>
    <row r="77" spans="1:10" x14ac:dyDescent="0.35">
      <c r="A77" s="1">
        <v>45</v>
      </c>
      <c r="B77" s="1">
        <v>9177</v>
      </c>
      <c r="C77" s="1" t="s">
        <v>1189</v>
      </c>
      <c r="D77" s="1" t="s">
        <v>1190</v>
      </c>
      <c r="E77" s="1" t="s">
        <v>1195</v>
      </c>
      <c r="F77" s="1">
        <v>889</v>
      </c>
      <c r="G77" s="1">
        <v>1050</v>
      </c>
      <c r="H77" s="1">
        <f t="shared" si="1"/>
        <v>0.84666666666666668</v>
      </c>
      <c r="I77" s="1" t="s">
        <v>1333</v>
      </c>
      <c r="J77" s="1" t="s">
        <v>1334</v>
      </c>
    </row>
    <row r="78" spans="1:10" x14ac:dyDescent="0.35">
      <c r="A78" s="1">
        <v>201</v>
      </c>
      <c r="B78" s="1">
        <v>8703</v>
      </c>
      <c r="C78" s="1" t="s">
        <v>1201</v>
      </c>
      <c r="D78" s="1" t="s">
        <v>1190</v>
      </c>
      <c r="E78" s="1" t="s">
        <v>1191</v>
      </c>
      <c r="F78" s="1">
        <v>482</v>
      </c>
      <c r="G78" s="1">
        <v>850</v>
      </c>
      <c r="H78" s="1">
        <f t="shared" si="1"/>
        <v>0.56705882352941173</v>
      </c>
      <c r="I78" s="1" t="s">
        <v>1335</v>
      </c>
      <c r="J78" s="1" t="s">
        <v>1336</v>
      </c>
    </row>
    <row r="79" spans="1:10" x14ac:dyDescent="0.35">
      <c r="A79" s="1">
        <v>564</v>
      </c>
      <c r="B79" s="1">
        <v>3514</v>
      </c>
      <c r="C79" s="1" t="s">
        <v>1189</v>
      </c>
      <c r="D79" s="1" t="s">
        <v>1194</v>
      </c>
      <c r="E79" s="1" t="s">
        <v>1195</v>
      </c>
      <c r="F79" s="1">
        <v>683</v>
      </c>
      <c r="G79" s="1">
        <v>1275</v>
      </c>
      <c r="H79" s="1">
        <f t="shared" si="1"/>
        <v>0.53568627450980388</v>
      </c>
      <c r="I79" s="1" t="s">
        <v>1337</v>
      </c>
      <c r="J79" s="1" t="s">
        <v>1338</v>
      </c>
    </row>
    <row r="80" spans="1:10" x14ac:dyDescent="0.35">
      <c r="A80" s="1">
        <v>138</v>
      </c>
      <c r="B80" s="1">
        <v>3089</v>
      </c>
      <c r="C80" s="1" t="s">
        <v>1201</v>
      </c>
      <c r="D80" s="1" t="s">
        <v>1190</v>
      </c>
      <c r="E80" s="1" t="s">
        <v>1191</v>
      </c>
      <c r="F80" s="1">
        <v>382</v>
      </c>
      <c r="G80" s="1">
        <v>714</v>
      </c>
      <c r="H80" s="1">
        <f t="shared" si="1"/>
        <v>0.53501400560224088</v>
      </c>
      <c r="I80" s="1" t="s">
        <v>1339</v>
      </c>
      <c r="J80" s="1" t="s">
        <v>29</v>
      </c>
    </row>
    <row r="81" spans="1:10" x14ac:dyDescent="0.35">
      <c r="A81" s="1">
        <v>57</v>
      </c>
      <c r="B81" s="1">
        <v>7253</v>
      </c>
      <c r="C81" s="1" t="s">
        <v>1230</v>
      </c>
      <c r="D81" s="1" t="s">
        <v>1190</v>
      </c>
      <c r="E81" s="1" t="s">
        <v>1191</v>
      </c>
      <c r="F81" s="1">
        <v>753</v>
      </c>
      <c r="G81" s="1">
        <v>1027</v>
      </c>
      <c r="H81" s="1">
        <f t="shared" si="1"/>
        <v>0.73320350535540413</v>
      </c>
      <c r="I81" s="1" t="s">
        <v>1340</v>
      </c>
      <c r="J81" s="1" t="s">
        <v>1341</v>
      </c>
    </row>
    <row r="82" spans="1:10" x14ac:dyDescent="0.35">
      <c r="A82" s="1">
        <v>128</v>
      </c>
      <c r="B82" s="1">
        <v>8786</v>
      </c>
      <c r="C82" s="1" t="s">
        <v>1241</v>
      </c>
      <c r="D82" s="1" t="s">
        <v>1194</v>
      </c>
      <c r="E82" s="1" t="s">
        <v>1195</v>
      </c>
      <c r="F82" s="1">
        <v>718</v>
      </c>
      <c r="G82" s="1">
        <v>1486</v>
      </c>
      <c r="H82" s="1">
        <f t="shared" si="1"/>
        <v>0.48317631224764468</v>
      </c>
      <c r="I82" s="1" t="s">
        <v>105</v>
      </c>
      <c r="J82" s="1" t="s">
        <v>1342</v>
      </c>
    </row>
    <row r="83" spans="1:10" x14ac:dyDescent="0.35">
      <c r="A83" s="1">
        <v>33</v>
      </c>
      <c r="B83" s="1">
        <v>1211</v>
      </c>
      <c r="C83" s="1" t="s">
        <v>1213</v>
      </c>
      <c r="D83" s="1" t="s">
        <v>1190</v>
      </c>
      <c r="E83" s="1" t="s">
        <v>1195</v>
      </c>
      <c r="F83" s="1">
        <v>577</v>
      </c>
      <c r="G83" s="1">
        <v>1312</v>
      </c>
      <c r="H83" s="1">
        <f t="shared" si="1"/>
        <v>0.43978658536585363</v>
      </c>
      <c r="I83" s="1" t="s">
        <v>1343</v>
      </c>
      <c r="J83" s="1" t="s">
        <v>1344</v>
      </c>
    </row>
    <row r="84" spans="1:10" x14ac:dyDescent="0.35">
      <c r="A84" s="1">
        <v>936</v>
      </c>
      <c r="B84" s="1">
        <v>359</v>
      </c>
      <c r="C84" s="1" t="s">
        <v>1204</v>
      </c>
      <c r="D84" s="1" t="s">
        <v>1194</v>
      </c>
      <c r="E84" s="1" t="s">
        <v>1195</v>
      </c>
      <c r="F84" s="1">
        <v>607</v>
      </c>
      <c r="G84" s="1">
        <v>1007</v>
      </c>
      <c r="H84" s="1">
        <f t="shared" si="1"/>
        <v>0.60278053624627603</v>
      </c>
      <c r="I84" s="1" t="s">
        <v>1345</v>
      </c>
      <c r="J84" s="1" t="s">
        <v>1346</v>
      </c>
    </row>
    <row r="85" spans="1:10" x14ac:dyDescent="0.35">
      <c r="A85" s="1">
        <v>762</v>
      </c>
      <c r="B85" s="1">
        <v>2066</v>
      </c>
      <c r="C85" s="1" t="s">
        <v>1218</v>
      </c>
      <c r="D85" s="1" t="s">
        <v>1194</v>
      </c>
      <c r="E85" s="1" t="s">
        <v>1191</v>
      </c>
      <c r="F85" s="1">
        <v>242</v>
      </c>
      <c r="G85" s="1">
        <v>926</v>
      </c>
      <c r="H85" s="1">
        <f t="shared" si="1"/>
        <v>0.26133909287257018</v>
      </c>
      <c r="I85" s="1" t="s">
        <v>1347</v>
      </c>
      <c r="J85" s="1" t="s">
        <v>691</v>
      </c>
    </row>
    <row r="86" spans="1:10" x14ac:dyDescent="0.35">
      <c r="A86" s="1">
        <v>838</v>
      </c>
      <c r="B86" s="1">
        <v>4322</v>
      </c>
      <c r="C86" s="1" t="s">
        <v>1213</v>
      </c>
      <c r="D86" s="1" t="s">
        <v>1194</v>
      </c>
      <c r="E86" s="1" t="s">
        <v>1195</v>
      </c>
      <c r="F86" s="1">
        <v>593</v>
      </c>
      <c r="G86" s="1">
        <v>1036</v>
      </c>
      <c r="H86" s="1">
        <f t="shared" si="1"/>
        <v>0.57239382239382242</v>
      </c>
      <c r="I86" s="1" t="s">
        <v>30</v>
      </c>
      <c r="J86" s="1" t="s">
        <v>1348</v>
      </c>
    </row>
    <row r="87" spans="1:10" x14ac:dyDescent="0.35">
      <c r="A87" s="1">
        <v>215</v>
      </c>
      <c r="B87" s="1">
        <v>7773</v>
      </c>
      <c r="C87" s="1" t="s">
        <v>1204</v>
      </c>
      <c r="D87" s="1" t="s">
        <v>1190</v>
      </c>
      <c r="E87" s="1" t="s">
        <v>1195</v>
      </c>
      <c r="F87" s="1">
        <v>812</v>
      </c>
      <c r="G87" s="1">
        <v>1161</v>
      </c>
      <c r="H87" s="1">
        <f t="shared" si="1"/>
        <v>0.69939707149009478</v>
      </c>
      <c r="I87" s="1" t="s">
        <v>1349</v>
      </c>
      <c r="J87" s="1" t="s">
        <v>1350</v>
      </c>
    </row>
    <row r="88" spans="1:10" x14ac:dyDescent="0.35">
      <c r="A88" s="1">
        <v>818</v>
      </c>
      <c r="B88" s="1">
        <v>6746</v>
      </c>
      <c r="C88" s="1" t="s">
        <v>1215</v>
      </c>
      <c r="D88" s="1" t="s">
        <v>1190</v>
      </c>
      <c r="E88" s="1" t="s">
        <v>1195</v>
      </c>
      <c r="F88" s="1">
        <v>833</v>
      </c>
      <c r="G88" s="1">
        <v>1016</v>
      </c>
      <c r="H88" s="1">
        <f t="shared" si="1"/>
        <v>0.81988188976377951</v>
      </c>
      <c r="I88" s="1" t="s">
        <v>139</v>
      </c>
      <c r="J88" s="1" t="s">
        <v>1351</v>
      </c>
    </row>
    <row r="89" spans="1:10" x14ac:dyDescent="0.35">
      <c r="A89" s="1">
        <v>780</v>
      </c>
      <c r="B89" s="1">
        <v>6732</v>
      </c>
      <c r="C89" s="1" t="s">
        <v>1189</v>
      </c>
      <c r="D89" s="1" t="s">
        <v>1194</v>
      </c>
      <c r="E89" s="1" t="s">
        <v>1195</v>
      </c>
      <c r="F89" s="1">
        <v>872</v>
      </c>
      <c r="G89" s="1">
        <v>1058</v>
      </c>
      <c r="H89" s="1">
        <f t="shared" si="1"/>
        <v>0.82419659735349715</v>
      </c>
      <c r="I89" s="1" t="s">
        <v>1352</v>
      </c>
      <c r="J89" s="1" t="s">
        <v>276</v>
      </c>
    </row>
    <row r="90" spans="1:10" x14ac:dyDescent="0.35">
      <c r="A90" s="1">
        <v>40</v>
      </c>
      <c r="B90" s="1">
        <v>805</v>
      </c>
      <c r="C90" s="1" t="s">
        <v>1241</v>
      </c>
      <c r="D90" s="1" t="s">
        <v>1190</v>
      </c>
      <c r="E90" s="1" t="s">
        <v>1191</v>
      </c>
      <c r="F90" s="1">
        <v>483</v>
      </c>
      <c r="G90" s="1">
        <v>648</v>
      </c>
      <c r="H90" s="1">
        <f t="shared" si="1"/>
        <v>0.74537037037037035</v>
      </c>
      <c r="I90" s="1" t="s">
        <v>1289</v>
      </c>
      <c r="J90" s="1" t="s">
        <v>1353</v>
      </c>
    </row>
    <row r="91" spans="1:10" x14ac:dyDescent="0.35">
      <c r="A91" s="1">
        <v>366</v>
      </c>
      <c r="B91" s="1">
        <v>7540</v>
      </c>
      <c r="C91" s="1" t="s">
        <v>1210</v>
      </c>
      <c r="D91" s="1" t="s">
        <v>1194</v>
      </c>
      <c r="E91" s="1" t="s">
        <v>1191</v>
      </c>
      <c r="F91" s="1">
        <v>679</v>
      </c>
      <c r="G91" s="1">
        <v>1015</v>
      </c>
      <c r="H91" s="1">
        <f t="shared" si="1"/>
        <v>0.66896551724137931</v>
      </c>
      <c r="I91" s="1" t="s">
        <v>1354</v>
      </c>
      <c r="J91" s="1" t="s">
        <v>1355</v>
      </c>
    </row>
    <row r="92" spans="1:10" x14ac:dyDescent="0.35">
      <c r="A92" s="1">
        <v>678</v>
      </c>
      <c r="B92" s="1">
        <v>5269</v>
      </c>
      <c r="C92" s="1" t="s">
        <v>1215</v>
      </c>
      <c r="D92" s="1" t="s">
        <v>1194</v>
      </c>
      <c r="E92" s="1" t="s">
        <v>1195</v>
      </c>
      <c r="F92" s="1">
        <v>318</v>
      </c>
      <c r="G92" s="1">
        <v>938</v>
      </c>
      <c r="H92" s="1">
        <f t="shared" si="1"/>
        <v>0.33901918976545842</v>
      </c>
      <c r="I92" s="1" t="s">
        <v>1356</v>
      </c>
      <c r="J92" s="1" t="s">
        <v>36</v>
      </c>
    </row>
    <row r="93" spans="1:10" x14ac:dyDescent="0.35">
      <c r="A93" s="1">
        <v>703</v>
      </c>
      <c r="B93" s="1">
        <v>8404</v>
      </c>
      <c r="C93" s="1" t="s">
        <v>1201</v>
      </c>
      <c r="D93" s="1" t="s">
        <v>1190</v>
      </c>
      <c r="E93" s="1" t="s">
        <v>1195</v>
      </c>
      <c r="F93" s="1">
        <v>329</v>
      </c>
      <c r="G93" s="1">
        <v>597</v>
      </c>
      <c r="H93" s="1">
        <f t="shared" si="1"/>
        <v>0.5510887772194305</v>
      </c>
      <c r="I93" s="1" t="s">
        <v>1357</v>
      </c>
      <c r="J93" s="1" t="s">
        <v>1358</v>
      </c>
    </row>
    <row r="94" spans="1:10" x14ac:dyDescent="0.35">
      <c r="A94" s="1">
        <v>180</v>
      </c>
      <c r="B94" s="1">
        <v>519</v>
      </c>
      <c r="C94" s="1" t="s">
        <v>1198</v>
      </c>
      <c r="D94" s="1" t="s">
        <v>1190</v>
      </c>
      <c r="E94" s="1" t="s">
        <v>1191</v>
      </c>
      <c r="F94" s="1">
        <v>588</v>
      </c>
      <c r="G94" s="1">
        <v>1182</v>
      </c>
      <c r="H94" s="1">
        <f t="shared" si="1"/>
        <v>0.49746192893401014</v>
      </c>
      <c r="I94" s="1" t="s">
        <v>325</v>
      </c>
      <c r="J94" s="1" t="s">
        <v>1359</v>
      </c>
    </row>
    <row r="95" spans="1:10" x14ac:dyDescent="0.35">
      <c r="A95" s="1">
        <v>214</v>
      </c>
      <c r="B95" s="1">
        <v>4060</v>
      </c>
      <c r="C95" s="1" t="s">
        <v>1207</v>
      </c>
      <c r="D95" s="1" t="s">
        <v>1194</v>
      </c>
      <c r="E95" s="1" t="s">
        <v>1191</v>
      </c>
      <c r="F95" s="1">
        <v>442</v>
      </c>
      <c r="G95" s="1">
        <v>713</v>
      </c>
      <c r="H95" s="1">
        <f t="shared" si="1"/>
        <v>0.61991584852734927</v>
      </c>
      <c r="I95" s="1" t="s">
        <v>1360</v>
      </c>
      <c r="J95" s="1" t="s">
        <v>1361</v>
      </c>
    </row>
    <row r="96" spans="1:10" x14ac:dyDescent="0.35">
      <c r="A96" s="1">
        <v>408</v>
      </c>
      <c r="B96" s="1">
        <v>8860</v>
      </c>
      <c r="C96" s="1" t="s">
        <v>1215</v>
      </c>
      <c r="D96" s="1" t="s">
        <v>1190</v>
      </c>
      <c r="E96" s="1" t="s">
        <v>1195</v>
      </c>
      <c r="F96" s="1">
        <v>216</v>
      </c>
      <c r="G96" s="1">
        <v>939</v>
      </c>
      <c r="H96" s="1">
        <f t="shared" si="1"/>
        <v>0.23003194888178913</v>
      </c>
      <c r="I96" s="1" t="s">
        <v>1251</v>
      </c>
      <c r="J96" s="1" t="s">
        <v>1362</v>
      </c>
    </row>
    <row r="97" spans="1:10" x14ac:dyDescent="0.35">
      <c r="A97" s="1">
        <v>902</v>
      </c>
      <c r="B97" s="1">
        <v>7164</v>
      </c>
      <c r="C97" s="1" t="s">
        <v>1230</v>
      </c>
      <c r="D97" s="1" t="s">
        <v>1190</v>
      </c>
      <c r="E97" s="1" t="s">
        <v>1195</v>
      </c>
      <c r="F97" s="1">
        <v>946</v>
      </c>
      <c r="G97" s="1">
        <v>1082</v>
      </c>
      <c r="H97" s="1">
        <f t="shared" si="1"/>
        <v>0.87430683918669128</v>
      </c>
      <c r="I97" s="1" t="s">
        <v>1363</v>
      </c>
      <c r="J97" s="1" t="s">
        <v>1364</v>
      </c>
    </row>
    <row r="98" spans="1:10" x14ac:dyDescent="0.35">
      <c r="A98" s="1">
        <v>763</v>
      </c>
      <c r="B98" s="1">
        <v>9792</v>
      </c>
      <c r="C98" s="1" t="s">
        <v>1198</v>
      </c>
      <c r="D98" s="1" t="s">
        <v>1194</v>
      </c>
      <c r="E98" s="1" t="s">
        <v>1195</v>
      </c>
      <c r="F98" s="1">
        <v>796</v>
      </c>
      <c r="G98" s="1">
        <v>1347</v>
      </c>
      <c r="H98" s="1">
        <f t="shared" si="1"/>
        <v>0.59094283593170005</v>
      </c>
      <c r="I98" s="1" t="s">
        <v>1235</v>
      </c>
      <c r="J98" s="1" t="s">
        <v>30</v>
      </c>
    </row>
    <row r="99" spans="1:10" x14ac:dyDescent="0.35">
      <c r="A99" s="1">
        <v>168</v>
      </c>
      <c r="B99" s="1">
        <v>9934</v>
      </c>
      <c r="C99" s="1" t="s">
        <v>1241</v>
      </c>
      <c r="D99" s="1" t="s">
        <v>1190</v>
      </c>
      <c r="E99" s="1" t="s">
        <v>1191</v>
      </c>
      <c r="F99" s="1">
        <v>26</v>
      </c>
      <c r="G99" s="1">
        <v>47</v>
      </c>
      <c r="H99" s="1">
        <f t="shared" si="1"/>
        <v>0.55319148936170215</v>
      </c>
      <c r="I99" s="1" t="s">
        <v>1365</v>
      </c>
      <c r="J99" s="1" t="s">
        <v>1366</v>
      </c>
    </row>
    <row r="100" spans="1:10" x14ac:dyDescent="0.35">
      <c r="A100" s="1">
        <v>723</v>
      </c>
      <c r="B100" s="1">
        <v>1980</v>
      </c>
      <c r="C100" s="1" t="s">
        <v>1218</v>
      </c>
      <c r="D100" s="1" t="s">
        <v>1190</v>
      </c>
      <c r="E100" s="1" t="s">
        <v>1195</v>
      </c>
      <c r="F100" s="1">
        <v>490</v>
      </c>
      <c r="G100" s="1">
        <v>762</v>
      </c>
      <c r="H100" s="1">
        <f t="shared" si="1"/>
        <v>0.64304461942257218</v>
      </c>
      <c r="I100" s="1" t="s">
        <v>1367</v>
      </c>
      <c r="J100" s="1" t="s">
        <v>1368</v>
      </c>
    </row>
    <row r="101" spans="1:10" x14ac:dyDescent="0.35">
      <c r="A101" s="1">
        <v>438</v>
      </c>
      <c r="B101" s="1">
        <v>9251</v>
      </c>
      <c r="C101" s="1" t="s">
        <v>1201</v>
      </c>
      <c r="D101" s="1" t="s">
        <v>1190</v>
      </c>
      <c r="E101" s="1" t="s">
        <v>1191</v>
      </c>
      <c r="F101" s="1">
        <v>430</v>
      </c>
      <c r="G101" s="1">
        <v>642</v>
      </c>
      <c r="H101" s="1">
        <f t="shared" si="1"/>
        <v>0.66978193146417442</v>
      </c>
      <c r="I101" s="1" t="s">
        <v>1369</v>
      </c>
      <c r="J101" s="1" t="s">
        <v>1370</v>
      </c>
    </row>
    <row r="102" spans="1:10" x14ac:dyDescent="0.35">
      <c r="A102" s="1">
        <v>162</v>
      </c>
      <c r="B102" s="1">
        <v>6717</v>
      </c>
      <c r="C102" s="1" t="s">
        <v>1241</v>
      </c>
      <c r="D102" s="1" t="s">
        <v>1190</v>
      </c>
      <c r="E102" s="1" t="s">
        <v>1195</v>
      </c>
      <c r="F102" s="1">
        <v>209</v>
      </c>
      <c r="G102" s="1">
        <v>665</v>
      </c>
      <c r="H102" s="1">
        <f t="shared" si="1"/>
        <v>0.31428571428571428</v>
      </c>
      <c r="I102" s="1" t="s">
        <v>1371</v>
      </c>
      <c r="J102" s="1" t="s">
        <v>1372</v>
      </c>
    </row>
    <row r="103" spans="1:10" x14ac:dyDescent="0.35">
      <c r="A103" s="1">
        <v>246</v>
      </c>
      <c r="B103" s="1">
        <v>3622</v>
      </c>
      <c r="C103" s="1" t="s">
        <v>1218</v>
      </c>
      <c r="D103" s="1" t="s">
        <v>1194</v>
      </c>
      <c r="E103" s="1" t="s">
        <v>1195</v>
      </c>
      <c r="F103" s="1">
        <v>379</v>
      </c>
      <c r="G103" s="1">
        <v>963</v>
      </c>
      <c r="H103" s="1">
        <f t="shared" si="1"/>
        <v>0.39356178608515058</v>
      </c>
      <c r="I103" s="1" t="s">
        <v>1373</v>
      </c>
      <c r="J103" s="1" t="s">
        <v>1374</v>
      </c>
    </row>
    <row r="104" spans="1:10" x14ac:dyDescent="0.35">
      <c r="A104" s="1">
        <v>105</v>
      </c>
      <c r="B104" s="1">
        <v>8808</v>
      </c>
      <c r="C104" s="1" t="s">
        <v>1213</v>
      </c>
      <c r="D104" s="1" t="s">
        <v>1190</v>
      </c>
      <c r="E104" s="1" t="s">
        <v>1191</v>
      </c>
      <c r="F104" s="1">
        <v>949</v>
      </c>
      <c r="G104" s="1">
        <v>1419</v>
      </c>
      <c r="H104" s="1">
        <f t="shared" si="1"/>
        <v>0.66878083157152923</v>
      </c>
      <c r="I104" s="1" t="s">
        <v>1375</v>
      </c>
      <c r="J104" s="1" t="s">
        <v>1376</v>
      </c>
    </row>
    <row r="105" spans="1:10" x14ac:dyDescent="0.35">
      <c r="A105" s="1">
        <v>308</v>
      </c>
      <c r="B105" s="1">
        <v>4920</v>
      </c>
      <c r="C105" s="1" t="s">
        <v>1204</v>
      </c>
      <c r="D105" s="1" t="s">
        <v>1190</v>
      </c>
      <c r="E105" s="1" t="s">
        <v>1195</v>
      </c>
      <c r="F105" s="1">
        <v>438</v>
      </c>
      <c r="G105" s="1">
        <v>656</v>
      </c>
      <c r="H105" s="1">
        <f t="shared" si="1"/>
        <v>0.66768292682926833</v>
      </c>
      <c r="I105" s="1" t="s">
        <v>1377</v>
      </c>
      <c r="J105" s="1" t="s">
        <v>1351</v>
      </c>
    </row>
    <row r="106" spans="1:10" x14ac:dyDescent="0.35">
      <c r="A106" s="1">
        <v>172</v>
      </c>
      <c r="B106" s="1">
        <v>3140</v>
      </c>
      <c r="C106" s="1" t="s">
        <v>1207</v>
      </c>
      <c r="D106" s="1" t="s">
        <v>1194</v>
      </c>
      <c r="E106" s="1" t="s">
        <v>1195</v>
      </c>
      <c r="F106" s="1">
        <v>726</v>
      </c>
      <c r="G106" s="1">
        <v>1381</v>
      </c>
      <c r="H106" s="1">
        <f t="shared" si="1"/>
        <v>0.52570601013758145</v>
      </c>
      <c r="I106" s="1" t="s">
        <v>1378</v>
      </c>
      <c r="J106" s="1" t="s">
        <v>1379</v>
      </c>
    </row>
    <row r="107" spans="1:10" x14ac:dyDescent="0.35">
      <c r="A107" s="1">
        <v>775</v>
      </c>
      <c r="B107" s="1">
        <v>8104</v>
      </c>
      <c r="C107" s="1" t="s">
        <v>1201</v>
      </c>
      <c r="D107" s="1" t="s">
        <v>1190</v>
      </c>
      <c r="E107" s="1" t="s">
        <v>1195</v>
      </c>
      <c r="F107" s="1">
        <v>451</v>
      </c>
      <c r="G107" s="1">
        <v>713</v>
      </c>
      <c r="H107" s="1">
        <f t="shared" si="1"/>
        <v>0.63253856942496489</v>
      </c>
      <c r="I107" s="1" t="s">
        <v>641</v>
      </c>
      <c r="J107" s="1" t="s">
        <v>1380</v>
      </c>
    </row>
    <row r="108" spans="1:10" x14ac:dyDescent="0.35">
      <c r="A108" s="1">
        <v>333</v>
      </c>
      <c r="B108" s="1">
        <v>2208</v>
      </c>
      <c r="C108" s="1" t="s">
        <v>1198</v>
      </c>
      <c r="D108" s="1" t="s">
        <v>1190</v>
      </c>
      <c r="E108" s="1" t="s">
        <v>1191</v>
      </c>
      <c r="F108" s="1">
        <v>812</v>
      </c>
      <c r="G108" s="1">
        <v>1104</v>
      </c>
      <c r="H108" s="1">
        <f t="shared" si="1"/>
        <v>0.73550724637681164</v>
      </c>
      <c r="I108" s="1" t="s">
        <v>1381</v>
      </c>
      <c r="J108" s="1" t="s">
        <v>1382</v>
      </c>
    </row>
    <row r="109" spans="1:10" x14ac:dyDescent="0.35">
      <c r="A109" s="1">
        <v>548</v>
      </c>
      <c r="B109" s="1">
        <v>7043</v>
      </c>
      <c r="C109" s="1" t="s">
        <v>1189</v>
      </c>
      <c r="D109" s="1" t="s">
        <v>1194</v>
      </c>
      <c r="E109" s="1" t="s">
        <v>1191</v>
      </c>
      <c r="F109" s="1">
        <v>240</v>
      </c>
      <c r="G109" s="1">
        <v>571</v>
      </c>
      <c r="H109" s="1">
        <f t="shared" si="1"/>
        <v>0.42031523642732049</v>
      </c>
      <c r="I109" s="1" t="s">
        <v>1383</v>
      </c>
      <c r="J109" s="1" t="s">
        <v>1384</v>
      </c>
    </row>
    <row r="110" spans="1:10" x14ac:dyDescent="0.35">
      <c r="A110" s="1">
        <v>665</v>
      </c>
      <c r="B110" s="1">
        <v>7485</v>
      </c>
      <c r="C110" s="1" t="s">
        <v>1241</v>
      </c>
      <c r="D110" s="1" t="s">
        <v>1190</v>
      </c>
      <c r="E110" s="1" t="s">
        <v>1191</v>
      </c>
      <c r="F110" s="1">
        <v>982</v>
      </c>
      <c r="G110" s="1">
        <v>1405</v>
      </c>
      <c r="H110" s="1">
        <f t="shared" si="1"/>
        <v>0.69893238434163696</v>
      </c>
      <c r="I110" s="1" t="s">
        <v>1385</v>
      </c>
      <c r="J110" s="1" t="s">
        <v>1386</v>
      </c>
    </row>
    <row r="111" spans="1:10" x14ac:dyDescent="0.35">
      <c r="A111" s="1">
        <v>305</v>
      </c>
      <c r="B111" s="1">
        <v>1748</v>
      </c>
      <c r="C111" s="1" t="s">
        <v>1218</v>
      </c>
      <c r="D111" s="1" t="s">
        <v>1190</v>
      </c>
      <c r="E111" s="1" t="s">
        <v>1195</v>
      </c>
      <c r="F111" s="1">
        <v>954</v>
      </c>
      <c r="G111" s="1">
        <v>1473</v>
      </c>
      <c r="H111" s="1">
        <f t="shared" si="1"/>
        <v>0.64765784114052949</v>
      </c>
      <c r="I111" s="1" t="s">
        <v>1387</v>
      </c>
      <c r="J111" s="1" t="s">
        <v>1388</v>
      </c>
    </row>
    <row r="112" spans="1:10" x14ac:dyDescent="0.35">
      <c r="A112" s="1">
        <v>938</v>
      </c>
      <c r="B112" s="1">
        <v>9968</v>
      </c>
      <c r="C112" s="1" t="s">
        <v>1215</v>
      </c>
      <c r="D112" s="1" t="s">
        <v>1190</v>
      </c>
      <c r="E112" s="1" t="s">
        <v>1191</v>
      </c>
      <c r="F112" s="1">
        <v>35</v>
      </c>
      <c r="G112" s="1">
        <v>20</v>
      </c>
      <c r="H112" s="1">
        <f t="shared" si="1"/>
        <v>1.75</v>
      </c>
      <c r="I112" s="1" t="s">
        <v>860</v>
      </c>
      <c r="J112" s="1" t="s">
        <v>1389</v>
      </c>
    </row>
    <row r="113" spans="1:10" x14ac:dyDescent="0.35">
      <c r="A113" s="1">
        <v>714</v>
      </c>
      <c r="B113" s="1">
        <v>5330</v>
      </c>
      <c r="C113" s="1" t="s">
        <v>1204</v>
      </c>
      <c r="D113" s="1" t="s">
        <v>1190</v>
      </c>
      <c r="E113" s="1" t="s">
        <v>1195</v>
      </c>
      <c r="F113" s="1">
        <v>148</v>
      </c>
      <c r="G113" s="1">
        <v>835</v>
      </c>
      <c r="H113" s="1">
        <f t="shared" si="1"/>
        <v>0.17724550898203592</v>
      </c>
      <c r="I113" s="1" t="s">
        <v>1390</v>
      </c>
      <c r="J113" s="1" t="s">
        <v>1391</v>
      </c>
    </row>
    <row r="114" spans="1:10" x14ac:dyDescent="0.35">
      <c r="A114" s="1">
        <v>251</v>
      </c>
      <c r="B114" s="1">
        <v>2183</v>
      </c>
      <c r="C114" s="1" t="s">
        <v>1207</v>
      </c>
      <c r="D114" s="1" t="s">
        <v>1194</v>
      </c>
      <c r="E114" s="1" t="s">
        <v>1191</v>
      </c>
      <c r="F114" s="1">
        <v>422</v>
      </c>
      <c r="G114" s="1">
        <v>651</v>
      </c>
      <c r="H114" s="1">
        <f t="shared" si="1"/>
        <v>0.64823348694316441</v>
      </c>
      <c r="I114" s="1" t="s">
        <v>1392</v>
      </c>
      <c r="J114" s="1" t="s">
        <v>1393</v>
      </c>
    </row>
    <row r="115" spans="1:10" x14ac:dyDescent="0.35">
      <c r="A115" s="1">
        <v>330</v>
      </c>
      <c r="B115" s="1">
        <v>2182</v>
      </c>
      <c r="C115" s="1" t="s">
        <v>1201</v>
      </c>
      <c r="D115" s="1" t="s">
        <v>1190</v>
      </c>
      <c r="E115" s="1" t="s">
        <v>1195</v>
      </c>
      <c r="F115" s="1">
        <v>275</v>
      </c>
      <c r="G115" s="1">
        <v>653</v>
      </c>
      <c r="H115" s="1">
        <f t="shared" si="1"/>
        <v>0.42113323124042878</v>
      </c>
      <c r="I115" s="1" t="s">
        <v>1394</v>
      </c>
      <c r="J115" s="1" t="s">
        <v>1395</v>
      </c>
    </row>
    <row r="116" spans="1:10" x14ac:dyDescent="0.35">
      <c r="A116" s="1">
        <v>69</v>
      </c>
      <c r="B116" s="1">
        <v>1087</v>
      </c>
      <c r="C116" s="1" t="s">
        <v>1189</v>
      </c>
      <c r="D116" s="1" t="s">
        <v>1190</v>
      </c>
      <c r="E116" s="1" t="s">
        <v>1191</v>
      </c>
      <c r="F116" s="1">
        <v>367</v>
      </c>
      <c r="G116" s="1">
        <v>740</v>
      </c>
      <c r="H116" s="1">
        <f t="shared" si="1"/>
        <v>0.49594594594594593</v>
      </c>
      <c r="I116" s="1" t="s">
        <v>305</v>
      </c>
      <c r="J116" s="1" t="s">
        <v>907</v>
      </c>
    </row>
    <row r="117" spans="1:10" x14ac:dyDescent="0.35">
      <c r="A117" s="1">
        <v>969</v>
      </c>
      <c r="B117" s="1">
        <v>4296</v>
      </c>
      <c r="C117" s="1" t="s">
        <v>1213</v>
      </c>
      <c r="D117" s="1" t="s">
        <v>1194</v>
      </c>
      <c r="E117" s="1" t="s">
        <v>1195</v>
      </c>
      <c r="F117" s="1">
        <v>507</v>
      </c>
      <c r="G117" s="1">
        <v>1334</v>
      </c>
      <c r="H117" s="1">
        <f t="shared" si="1"/>
        <v>0.38005997001499248</v>
      </c>
      <c r="I117" s="1" t="s">
        <v>1396</v>
      </c>
      <c r="J117" s="1" t="s">
        <v>1397</v>
      </c>
    </row>
    <row r="118" spans="1:10" x14ac:dyDescent="0.35">
      <c r="A118" s="1">
        <v>974</v>
      </c>
      <c r="B118" s="1">
        <v>9784</v>
      </c>
      <c r="C118" s="1" t="s">
        <v>1218</v>
      </c>
      <c r="D118" s="1" t="s">
        <v>1194</v>
      </c>
      <c r="E118" s="1" t="s">
        <v>1191</v>
      </c>
      <c r="F118" s="1">
        <v>442</v>
      </c>
      <c r="G118" s="1">
        <v>770</v>
      </c>
      <c r="H118" s="1">
        <f t="shared" si="1"/>
        <v>0.574025974025974</v>
      </c>
      <c r="I118" s="1" t="s">
        <v>656</v>
      </c>
      <c r="J118" s="1" t="s">
        <v>1398</v>
      </c>
    </row>
    <row r="119" spans="1:10" x14ac:dyDescent="0.35">
      <c r="A119" s="1">
        <v>526</v>
      </c>
      <c r="B119" s="1">
        <v>6210</v>
      </c>
      <c r="C119" s="1" t="s">
        <v>1241</v>
      </c>
      <c r="D119" s="1" t="s">
        <v>1194</v>
      </c>
      <c r="E119" s="1" t="s">
        <v>1191</v>
      </c>
      <c r="F119" s="1">
        <v>510</v>
      </c>
      <c r="G119" s="1">
        <v>1205</v>
      </c>
      <c r="H119" s="1">
        <f t="shared" si="1"/>
        <v>0.42323651452282157</v>
      </c>
      <c r="I119" s="1" t="s">
        <v>1399</v>
      </c>
      <c r="J119" s="1" t="s">
        <v>1400</v>
      </c>
    </row>
    <row r="120" spans="1:10" x14ac:dyDescent="0.35">
      <c r="A120" s="1">
        <v>510</v>
      </c>
      <c r="B120" s="1">
        <v>5781</v>
      </c>
      <c r="C120" s="1" t="s">
        <v>1210</v>
      </c>
      <c r="D120" s="1" t="s">
        <v>1194</v>
      </c>
      <c r="E120" s="1" t="s">
        <v>1191</v>
      </c>
      <c r="F120" s="1">
        <v>117</v>
      </c>
      <c r="G120" s="1">
        <v>716</v>
      </c>
      <c r="H120" s="1">
        <f t="shared" si="1"/>
        <v>0.16340782122905029</v>
      </c>
      <c r="I120" s="1" t="s">
        <v>282</v>
      </c>
      <c r="J120" s="1" t="s">
        <v>1401</v>
      </c>
    </row>
    <row r="121" spans="1:10" x14ac:dyDescent="0.35">
      <c r="A121" s="1">
        <v>444</v>
      </c>
      <c r="B121" s="1">
        <v>8306</v>
      </c>
      <c r="C121" s="1" t="s">
        <v>1230</v>
      </c>
      <c r="D121" s="1" t="s">
        <v>1190</v>
      </c>
      <c r="E121" s="1" t="s">
        <v>1195</v>
      </c>
      <c r="F121" s="1">
        <v>973</v>
      </c>
      <c r="G121" s="1">
        <v>1250</v>
      </c>
      <c r="H121" s="1">
        <f t="shared" si="1"/>
        <v>0.77839999999999998</v>
      </c>
      <c r="I121" s="1" t="s">
        <v>1402</v>
      </c>
      <c r="J121" s="1" t="s">
        <v>1403</v>
      </c>
    </row>
    <row r="122" spans="1:10" x14ac:dyDescent="0.35">
      <c r="A122" s="1">
        <v>503</v>
      </c>
      <c r="B122" s="1">
        <v>3270</v>
      </c>
      <c r="C122" s="1" t="s">
        <v>1207</v>
      </c>
      <c r="D122" s="1" t="s">
        <v>1190</v>
      </c>
      <c r="E122" s="1" t="s">
        <v>1191</v>
      </c>
      <c r="F122" s="1">
        <v>243</v>
      </c>
      <c r="G122" s="1">
        <v>935</v>
      </c>
      <c r="H122" s="1">
        <f t="shared" si="1"/>
        <v>0.25989304812834224</v>
      </c>
      <c r="I122" s="1" t="s">
        <v>1404</v>
      </c>
      <c r="J122" s="1" t="s">
        <v>748</v>
      </c>
    </row>
    <row r="123" spans="1:10" x14ac:dyDescent="0.35">
      <c r="A123" s="1">
        <v>109</v>
      </c>
      <c r="B123" s="1">
        <v>6787</v>
      </c>
      <c r="C123" s="1" t="s">
        <v>1198</v>
      </c>
      <c r="D123" s="1" t="s">
        <v>1190</v>
      </c>
      <c r="E123" s="1" t="s">
        <v>1195</v>
      </c>
      <c r="F123" s="1">
        <v>715</v>
      </c>
      <c r="G123" s="1">
        <v>1185</v>
      </c>
      <c r="H123" s="1">
        <f t="shared" si="1"/>
        <v>0.6033755274261603</v>
      </c>
      <c r="I123" s="1" t="s">
        <v>305</v>
      </c>
      <c r="J123" s="1" t="s">
        <v>1405</v>
      </c>
    </row>
    <row r="124" spans="1:10" x14ac:dyDescent="0.35">
      <c r="A124" s="1">
        <v>823</v>
      </c>
      <c r="B124" s="1">
        <v>3733</v>
      </c>
      <c r="C124" s="1" t="s">
        <v>1189</v>
      </c>
      <c r="D124" s="1" t="s">
        <v>1190</v>
      </c>
      <c r="E124" s="1" t="s">
        <v>1195</v>
      </c>
      <c r="F124" s="1">
        <v>571</v>
      </c>
      <c r="G124" s="1">
        <v>1031</v>
      </c>
      <c r="H124" s="1">
        <f t="shared" si="1"/>
        <v>0.55383123181377303</v>
      </c>
      <c r="I124" s="1" t="s">
        <v>173</v>
      </c>
      <c r="J124" s="1" t="s">
        <v>1406</v>
      </c>
    </row>
    <row r="125" spans="1:10" x14ac:dyDescent="0.35">
      <c r="A125" s="1">
        <v>147</v>
      </c>
      <c r="B125" s="1">
        <v>207</v>
      </c>
      <c r="C125" s="1" t="s">
        <v>1213</v>
      </c>
      <c r="D125" s="1" t="s">
        <v>1190</v>
      </c>
      <c r="E125" s="1" t="s">
        <v>1195</v>
      </c>
      <c r="F125" s="1">
        <v>369</v>
      </c>
      <c r="G125" s="1">
        <v>646</v>
      </c>
      <c r="H125" s="1">
        <f t="shared" si="1"/>
        <v>0.57120743034055732</v>
      </c>
      <c r="I125" s="1" t="s">
        <v>284</v>
      </c>
      <c r="J125" s="1" t="s">
        <v>1407</v>
      </c>
    </row>
    <row r="126" spans="1:10" x14ac:dyDescent="0.35">
      <c r="A126" s="1">
        <v>625</v>
      </c>
      <c r="B126" s="1">
        <v>3</v>
      </c>
      <c r="C126" s="1" t="s">
        <v>1213</v>
      </c>
      <c r="D126" s="1" t="s">
        <v>1194</v>
      </c>
      <c r="E126" s="1" t="s">
        <v>1191</v>
      </c>
      <c r="F126" s="1">
        <v>318</v>
      </c>
      <c r="G126" s="1">
        <v>980</v>
      </c>
      <c r="H126" s="1">
        <f t="shared" si="1"/>
        <v>0.32448979591836735</v>
      </c>
      <c r="I126" s="1" t="s">
        <v>1408</v>
      </c>
      <c r="J126" s="1" t="s">
        <v>1409</v>
      </c>
    </row>
    <row r="127" spans="1:10" x14ac:dyDescent="0.35">
      <c r="A127" s="1">
        <v>695</v>
      </c>
      <c r="B127" s="1">
        <v>1896</v>
      </c>
      <c r="C127" s="1" t="s">
        <v>1207</v>
      </c>
      <c r="D127" s="1" t="s">
        <v>1190</v>
      </c>
      <c r="E127" s="1" t="s">
        <v>1191</v>
      </c>
      <c r="F127" s="1">
        <v>266</v>
      </c>
      <c r="G127" s="1">
        <v>833</v>
      </c>
      <c r="H127" s="1">
        <f t="shared" si="1"/>
        <v>0.31932773109243695</v>
      </c>
      <c r="I127" s="1" t="s">
        <v>305</v>
      </c>
      <c r="J127" s="1" t="s">
        <v>1410</v>
      </c>
    </row>
    <row r="128" spans="1:10" x14ac:dyDescent="0.35">
      <c r="A128" s="1">
        <v>983</v>
      </c>
      <c r="B128" s="1">
        <v>9631</v>
      </c>
      <c r="C128" s="1" t="s">
        <v>1201</v>
      </c>
      <c r="D128" s="1" t="s">
        <v>1194</v>
      </c>
      <c r="E128" s="1" t="s">
        <v>1191</v>
      </c>
      <c r="F128" s="1">
        <v>60</v>
      </c>
      <c r="G128" s="1">
        <v>166</v>
      </c>
      <c r="H128" s="1">
        <f t="shared" si="1"/>
        <v>0.36144578313253012</v>
      </c>
      <c r="I128" s="1" t="s">
        <v>1411</v>
      </c>
      <c r="J128" s="1" t="s">
        <v>1412</v>
      </c>
    </row>
    <row r="129" spans="1:10" x14ac:dyDescent="0.35">
      <c r="A129" s="1">
        <v>82</v>
      </c>
      <c r="B129" s="1">
        <v>3132</v>
      </c>
      <c r="C129" s="1" t="s">
        <v>1198</v>
      </c>
      <c r="D129" s="1" t="s">
        <v>1194</v>
      </c>
      <c r="E129" s="1" t="s">
        <v>1195</v>
      </c>
      <c r="F129" s="1">
        <v>121</v>
      </c>
      <c r="G129" s="1">
        <v>557</v>
      </c>
      <c r="H129" s="1">
        <f t="shared" si="1"/>
        <v>0.21723518850987433</v>
      </c>
      <c r="I129" s="1" t="s">
        <v>1413</v>
      </c>
      <c r="J129" s="1" t="s">
        <v>1414</v>
      </c>
    </row>
    <row r="130" spans="1:10" x14ac:dyDescent="0.35">
      <c r="A130" s="1">
        <v>397</v>
      </c>
      <c r="B130" s="1">
        <v>1202</v>
      </c>
      <c r="C130" s="1" t="s">
        <v>1218</v>
      </c>
      <c r="D130" s="1" t="s">
        <v>1194</v>
      </c>
      <c r="E130" s="1" t="s">
        <v>1195</v>
      </c>
      <c r="F130" s="1">
        <v>876</v>
      </c>
      <c r="G130" s="1">
        <v>1045</v>
      </c>
      <c r="H130" s="1">
        <f t="shared" si="1"/>
        <v>0.83827751196172251</v>
      </c>
      <c r="I130" s="1" t="s">
        <v>1415</v>
      </c>
      <c r="J130" s="1" t="s">
        <v>1416</v>
      </c>
    </row>
    <row r="131" spans="1:10" x14ac:dyDescent="0.35">
      <c r="A131" s="1">
        <v>599</v>
      </c>
      <c r="B131" s="1">
        <v>8834</v>
      </c>
      <c r="C131" s="1" t="s">
        <v>1213</v>
      </c>
      <c r="D131" s="1" t="s">
        <v>1190</v>
      </c>
      <c r="E131" s="1" t="s">
        <v>1191</v>
      </c>
      <c r="F131" s="1">
        <v>946</v>
      </c>
      <c r="G131" s="1">
        <v>1100</v>
      </c>
      <c r="H131" s="1">
        <f t="shared" ref="H131:H194" si="2">F131/G131</f>
        <v>0.86</v>
      </c>
      <c r="I131" s="1" t="s">
        <v>168</v>
      </c>
      <c r="J131" s="1" t="s">
        <v>355</v>
      </c>
    </row>
    <row r="132" spans="1:10" x14ac:dyDescent="0.35">
      <c r="A132" s="1">
        <v>306</v>
      </c>
      <c r="B132" s="1">
        <v>1201</v>
      </c>
      <c r="C132" s="1" t="s">
        <v>1215</v>
      </c>
      <c r="D132" s="1" t="s">
        <v>1190</v>
      </c>
      <c r="E132" s="1" t="s">
        <v>1191</v>
      </c>
      <c r="F132" s="1">
        <v>654</v>
      </c>
      <c r="G132" s="1">
        <v>1150</v>
      </c>
      <c r="H132" s="1">
        <f t="shared" si="2"/>
        <v>0.56869565217391305</v>
      </c>
      <c r="I132" s="1" t="s">
        <v>190</v>
      </c>
      <c r="J132" s="1" t="s">
        <v>1417</v>
      </c>
    </row>
    <row r="133" spans="1:10" x14ac:dyDescent="0.35">
      <c r="A133" s="1">
        <v>536</v>
      </c>
      <c r="B133" s="1">
        <v>2573</v>
      </c>
      <c r="C133" s="1" t="s">
        <v>1230</v>
      </c>
      <c r="D133" s="1" t="s">
        <v>1190</v>
      </c>
      <c r="E133" s="1" t="s">
        <v>1195</v>
      </c>
      <c r="F133" s="1">
        <v>74</v>
      </c>
      <c r="G133" s="1">
        <v>281</v>
      </c>
      <c r="H133" s="1">
        <f t="shared" si="2"/>
        <v>0.26334519572953735</v>
      </c>
      <c r="I133" s="1" t="s">
        <v>1418</v>
      </c>
      <c r="J133" s="1" t="s">
        <v>930</v>
      </c>
    </row>
    <row r="134" spans="1:10" x14ac:dyDescent="0.35">
      <c r="A134" s="1">
        <v>20</v>
      </c>
      <c r="B134" s="1">
        <v>6759</v>
      </c>
      <c r="C134" s="1" t="s">
        <v>1230</v>
      </c>
      <c r="D134" s="1" t="s">
        <v>1190</v>
      </c>
      <c r="E134" s="1" t="s">
        <v>1191</v>
      </c>
      <c r="F134" s="1">
        <v>630</v>
      </c>
      <c r="G134" s="1">
        <v>1062</v>
      </c>
      <c r="H134" s="1">
        <f t="shared" si="2"/>
        <v>0.59322033898305082</v>
      </c>
      <c r="I134" s="1" t="s">
        <v>1419</v>
      </c>
      <c r="J134" s="1" t="s">
        <v>1420</v>
      </c>
    </row>
    <row r="135" spans="1:10" x14ac:dyDescent="0.35">
      <c r="A135" s="1">
        <v>515</v>
      </c>
      <c r="B135" s="1">
        <v>2601</v>
      </c>
      <c r="C135" s="1" t="s">
        <v>1189</v>
      </c>
      <c r="D135" s="1" t="s">
        <v>1190</v>
      </c>
      <c r="E135" s="1" t="s">
        <v>1195</v>
      </c>
      <c r="F135" s="1">
        <v>782</v>
      </c>
      <c r="G135" s="1">
        <v>1425</v>
      </c>
      <c r="H135" s="1">
        <f t="shared" si="2"/>
        <v>0.54877192982456136</v>
      </c>
      <c r="I135" s="1" t="s">
        <v>1421</v>
      </c>
      <c r="J135" s="1" t="s">
        <v>1422</v>
      </c>
    </row>
    <row r="136" spans="1:10" x14ac:dyDescent="0.35">
      <c r="A136" s="1">
        <v>332</v>
      </c>
      <c r="B136" s="1">
        <v>2656</v>
      </c>
      <c r="C136" s="1" t="s">
        <v>1198</v>
      </c>
      <c r="D136" s="1" t="s">
        <v>1194</v>
      </c>
      <c r="E136" s="1" t="s">
        <v>1191</v>
      </c>
      <c r="F136" s="1">
        <v>45</v>
      </c>
      <c r="G136" s="1">
        <v>39</v>
      </c>
      <c r="H136" s="1">
        <f t="shared" si="2"/>
        <v>1.1538461538461537</v>
      </c>
      <c r="I136" s="1" t="s">
        <v>1423</v>
      </c>
      <c r="J136" s="1" t="s">
        <v>1424</v>
      </c>
    </row>
    <row r="137" spans="1:10" x14ac:dyDescent="0.35">
      <c r="A137" s="1">
        <v>127</v>
      </c>
      <c r="B137" s="1">
        <v>9645</v>
      </c>
      <c r="C137" s="1" t="s">
        <v>1198</v>
      </c>
      <c r="D137" s="1" t="s">
        <v>1194</v>
      </c>
      <c r="E137" s="1" t="s">
        <v>1195</v>
      </c>
      <c r="F137" s="1">
        <v>916</v>
      </c>
      <c r="G137" s="1">
        <v>1143</v>
      </c>
      <c r="H137" s="1">
        <f t="shared" si="2"/>
        <v>0.80139982502187224</v>
      </c>
      <c r="I137" s="1" t="s">
        <v>1425</v>
      </c>
      <c r="J137" s="1" t="s">
        <v>1426</v>
      </c>
    </row>
    <row r="138" spans="1:10" x14ac:dyDescent="0.35">
      <c r="A138" s="1">
        <v>958</v>
      </c>
      <c r="B138" s="1">
        <v>584</v>
      </c>
      <c r="C138" s="1" t="s">
        <v>1215</v>
      </c>
      <c r="D138" s="1" t="s">
        <v>1194</v>
      </c>
      <c r="E138" s="1" t="s">
        <v>1195</v>
      </c>
      <c r="F138" s="1">
        <v>274</v>
      </c>
      <c r="G138" s="1">
        <v>669</v>
      </c>
      <c r="H138" s="1">
        <f t="shared" si="2"/>
        <v>0.40956651718983555</v>
      </c>
      <c r="I138" s="1" t="s">
        <v>1427</v>
      </c>
      <c r="J138" s="1" t="s">
        <v>1428</v>
      </c>
    </row>
    <row r="139" spans="1:10" x14ac:dyDescent="0.35">
      <c r="A139" s="1">
        <v>42</v>
      </c>
      <c r="B139" s="1">
        <v>2121</v>
      </c>
      <c r="C139" s="1" t="s">
        <v>1241</v>
      </c>
      <c r="D139" s="1" t="s">
        <v>1190</v>
      </c>
      <c r="E139" s="1" t="s">
        <v>1191</v>
      </c>
      <c r="F139" s="1">
        <v>987</v>
      </c>
      <c r="G139" s="1">
        <v>1134</v>
      </c>
      <c r="H139" s="1">
        <f t="shared" si="2"/>
        <v>0.87037037037037035</v>
      </c>
      <c r="I139" s="1" t="s">
        <v>1429</v>
      </c>
      <c r="J139" s="1" t="s">
        <v>1430</v>
      </c>
    </row>
    <row r="140" spans="1:10" x14ac:dyDescent="0.35">
      <c r="A140" s="1">
        <v>977</v>
      </c>
      <c r="B140" s="1">
        <v>2142</v>
      </c>
      <c r="C140" s="1" t="s">
        <v>1241</v>
      </c>
      <c r="D140" s="1" t="s">
        <v>1194</v>
      </c>
      <c r="E140" s="1" t="s">
        <v>1191</v>
      </c>
      <c r="F140" s="1">
        <v>434</v>
      </c>
      <c r="G140" s="1">
        <v>558</v>
      </c>
      <c r="H140" s="1">
        <f t="shared" si="2"/>
        <v>0.77777777777777779</v>
      </c>
      <c r="I140" s="1" t="s">
        <v>1431</v>
      </c>
      <c r="J140" s="1" t="s">
        <v>1236</v>
      </c>
    </row>
    <row r="141" spans="1:10" x14ac:dyDescent="0.35">
      <c r="A141" s="1">
        <v>460</v>
      </c>
      <c r="B141" s="1">
        <v>2396</v>
      </c>
      <c r="C141" s="1" t="s">
        <v>1204</v>
      </c>
      <c r="D141" s="1" t="s">
        <v>1194</v>
      </c>
      <c r="E141" s="1" t="s">
        <v>1195</v>
      </c>
      <c r="F141" s="1">
        <v>897</v>
      </c>
      <c r="G141" s="1">
        <v>1313</v>
      </c>
      <c r="H141" s="1">
        <f t="shared" si="2"/>
        <v>0.68316831683168322</v>
      </c>
      <c r="I141" s="1" t="s">
        <v>316</v>
      </c>
      <c r="J141" s="1" t="s">
        <v>1305</v>
      </c>
    </row>
    <row r="142" spans="1:10" x14ac:dyDescent="0.35">
      <c r="A142" s="1">
        <v>659</v>
      </c>
      <c r="B142" s="1">
        <v>8747</v>
      </c>
      <c r="C142" s="1" t="s">
        <v>1218</v>
      </c>
      <c r="D142" s="1" t="s">
        <v>1194</v>
      </c>
      <c r="E142" s="1" t="s">
        <v>1191</v>
      </c>
      <c r="F142" s="1">
        <v>442</v>
      </c>
      <c r="G142" s="1">
        <v>595</v>
      </c>
      <c r="H142" s="1">
        <f t="shared" si="2"/>
        <v>0.74285714285714288</v>
      </c>
      <c r="I142" s="1" t="s">
        <v>1432</v>
      </c>
      <c r="J142" s="1" t="s">
        <v>1433</v>
      </c>
    </row>
    <row r="143" spans="1:10" x14ac:dyDescent="0.35">
      <c r="A143" s="1">
        <v>197</v>
      </c>
      <c r="B143" s="1">
        <v>4142</v>
      </c>
      <c r="C143" s="1" t="s">
        <v>1207</v>
      </c>
      <c r="D143" s="1" t="s">
        <v>1190</v>
      </c>
      <c r="E143" s="1" t="s">
        <v>1195</v>
      </c>
      <c r="F143" s="1">
        <v>98</v>
      </c>
      <c r="G143" s="1">
        <v>360</v>
      </c>
      <c r="H143" s="1">
        <f t="shared" si="2"/>
        <v>0.2722222222222222</v>
      </c>
      <c r="I143" s="1" t="s">
        <v>1434</v>
      </c>
      <c r="J143" s="1" t="s">
        <v>1435</v>
      </c>
    </row>
    <row r="144" spans="1:10" x14ac:dyDescent="0.35">
      <c r="A144" s="1">
        <v>540</v>
      </c>
      <c r="B144" s="1">
        <v>9770</v>
      </c>
      <c r="C144" s="1" t="s">
        <v>1198</v>
      </c>
      <c r="D144" s="1" t="s">
        <v>1194</v>
      </c>
      <c r="E144" s="1" t="s">
        <v>1195</v>
      </c>
      <c r="F144" s="1">
        <v>431</v>
      </c>
      <c r="G144" s="1">
        <v>934</v>
      </c>
      <c r="H144" s="1">
        <f t="shared" si="2"/>
        <v>0.4614561027837259</v>
      </c>
      <c r="I144" s="1" t="s">
        <v>1436</v>
      </c>
      <c r="J144" s="1" t="s">
        <v>656</v>
      </c>
    </row>
    <row r="145" spans="1:10" x14ac:dyDescent="0.35">
      <c r="A145" s="1">
        <v>178</v>
      </c>
      <c r="B145" s="1">
        <v>2593</v>
      </c>
      <c r="C145" s="1" t="s">
        <v>1230</v>
      </c>
      <c r="D145" s="1" t="s">
        <v>1194</v>
      </c>
      <c r="E145" s="1" t="s">
        <v>1195</v>
      </c>
      <c r="F145" s="1">
        <v>745</v>
      </c>
      <c r="G145" s="1">
        <v>1383</v>
      </c>
      <c r="H145" s="1">
        <f t="shared" si="2"/>
        <v>0.53868402024584239</v>
      </c>
      <c r="I145" s="1" t="s">
        <v>1437</v>
      </c>
      <c r="J145" s="1" t="s">
        <v>1438</v>
      </c>
    </row>
    <row r="146" spans="1:10" x14ac:dyDescent="0.35">
      <c r="A146" s="1">
        <v>202</v>
      </c>
      <c r="B146" s="1">
        <v>9807</v>
      </c>
      <c r="C146" s="1" t="s">
        <v>1201</v>
      </c>
      <c r="D146" s="1" t="s">
        <v>1194</v>
      </c>
      <c r="E146" s="1" t="s">
        <v>1195</v>
      </c>
      <c r="F146" s="1">
        <v>871</v>
      </c>
      <c r="G146" s="1">
        <v>1274</v>
      </c>
      <c r="H146" s="1">
        <f t="shared" si="2"/>
        <v>0.68367346938775508</v>
      </c>
      <c r="I146" s="1" t="s">
        <v>1433</v>
      </c>
      <c r="J146" s="1" t="s">
        <v>1251</v>
      </c>
    </row>
    <row r="147" spans="1:10" x14ac:dyDescent="0.35">
      <c r="A147" s="1">
        <v>632</v>
      </c>
      <c r="B147" s="1">
        <v>2525</v>
      </c>
      <c r="C147" s="1" t="s">
        <v>1213</v>
      </c>
      <c r="D147" s="1" t="s">
        <v>1190</v>
      </c>
      <c r="E147" s="1" t="s">
        <v>1191</v>
      </c>
      <c r="F147" s="1">
        <v>67</v>
      </c>
      <c r="G147" s="1">
        <v>193</v>
      </c>
      <c r="H147" s="1">
        <f t="shared" si="2"/>
        <v>0.34715025906735753</v>
      </c>
      <c r="I147" s="1" t="s">
        <v>82</v>
      </c>
      <c r="J147" s="1" t="s">
        <v>1439</v>
      </c>
    </row>
    <row r="148" spans="1:10" x14ac:dyDescent="0.35">
      <c r="A148" s="1">
        <v>25</v>
      </c>
      <c r="B148" s="1">
        <v>1724</v>
      </c>
      <c r="C148" s="1" t="s">
        <v>1201</v>
      </c>
      <c r="D148" s="1" t="s">
        <v>1190</v>
      </c>
      <c r="E148" s="1" t="s">
        <v>1195</v>
      </c>
      <c r="F148" s="1">
        <v>431</v>
      </c>
      <c r="G148" s="1">
        <v>702</v>
      </c>
      <c r="H148" s="1">
        <f t="shared" si="2"/>
        <v>0.61396011396011396</v>
      </c>
      <c r="I148" s="1" t="s">
        <v>1440</v>
      </c>
      <c r="J148" s="1" t="s">
        <v>1441</v>
      </c>
    </row>
    <row r="149" spans="1:10" x14ac:dyDescent="0.35">
      <c r="A149" s="1">
        <v>990</v>
      </c>
      <c r="B149" s="1">
        <v>7146</v>
      </c>
      <c r="C149" s="1" t="s">
        <v>1230</v>
      </c>
      <c r="D149" s="1" t="s">
        <v>1194</v>
      </c>
      <c r="E149" s="1" t="s">
        <v>1191</v>
      </c>
      <c r="F149" s="1">
        <v>178</v>
      </c>
      <c r="G149" s="1">
        <v>646</v>
      </c>
      <c r="H149" s="1">
        <f t="shared" si="2"/>
        <v>0.27554179566563469</v>
      </c>
      <c r="I149" s="1" t="s">
        <v>1442</v>
      </c>
      <c r="J149" s="1" t="s">
        <v>1443</v>
      </c>
    </row>
    <row r="150" spans="1:10" x14ac:dyDescent="0.35">
      <c r="A150" s="1">
        <v>913</v>
      </c>
      <c r="B150" s="1">
        <v>563</v>
      </c>
      <c r="C150" s="1" t="s">
        <v>1201</v>
      </c>
      <c r="D150" s="1" t="s">
        <v>1190</v>
      </c>
      <c r="E150" s="1" t="s">
        <v>1195</v>
      </c>
      <c r="F150" s="1">
        <v>180</v>
      </c>
      <c r="G150" s="1">
        <v>755</v>
      </c>
      <c r="H150" s="1">
        <f t="shared" si="2"/>
        <v>0.23841059602649006</v>
      </c>
      <c r="I150" s="1" t="s">
        <v>1444</v>
      </c>
      <c r="J150" s="1" t="s">
        <v>1445</v>
      </c>
    </row>
    <row r="151" spans="1:10" x14ac:dyDescent="0.35">
      <c r="A151" s="1">
        <v>371</v>
      </c>
      <c r="B151" s="1">
        <v>7771</v>
      </c>
      <c r="C151" s="1" t="s">
        <v>1241</v>
      </c>
      <c r="D151" s="1" t="s">
        <v>1190</v>
      </c>
      <c r="E151" s="1" t="s">
        <v>1195</v>
      </c>
      <c r="F151" s="1">
        <v>280</v>
      </c>
      <c r="G151" s="1">
        <v>990</v>
      </c>
      <c r="H151" s="1">
        <f t="shared" si="2"/>
        <v>0.28282828282828282</v>
      </c>
      <c r="I151" s="1" t="s">
        <v>813</v>
      </c>
      <c r="J151" s="1" t="s">
        <v>1446</v>
      </c>
    </row>
    <row r="152" spans="1:10" x14ac:dyDescent="0.35">
      <c r="A152" s="1">
        <v>514</v>
      </c>
      <c r="B152" s="1">
        <v>4789</v>
      </c>
      <c r="C152" s="1" t="s">
        <v>1215</v>
      </c>
      <c r="D152" s="1" t="s">
        <v>1190</v>
      </c>
      <c r="E152" s="1" t="s">
        <v>1195</v>
      </c>
      <c r="F152" s="1">
        <v>263</v>
      </c>
      <c r="G152" s="1">
        <v>965</v>
      </c>
      <c r="H152" s="1">
        <f t="shared" si="2"/>
        <v>0.27253886010362693</v>
      </c>
      <c r="I152" s="1" t="s">
        <v>1447</v>
      </c>
      <c r="J152" s="1" t="s">
        <v>588</v>
      </c>
    </row>
    <row r="153" spans="1:10" x14ac:dyDescent="0.35">
      <c r="A153" s="1">
        <v>707</v>
      </c>
      <c r="B153" s="1">
        <v>3221</v>
      </c>
      <c r="C153" s="1" t="s">
        <v>1218</v>
      </c>
      <c r="D153" s="1" t="s">
        <v>1190</v>
      </c>
      <c r="E153" s="1" t="s">
        <v>1191</v>
      </c>
      <c r="F153" s="1">
        <v>187</v>
      </c>
      <c r="G153" s="1">
        <v>931</v>
      </c>
      <c r="H153" s="1">
        <f t="shared" si="2"/>
        <v>0.20085929108485501</v>
      </c>
      <c r="I153" s="1" t="s">
        <v>1448</v>
      </c>
      <c r="J153" s="1" t="s">
        <v>1449</v>
      </c>
    </row>
    <row r="154" spans="1:10" x14ac:dyDescent="0.35">
      <c r="A154" s="1">
        <v>473</v>
      </c>
      <c r="B154" s="1">
        <v>5197</v>
      </c>
      <c r="C154" s="1" t="s">
        <v>1241</v>
      </c>
      <c r="D154" s="1" t="s">
        <v>1194</v>
      </c>
      <c r="E154" s="1" t="s">
        <v>1191</v>
      </c>
      <c r="F154" s="1">
        <v>94</v>
      </c>
      <c r="G154" s="1">
        <v>361</v>
      </c>
      <c r="H154" s="1">
        <f t="shared" si="2"/>
        <v>0.26038781163434904</v>
      </c>
      <c r="I154" s="1" t="s">
        <v>1450</v>
      </c>
      <c r="J154" s="1" t="s">
        <v>1451</v>
      </c>
    </row>
    <row r="155" spans="1:10" x14ac:dyDescent="0.35">
      <c r="A155" s="1">
        <v>847</v>
      </c>
      <c r="B155" s="1">
        <v>8183</v>
      </c>
      <c r="C155" s="1" t="s">
        <v>1210</v>
      </c>
      <c r="D155" s="1" t="s">
        <v>1194</v>
      </c>
      <c r="E155" s="1" t="s">
        <v>1195</v>
      </c>
      <c r="F155" s="1">
        <v>906</v>
      </c>
      <c r="G155" s="1">
        <v>1297</v>
      </c>
      <c r="H155" s="1">
        <f t="shared" si="2"/>
        <v>0.69853508095605243</v>
      </c>
      <c r="I155" s="1" t="s">
        <v>1452</v>
      </c>
      <c r="J155" s="1" t="s">
        <v>1453</v>
      </c>
    </row>
    <row r="156" spans="1:10" x14ac:dyDescent="0.35">
      <c r="A156" s="1">
        <v>815</v>
      </c>
      <c r="B156" s="1">
        <v>1126</v>
      </c>
      <c r="C156" s="1" t="s">
        <v>1189</v>
      </c>
      <c r="D156" s="1" t="s">
        <v>1194</v>
      </c>
      <c r="E156" s="1" t="s">
        <v>1191</v>
      </c>
      <c r="F156" s="1">
        <v>71</v>
      </c>
      <c r="G156" s="1">
        <v>130</v>
      </c>
      <c r="H156" s="1">
        <f t="shared" si="2"/>
        <v>0.5461538461538461</v>
      </c>
      <c r="I156" s="1" t="s">
        <v>1454</v>
      </c>
      <c r="J156" s="1" t="s">
        <v>1455</v>
      </c>
    </row>
    <row r="157" spans="1:10" x14ac:dyDescent="0.35">
      <c r="A157" s="1">
        <v>928</v>
      </c>
      <c r="B157" s="1">
        <v>4899</v>
      </c>
      <c r="C157" s="1" t="s">
        <v>1215</v>
      </c>
      <c r="D157" s="1" t="s">
        <v>1194</v>
      </c>
      <c r="E157" s="1" t="s">
        <v>1195</v>
      </c>
      <c r="F157" s="1">
        <v>253</v>
      </c>
      <c r="G157" s="1">
        <v>904</v>
      </c>
      <c r="H157" s="1">
        <f t="shared" si="2"/>
        <v>0.27986725663716816</v>
      </c>
      <c r="I157" s="1" t="s">
        <v>715</v>
      </c>
      <c r="J157" s="1" t="s">
        <v>715</v>
      </c>
    </row>
    <row r="158" spans="1:10" x14ac:dyDescent="0.35">
      <c r="A158" s="1">
        <v>210</v>
      </c>
      <c r="B158" s="1">
        <v>4732</v>
      </c>
      <c r="C158" s="1" t="s">
        <v>1201</v>
      </c>
      <c r="D158" s="1" t="s">
        <v>1194</v>
      </c>
      <c r="E158" s="1" t="s">
        <v>1195</v>
      </c>
      <c r="F158" s="1">
        <v>591</v>
      </c>
      <c r="G158" s="1">
        <v>1433</v>
      </c>
      <c r="H158" s="1">
        <f t="shared" si="2"/>
        <v>0.41242149337055128</v>
      </c>
      <c r="I158" s="1" t="s">
        <v>1456</v>
      </c>
      <c r="J158" s="1" t="s">
        <v>276</v>
      </c>
    </row>
    <row r="159" spans="1:10" x14ac:dyDescent="0.35">
      <c r="A159" s="1">
        <v>793</v>
      </c>
      <c r="B159" s="1">
        <v>4103</v>
      </c>
      <c r="C159" s="1" t="s">
        <v>1218</v>
      </c>
      <c r="D159" s="1" t="s">
        <v>1190</v>
      </c>
      <c r="E159" s="1" t="s">
        <v>1191</v>
      </c>
      <c r="F159" s="1">
        <v>399</v>
      </c>
      <c r="G159" s="1">
        <v>835</v>
      </c>
      <c r="H159" s="1">
        <f t="shared" si="2"/>
        <v>0.47784431137724553</v>
      </c>
      <c r="I159" s="1" t="s">
        <v>168</v>
      </c>
      <c r="J159" s="1" t="s">
        <v>119</v>
      </c>
    </row>
    <row r="160" spans="1:10" x14ac:dyDescent="0.35">
      <c r="A160" s="1">
        <v>872</v>
      </c>
      <c r="B160" s="1">
        <v>7861</v>
      </c>
      <c r="C160" s="1" t="s">
        <v>1218</v>
      </c>
      <c r="D160" s="1" t="s">
        <v>1194</v>
      </c>
      <c r="E160" s="1" t="s">
        <v>1195</v>
      </c>
      <c r="F160" s="1">
        <v>91</v>
      </c>
      <c r="G160" s="1">
        <v>242</v>
      </c>
      <c r="H160" s="1">
        <f t="shared" si="2"/>
        <v>0.37603305785123969</v>
      </c>
      <c r="I160" s="1" t="s">
        <v>1457</v>
      </c>
      <c r="J160" s="1" t="s">
        <v>1331</v>
      </c>
    </row>
    <row r="161" spans="1:10" x14ac:dyDescent="0.35">
      <c r="A161" s="1">
        <v>298</v>
      </c>
      <c r="B161" s="1">
        <v>7764</v>
      </c>
      <c r="C161" s="1" t="s">
        <v>1215</v>
      </c>
      <c r="D161" s="1" t="s">
        <v>1194</v>
      </c>
      <c r="E161" s="1" t="s">
        <v>1191</v>
      </c>
      <c r="F161" s="1">
        <v>717</v>
      </c>
      <c r="G161" s="1">
        <v>1297</v>
      </c>
      <c r="H161" s="1">
        <f t="shared" si="2"/>
        <v>0.5528141865844256</v>
      </c>
      <c r="I161" s="1" t="s">
        <v>1458</v>
      </c>
      <c r="J161" s="1" t="s">
        <v>1459</v>
      </c>
    </row>
    <row r="162" spans="1:10" x14ac:dyDescent="0.35">
      <c r="A162" s="1">
        <v>941</v>
      </c>
      <c r="B162" s="1">
        <v>5345</v>
      </c>
      <c r="C162" s="1" t="s">
        <v>1207</v>
      </c>
      <c r="D162" s="1" t="s">
        <v>1194</v>
      </c>
      <c r="E162" s="1" t="s">
        <v>1191</v>
      </c>
      <c r="F162" s="1">
        <v>735</v>
      </c>
      <c r="G162" s="1">
        <v>1181</v>
      </c>
      <c r="H162" s="1">
        <f t="shared" si="2"/>
        <v>0.62235393734123623</v>
      </c>
      <c r="I162" s="1" t="s">
        <v>1460</v>
      </c>
      <c r="J162" s="1" t="s">
        <v>1461</v>
      </c>
    </row>
    <row r="163" spans="1:10" x14ac:dyDescent="0.35">
      <c r="A163" s="1">
        <v>731</v>
      </c>
      <c r="B163" s="1">
        <v>6191</v>
      </c>
      <c r="C163" s="1" t="s">
        <v>1215</v>
      </c>
      <c r="D163" s="1" t="s">
        <v>1190</v>
      </c>
      <c r="E163" s="1" t="s">
        <v>1195</v>
      </c>
      <c r="F163" s="1">
        <v>970</v>
      </c>
      <c r="G163" s="1">
        <v>1242</v>
      </c>
      <c r="H163" s="1">
        <f t="shared" si="2"/>
        <v>0.78099838969404189</v>
      </c>
      <c r="I163" s="1" t="s">
        <v>1462</v>
      </c>
      <c r="J163" s="1" t="s">
        <v>1463</v>
      </c>
    </row>
    <row r="164" spans="1:10" x14ac:dyDescent="0.35">
      <c r="A164" s="1">
        <v>500</v>
      </c>
      <c r="B164" s="1">
        <v>310</v>
      </c>
      <c r="C164" s="1" t="s">
        <v>1241</v>
      </c>
      <c r="D164" s="1" t="s">
        <v>1190</v>
      </c>
      <c r="E164" s="1" t="s">
        <v>1191</v>
      </c>
      <c r="F164" s="1">
        <v>80</v>
      </c>
      <c r="G164" s="1">
        <v>236</v>
      </c>
      <c r="H164" s="1">
        <f t="shared" si="2"/>
        <v>0.33898305084745761</v>
      </c>
      <c r="I164" s="1" t="s">
        <v>1464</v>
      </c>
      <c r="J164" s="1" t="s">
        <v>1465</v>
      </c>
    </row>
    <row r="165" spans="1:10" x14ac:dyDescent="0.35">
      <c r="A165" s="1">
        <v>142</v>
      </c>
      <c r="B165" s="1">
        <v>3095</v>
      </c>
      <c r="C165" s="1" t="s">
        <v>1241</v>
      </c>
      <c r="D165" s="1" t="s">
        <v>1190</v>
      </c>
      <c r="E165" s="1" t="s">
        <v>1195</v>
      </c>
      <c r="F165" s="1">
        <v>550</v>
      </c>
      <c r="G165" s="1">
        <v>1171</v>
      </c>
      <c r="H165" s="1">
        <f t="shared" si="2"/>
        <v>0.46968403074295473</v>
      </c>
      <c r="I165" s="1" t="s">
        <v>1459</v>
      </c>
      <c r="J165" s="1" t="s">
        <v>1466</v>
      </c>
    </row>
    <row r="166" spans="1:10" x14ac:dyDescent="0.35">
      <c r="A166" s="1">
        <v>787</v>
      </c>
      <c r="B166" s="1">
        <v>2159</v>
      </c>
      <c r="C166" s="1" t="s">
        <v>1241</v>
      </c>
      <c r="D166" s="1" t="s">
        <v>1194</v>
      </c>
      <c r="E166" s="1" t="s">
        <v>1195</v>
      </c>
      <c r="F166" s="1">
        <v>187</v>
      </c>
      <c r="G166" s="1">
        <v>864</v>
      </c>
      <c r="H166" s="1">
        <f t="shared" si="2"/>
        <v>0.21643518518518517</v>
      </c>
      <c r="I166" s="1" t="s">
        <v>87</v>
      </c>
      <c r="J166" s="1" t="s">
        <v>1411</v>
      </c>
    </row>
    <row r="167" spans="1:10" x14ac:dyDescent="0.35">
      <c r="A167" s="1">
        <v>749</v>
      </c>
      <c r="B167" s="1">
        <v>3569</v>
      </c>
      <c r="C167" s="1" t="s">
        <v>1218</v>
      </c>
      <c r="D167" s="1" t="s">
        <v>1194</v>
      </c>
      <c r="E167" s="1" t="s">
        <v>1195</v>
      </c>
      <c r="F167" s="1">
        <v>262</v>
      </c>
      <c r="G167" s="1">
        <v>875</v>
      </c>
      <c r="H167" s="1">
        <f t="shared" si="2"/>
        <v>0.29942857142857143</v>
      </c>
      <c r="I167" s="1" t="s">
        <v>1467</v>
      </c>
      <c r="J167" s="1" t="s">
        <v>207</v>
      </c>
    </row>
    <row r="168" spans="1:10" x14ac:dyDescent="0.35">
      <c r="A168" s="1">
        <v>304</v>
      </c>
      <c r="B168" s="1">
        <v>5958</v>
      </c>
      <c r="C168" s="1" t="s">
        <v>1207</v>
      </c>
      <c r="D168" s="1" t="s">
        <v>1190</v>
      </c>
      <c r="E168" s="1" t="s">
        <v>1191</v>
      </c>
      <c r="F168" s="1">
        <v>540</v>
      </c>
      <c r="G168" s="1">
        <v>1172</v>
      </c>
      <c r="H168" s="1">
        <f t="shared" si="2"/>
        <v>0.46075085324232085</v>
      </c>
      <c r="I168" s="1" t="s">
        <v>1468</v>
      </c>
      <c r="J168" s="1" t="s">
        <v>1469</v>
      </c>
    </row>
    <row r="169" spans="1:10" x14ac:dyDescent="0.35">
      <c r="A169" s="1">
        <v>30</v>
      </c>
      <c r="B169" s="1">
        <v>1275</v>
      </c>
      <c r="C169" s="1" t="s">
        <v>1210</v>
      </c>
      <c r="D169" s="1" t="s">
        <v>1190</v>
      </c>
      <c r="E169" s="1" t="s">
        <v>1191</v>
      </c>
      <c r="F169" s="1">
        <v>581</v>
      </c>
      <c r="G169" s="1">
        <v>1422</v>
      </c>
      <c r="H169" s="1">
        <f t="shared" si="2"/>
        <v>0.40857946554149088</v>
      </c>
      <c r="I169" s="1" t="s">
        <v>1470</v>
      </c>
      <c r="J169" s="1" t="s">
        <v>333</v>
      </c>
    </row>
    <row r="170" spans="1:10" x14ac:dyDescent="0.35">
      <c r="A170" s="1">
        <v>477</v>
      </c>
      <c r="B170" s="1">
        <v>6357</v>
      </c>
      <c r="C170" s="1" t="s">
        <v>1210</v>
      </c>
      <c r="D170" s="1" t="s">
        <v>1194</v>
      </c>
      <c r="E170" s="1" t="s">
        <v>1191</v>
      </c>
      <c r="F170" s="1">
        <v>840</v>
      </c>
      <c r="G170" s="1">
        <v>1061</v>
      </c>
      <c r="H170" s="1">
        <f t="shared" si="2"/>
        <v>0.79170593779453347</v>
      </c>
      <c r="I170" s="1" t="s">
        <v>39</v>
      </c>
      <c r="J170" s="1" t="s">
        <v>1471</v>
      </c>
    </row>
    <row r="171" spans="1:10" x14ac:dyDescent="0.35">
      <c r="A171" s="1">
        <v>52</v>
      </c>
      <c r="B171" s="1">
        <v>4551</v>
      </c>
      <c r="C171" s="1" t="s">
        <v>1215</v>
      </c>
      <c r="D171" s="1" t="s">
        <v>1190</v>
      </c>
      <c r="E171" s="1" t="s">
        <v>1195</v>
      </c>
      <c r="F171" s="1">
        <v>873</v>
      </c>
      <c r="G171" s="1">
        <v>1199</v>
      </c>
      <c r="H171" s="1">
        <f t="shared" si="2"/>
        <v>0.7281067556296914</v>
      </c>
      <c r="I171" s="1" t="s">
        <v>1472</v>
      </c>
      <c r="J171" s="1" t="s">
        <v>1473</v>
      </c>
    </row>
    <row r="172" spans="1:10" x14ac:dyDescent="0.35">
      <c r="A172" s="1">
        <v>73</v>
      </c>
      <c r="B172" s="1">
        <v>4252</v>
      </c>
      <c r="C172" s="1" t="s">
        <v>1201</v>
      </c>
      <c r="D172" s="1" t="s">
        <v>1190</v>
      </c>
      <c r="E172" s="1" t="s">
        <v>1195</v>
      </c>
      <c r="F172" s="1">
        <v>315</v>
      </c>
      <c r="G172" s="1">
        <v>937</v>
      </c>
      <c r="H172" s="1">
        <f t="shared" si="2"/>
        <v>0.33617929562433296</v>
      </c>
      <c r="I172" s="1" t="s">
        <v>17</v>
      </c>
      <c r="J172" s="1" t="s">
        <v>1474</v>
      </c>
    </row>
    <row r="173" spans="1:10" x14ac:dyDescent="0.35">
      <c r="A173" s="1">
        <v>691</v>
      </c>
      <c r="B173" s="1">
        <v>2096</v>
      </c>
      <c r="C173" s="1" t="s">
        <v>1213</v>
      </c>
      <c r="D173" s="1" t="s">
        <v>1190</v>
      </c>
      <c r="E173" s="1" t="s">
        <v>1191</v>
      </c>
      <c r="F173" s="1">
        <v>955</v>
      </c>
      <c r="G173" s="1">
        <v>1369</v>
      </c>
      <c r="H173" s="1">
        <f t="shared" si="2"/>
        <v>0.69758948137326515</v>
      </c>
      <c r="I173" s="1" t="s">
        <v>1475</v>
      </c>
      <c r="J173" s="1" t="s">
        <v>1476</v>
      </c>
    </row>
    <row r="174" spans="1:10" x14ac:dyDescent="0.35">
      <c r="A174" s="1">
        <v>786</v>
      </c>
      <c r="B174" s="1">
        <v>5209</v>
      </c>
      <c r="C174" s="1" t="s">
        <v>1189</v>
      </c>
      <c r="D174" s="1" t="s">
        <v>1194</v>
      </c>
      <c r="E174" s="1" t="s">
        <v>1195</v>
      </c>
      <c r="F174" s="1">
        <v>372</v>
      </c>
      <c r="G174" s="1">
        <v>679</v>
      </c>
      <c r="H174" s="1">
        <f t="shared" si="2"/>
        <v>0.54786450662739328</v>
      </c>
      <c r="I174" s="1" t="s">
        <v>1477</v>
      </c>
      <c r="J174" s="1" t="s">
        <v>1478</v>
      </c>
    </row>
    <row r="175" spans="1:10" x14ac:dyDescent="0.35">
      <c r="A175" s="1">
        <v>68</v>
      </c>
      <c r="B175" s="1">
        <v>9271</v>
      </c>
      <c r="C175" s="1" t="s">
        <v>1241</v>
      </c>
      <c r="D175" s="1" t="s">
        <v>1190</v>
      </c>
      <c r="E175" s="1" t="s">
        <v>1195</v>
      </c>
      <c r="F175" s="1">
        <v>182</v>
      </c>
      <c r="G175" s="1">
        <v>726</v>
      </c>
      <c r="H175" s="1">
        <f t="shared" si="2"/>
        <v>0.25068870523415976</v>
      </c>
      <c r="I175" s="1" t="s">
        <v>1235</v>
      </c>
      <c r="J175" s="1" t="s">
        <v>1479</v>
      </c>
    </row>
    <row r="176" spans="1:10" x14ac:dyDescent="0.35">
      <c r="A176" s="1">
        <v>630</v>
      </c>
      <c r="B176" s="1">
        <v>6772</v>
      </c>
      <c r="C176" s="1" t="s">
        <v>1215</v>
      </c>
      <c r="D176" s="1" t="s">
        <v>1190</v>
      </c>
      <c r="E176" s="1" t="s">
        <v>1191</v>
      </c>
      <c r="F176" s="1">
        <v>868</v>
      </c>
      <c r="G176" s="1">
        <v>1320</v>
      </c>
      <c r="H176" s="1">
        <f t="shared" si="2"/>
        <v>0.65757575757575759</v>
      </c>
      <c r="I176" s="1" t="s">
        <v>1480</v>
      </c>
      <c r="J176" s="1" t="s">
        <v>12</v>
      </c>
    </row>
    <row r="177" spans="1:10" x14ac:dyDescent="0.35">
      <c r="A177" s="1">
        <v>357</v>
      </c>
      <c r="B177" s="1">
        <v>4628</v>
      </c>
      <c r="C177" s="1" t="s">
        <v>1189</v>
      </c>
      <c r="D177" s="1" t="s">
        <v>1194</v>
      </c>
      <c r="E177" s="1" t="s">
        <v>1195</v>
      </c>
      <c r="F177" s="1">
        <v>777</v>
      </c>
      <c r="G177" s="1">
        <v>1113</v>
      </c>
      <c r="H177" s="1">
        <f t="shared" si="2"/>
        <v>0.69811320754716977</v>
      </c>
      <c r="I177" s="1" t="s">
        <v>1481</v>
      </c>
      <c r="J177" s="1" t="s">
        <v>1482</v>
      </c>
    </row>
    <row r="178" spans="1:10" x14ac:dyDescent="0.35">
      <c r="A178" s="1">
        <v>455</v>
      </c>
      <c r="B178" s="1">
        <v>3853</v>
      </c>
      <c r="C178" s="1" t="s">
        <v>1230</v>
      </c>
      <c r="D178" s="1" t="s">
        <v>1194</v>
      </c>
      <c r="E178" s="1" t="s">
        <v>1191</v>
      </c>
      <c r="F178" s="1">
        <v>172</v>
      </c>
      <c r="G178" s="1">
        <v>580</v>
      </c>
      <c r="H178" s="1">
        <f t="shared" si="2"/>
        <v>0.29655172413793102</v>
      </c>
      <c r="I178" s="1" t="s">
        <v>1483</v>
      </c>
      <c r="J178" s="1" t="s">
        <v>305</v>
      </c>
    </row>
    <row r="179" spans="1:10" x14ac:dyDescent="0.35">
      <c r="A179" s="1">
        <v>947</v>
      </c>
      <c r="B179" s="1">
        <v>515</v>
      </c>
      <c r="C179" s="1" t="s">
        <v>1210</v>
      </c>
      <c r="D179" s="1" t="s">
        <v>1194</v>
      </c>
      <c r="E179" s="1" t="s">
        <v>1195</v>
      </c>
      <c r="F179" s="1">
        <v>665</v>
      </c>
      <c r="G179" s="1">
        <v>1257</v>
      </c>
      <c r="H179" s="1">
        <f t="shared" si="2"/>
        <v>0.5290373906125696</v>
      </c>
      <c r="I179" s="1" t="s">
        <v>1484</v>
      </c>
      <c r="J179" s="1" t="s">
        <v>1485</v>
      </c>
    </row>
    <row r="180" spans="1:10" x14ac:dyDescent="0.35">
      <c r="A180" s="1">
        <v>589</v>
      </c>
      <c r="B180" s="1">
        <v>7513</v>
      </c>
      <c r="C180" s="1" t="s">
        <v>1241</v>
      </c>
      <c r="D180" s="1" t="s">
        <v>1194</v>
      </c>
      <c r="E180" s="1" t="s">
        <v>1195</v>
      </c>
      <c r="F180" s="1">
        <v>516</v>
      </c>
      <c r="G180" s="1">
        <v>1084</v>
      </c>
      <c r="H180" s="1">
        <f t="shared" si="2"/>
        <v>0.47601476014760147</v>
      </c>
      <c r="I180" s="1" t="s">
        <v>1486</v>
      </c>
      <c r="J180" s="1" t="s">
        <v>1487</v>
      </c>
    </row>
    <row r="181" spans="1:10" x14ac:dyDescent="0.35">
      <c r="A181" s="1">
        <v>863</v>
      </c>
      <c r="B181" s="1">
        <v>9030</v>
      </c>
      <c r="C181" s="1" t="s">
        <v>1218</v>
      </c>
      <c r="D181" s="1" t="s">
        <v>1194</v>
      </c>
      <c r="E181" s="1" t="s">
        <v>1191</v>
      </c>
      <c r="F181" s="1">
        <v>412</v>
      </c>
      <c r="G181" s="1">
        <v>872</v>
      </c>
      <c r="H181" s="1">
        <f t="shared" si="2"/>
        <v>0.47247706422018348</v>
      </c>
      <c r="I181" s="1" t="s">
        <v>1488</v>
      </c>
      <c r="J181" s="1" t="s">
        <v>1489</v>
      </c>
    </row>
    <row r="182" spans="1:10" x14ac:dyDescent="0.35">
      <c r="A182" s="1">
        <v>668</v>
      </c>
      <c r="B182" s="1">
        <v>2378</v>
      </c>
      <c r="C182" s="1" t="s">
        <v>1198</v>
      </c>
      <c r="D182" s="1" t="s">
        <v>1190</v>
      </c>
      <c r="E182" s="1" t="s">
        <v>1195</v>
      </c>
      <c r="F182" s="1">
        <v>938</v>
      </c>
      <c r="G182" s="1">
        <v>1067</v>
      </c>
      <c r="H182" s="1">
        <f t="shared" si="2"/>
        <v>0.87910028116213679</v>
      </c>
      <c r="I182" s="1" t="s">
        <v>1490</v>
      </c>
      <c r="J182" s="1" t="s">
        <v>1444</v>
      </c>
    </row>
    <row r="183" spans="1:10" x14ac:dyDescent="0.35">
      <c r="A183" s="1">
        <v>206</v>
      </c>
      <c r="B183" s="1">
        <v>5894</v>
      </c>
      <c r="C183" s="1" t="s">
        <v>1198</v>
      </c>
      <c r="D183" s="1" t="s">
        <v>1194</v>
      </c>
      <c r="E183" s="1" t="s">
        <v>1195</v>
      </c>
      <c r="F183" s="1">
        <v>854</v>
      </c>
      <c r="G183" s="1">
        <v>1251</v>
      </c>
      <c r="H183" s="1">
        <f t="shared" si="2"/>
        <v>0.68265387689848123</v>
      </c>
      <c r="I183" s="1" t="s">
        <v>1491</v>
      </c>
      <c r="J183" s="1" t="s">
        <v>157</v>
      </c>
    </row>
    <row r="184" spans="1:10" x14ac:dyDescent="0.35">
      <c r="A184" s="1">
        <v>835</v>
      </c>
      <c r="B184" s="1">
        <v>7587</v>
      </c>
      <c r="C184" s="1" t="s">
        <v>1198</v>
      </c>
      <c r="D184" s="1" t="s">
        <v>1194</v>
      </c>
      <c r="E184" s="1" t="s">
        <v>1191</v>
      </c>
      <c r="F184" s="1">
        <v>638</v>
      </c>
      <c r="G184" s="1">
        <v>1314</v>
      </c>
      <c r="H184" s="1">
        <f t="shared" si="2"/>
        <v>0.48554033485540332</v>
      </c>
      <c r="I184" s="1" t="s">
        <v>1492</v>
      </c>
      <c r="J184" s="1" t="s">
        <v>1289</v>
      </c>
    </row>
    <row r="185" spans="1:10" x14ac:dyDescent="0.35">
      <c r="A185" s="1">
        <v>315</v>
      </c>
      <c r="B185" s="1">
        <v>1424</v>
      </c>
      <c r="C185" s="1" t="s">
        <v>1207</v>
      </c>
      <c r="D185" s="1" t="s">
        <v>1190</v>
      </c>
      <c r="E185" s="1" t="s">
        <v>1195</v>
      </c>
      <c r="F185" s="1">
        <v>230</v>
      </c>
      <c r="G185" s="1">
        <v>638</v>
      </c>
      <c r="H185" s="1">
        <f t="shared" si="2"/>
        <v>0.36050156739811912</v>
      </c>
      <c r="I185" s="1" t="s">
        <v>1493</v>
      </c>
      <c r="J185" s="1" t="s">
        <v>1494</v>
      </c>
    </row>
    <row r="186" spans="1:10" x14ac:dyDescent="0.35">
      <c r="A186" s="1">
        <v>553</v>
      </c>
      <c r="B186" s="1">
        <v>5214</v>
      </c>
      <c r="C186" s="1" t="s">
        <v>1241</v>
      </c>
      <c r="D186" s="1" t="s">
        <v>1190</v>
      </c>
      <c r="E186" s="1" t="s">
        <v>1191</v>
      </c>
      <c r="F186" s="1">
        <v>245</v>
      </c>
      <c r="G186" s="1">
        <v>611</v>
      </c>
      <c r="H186" s="1">
        <f t="shared" si="2"/>
        <v>0.40098199672667756</v>
      </c>
      <c r="I186" s="1" t="s">
        <v>1495</v>
      </c>
      <c r="J186" s="1" t="s">
        <v>1496</v>
      </c>
    </row>
    <row r="187" spans="1:10" x14ac:dyDescent="0.35">
      <c r="A187" s="1">
        <v>861</v>
      </c>
      <c r="B187" s="1">
        <v>8249</v>
      </c>
      <c r="C187" s="1" t="s">
        <v>1198</v>
      </c>
      <c r="D187" s="1" t="s">
        <v>1194</v>
      </c>
      <c r="E187" s="1" t="s">
        <v>1191</v>
      </c>
      <c r="F187" s="1">
        <v>916</v>
      </c>
      <c r="G187" s="1">
        <v>1255</v>
      </c>
      <c r="H187" s="1">
        <f t="shared" si="2"/>
        <v>0.72988047808764944</v>
      </c>
      <c r="I187" s="1" t="s">
        <v>272</v>
      </c>
      <c r="J187" s="1" t="s">
        <v>1497</v>
      </c>
    </row>
    <row r="188" spans="1:10" x14ac:dyDescent="0.35">
      <c r="A188" s="1">
        <v>279</v>
      </c>
      <c r="B188" s="1">
        <v>3172</v>
      </c>
      <c r="C188" s="1" t="s">
        <v>1230</v>
      </c>
      <c r="D188" s="1" t="s">
        <v>1194</v>
      </c>
      <c r="E188" s="1" t="s">
        <v>1191</v>
      </c>
      <c r="F188" s="1">
        <v>84</v>
      </c>
      <c r="G188" s="1">
        <v>464</v>
      </c>
      <c r="H188" s="1">
        <f t="shared" si="2"/>
        <v>0.18103448275862069</v>
      </c>
      <c r="I188" s="1" t="s">
        <v>715</v>
      </c>
      <c r="J188" s="1" t="s">
        <v>953</v>
      </c>
    </row>
    <row r="189" spans="1:10" x14ac:dyDescent="0.35">
      <c r="A189" s="1">
        <v>75</v>
      </c>
      <c r="B189" s="1">
        <v>5489</v>
      </c>
      <c r="C189" s="1" t="s">
        <v>1210</v>
      </c>
      <c r="D189" s="1" t="s">
        <v>1190</v>
      </c>
      <c r="E189" s="1" t="s">
        <v>1191</v>
      </c>
      <c r="F189" s="1">
        <v>869</v>
      </c>
      <c r="G189" s="1">
        <v>1317</v>
      </c>
      <c r="H189" s="1">
        <f t="shared" si="2"/>
        <v>0.65983295368261197</v>
      </c>
      <c r="I189" s="1" t="s">
        <v>1418</v>
      </c>
      <c r="J189" s="1" t="s">
        <v>1498</v>
      </c>
    </row>
    <row r="190" spans="1:10" x14ac:dyDescent="0.35">
      <c r="A190" s="1">
        <v>895</v>
      </c>
      <c r="B190" s="1">
        <v>2037</v>
      </c>
      <c r="C190" s="1" t="s">
        <v>1241</v>
      </c>
      <c r="D190" s="1" t="s">
        <v>1194</v>
      </c>
      <c r="E190" s="1" t="s">
        <v>1195</v>
      </c>
      <c r="F190" s="1">
        <v>271</v>
      </c>
      <c r="G190" s="1">
        <v>704</v>
      </c>
      <c r="H190" s="1">
        <f t="shared" si="2"/>
        <v>0.38494318181818182</v>
      </c>
      <c r="I190" s="1" t="s">
        <v>1499</v>
      </c>
      <c r="J190" s="1" t="s">
        <v>1500</v>
      </c>
    </row>
    <row r="191" spans="1:10" x14ac:dyDescent="0.35">
      <c r="A191" s="1">
        <v>866</v>
      </c>
      <c r="B191" s="1">
        <v>2401</v>
      </c>
      <c r="C191" s="1" t="s">
        <v>1198</v>
      </c>
      <c r="D191" s="1" t="s">
        <v>1194</v>
      </c>
      <c r="E191" s="1" t="s">
        <v>1191</v>
      </c>
      <c r="F191" s="1">
        <v>691</v>
      </c>
      <c r="G191" s="1">
        <v>1260</v>
      </c>
      <c r="H191" s="1">
        <f t="shared" si="2"/>
        <v>0.54841269841269846</v>
      </c>
      <c r="I191" s="1" t="s">
        <v>95</v>
      </c>
      <c r="J191" s="1" t="s">
        <v>1501</v>
      </c>
    </row>
    <row r="192" spans="1:10" x14ac:dyDescent="0.35">
      <c r="A192" s="1">
        <v>792</v>
      </c>
      <c r="B192" s="1">
        <v>1303</v>
      </c>
      <c r="C192" s="1" t="s">
        <v>1241</v>
      </c>
      <c r="D192" s="1" t="s">
        <v>1190</v>
      </c>
      <c r="E192" s="1" t="s">
        <v>1191</v>
      </c>
      <c r="F192" s="1">
        <v>808</v>
      </c>
      <c r="G192" s="1">
        <v>1257</v>
      </c>
      <c r="H192" s="1">
        <f t="shared" si="2"/>
        <v>0.64280031821797934</v>
      </c>
      <c r="I192" s="1" t="s">
        <v>1502</v>
      </c>
      <c r="J192" s="1" t="s">
        <v>1503</v>
      </c>
    </row>
    <row r="193" spans="1:10" x14ac:dyDescent="0.35">
      <c r="A193" s="1">
        <v>191</v>
      </c>
      <c r="B193" s="1">
        <v>6798</v>
      </c>
      <c r="C193" s="1" t="s">
        <v>1201</v>
      </c>
      <c r="D193" s="1" t="s">
        <v>1194</v>
      </c>
      <c r="E193" s="1" t="s">
        <v>1195</v>
      </c>
      <c r="F193" s="1">
        <v>997</v>
      </c>
      <c r="G193" s="1">
        <v>1382</v>
      </c>
      <c r="H193" s="1">
        <f t="shared" si="2"/>
        <v>0.72141823444283648</v>
      </c>
      <c r="I193" s="1" t="s">
        <v>1504</v>
      </c>
      <c r="J193" s="1" t="s">
        <v>1505</v>
      </c>
    </row>
    <row r="194" spans="1:10" x14ac:dyDescent="0.35">
      <c r="A194" s="1">
        <v>59</v>
      </c>
      <c r="B194" s="1">
        <v>9917</v>
      </c>
      <c r="C194" s="1" t="s">
        <v>1230</v>
      </c>
      <c r="D194" s="1" t="s">
        <v>1194</v>
      </c>
      <c r="E194" s="1" t="s">
        <v>1191</v>
      </c>
      <c r="F194" s="1">
        <v>329</v>
      </c>
      <c r="G194" s="1">
        <v>977</v>
      </c>
      <c r="H194" s="1">
        <f t="shared" si="2"/>
        <v>0.3367451381780962</v>
      </c>
      <c r="I194" s="1" t="s">
        <v>1506</v>
      </c>
      <c r="J194" s="1" t="s">
        <v>1507</v>
      </c>
    </row>
    <row r="195" spans="1:10" x14ac:dyDescent="0.35">
      <c r="A195" s="1">
        <v>748</v>
      </c>
      <c r="B195" s="1">
        <v>2969</v>
      </c>
      <c r="C195" s="1" t="s">
        <v>1201</v>
      </c>
      <c r="D195" s="1" t="s">
        <v>1190</v>
      </c>
      <c r="E195" s="1" t="s">
        <v>1191</v>
      </c>
      <c r="F195" s="1">
        <v>600</v>
      </c>
      <c r="G195" s="1">
        <v>1048</v>
      </c>
      <c r="H195" s="1">
        <f t="shared" ref="H195:H201" si="3">F195/G195</f>
        <v>0.5725190839694656</v>
      </c>
      <c r="I195" s="1" t="s">
        <v>1508</v>
      </c>
      <c r="J195" s="1" t="s">
        <v>1509</v>
      </c>
    </row>
    <row r="196" spans="1:10" x14ac:dyDescent="0.35">
      <c r="A196" s="1">
        <v>693</v>
      </c>
      <c r="B196" s="1">
        <v>8737</v>
      </c>
      <c r="C196" s="1" t="s">
        <v>1201</v>
      </c>
      <c r="D196" s="1" t="s">
        <v>1194</v>
      </c>
      <c r="E196" s="1" t="s">
        <v>1195</v>
      </c>
      <c r="F196" s="1">
        <v>715</v>
      </c>
      <c r="G196" s="1">
        <v>1271</v>
      </c>
      <c r="H196" s="1">
        <f t="shared" si="3"/>
        <v>0.56254917387883552</v>
      </c>
      <c r="I196" s="1" t="s">
        <v>207</v>
      </c>
      <c r="J196" s="1" t="s">
        <v>1251</v>
      </c>
    </row>
    <row r="197" spans="1:10" x14ac:dyDescent="0.35">
      <c r="A197" s="1">
        <v>955</v>
      </c>
      <c r="B197" s="1">
        <v>2104</v>
      </c>
      <c r="C197" s="1" t="s">
        <v>1201</v>
      </c>
      <c r="D197" s="1" t="s">
        <v>1194</v>
      </c>
      <c r="E197" s="1" t="s">
        <v>1195</v>
      </c>
      <c r="F197" s="1">
        <v>957</v>
      </c>
      <c r="G197" s="1">
        <v>1007</v>
      </c>
      <c r="H197" s="1">
        <f t="shared" si="3"/>
        <v>0.95034756703078449</v>
      </c>
      <c r="I197" s="1" t="s">
        <v>1510</v>
      </c>
      <c r="J197" s="1" t="s">
        <v>1511</v>
      </c>
    </row>
    <row r="198" spans="1:10" x14ac:dyDescent="0.35">
      <c r="A198" s="1">
        <v>538</v>
      </c>
      <c r="B198" s="1">
        <v>1702</v>
      </c>
      <c r="C198" s="1" t="s">
        <v>1213</v>
      </c>
      <c r="D198" s="1" t="s">
        <v>1194</v>
      </c>
      <c r="E198" s="1" t="s">
        <v>1195</v>
      </c>
      <c r="F198" s="1">
        <v>484</v>
      </c>
      <c r="G198" s="1">
        <v>863</v>
      </c>
      <c r="H198" s="1">
        <f t="shared" si="3"/>
        <v>0.56083429895712633</v>
      </c>
      <c r="I198" s="1" t="s">
        <v>282</v>
      </c>
      <c r="J198" s="1" t="s">
        <v>1512</v>
      </c>
    </row>
    <row r="199" spans="1:10" x14ac:dyDescent="0.35">
      <c r="A199" s="1">
        <v>169</v>
      </c>
      <c r="B199" s="1">
        <v>8933</v>
      </c>
      <c r="C199" s="1" t="s">
        <v>1204</v>
      </c>
      <c r="D199" s="1" t="s">
        <v>1194</v>
      </c>
      <c r="E199" s="1" t="s">
        <v>1195</v>
      </c>
      <c r="F199" s="1">
        <v>576</v>
      </c>
      <c r="G199" s="1">
        <v>1077</v>
      </c>
      <c r="H199" s="1">
        <f t="shared" si="3"/>
        <v>0.5348189415041783</v>
      </c>
      <c r="I199" s="1" t="s">
        <v>1513</v>
      </c>
      <c r="J199" s="1" t="s">
        <v>1514</v>
      </c>
    </row>
    <row r="200" spans="1:10" x14ac:dyDescent="0.35">
      <c r="A200" s="1">
        <v>924</v>
      </c>
      <c r="B200" s="1">
        <v>3624</v>
      </c>
      <c r="C200" s="1" t="s">
        <v>1230</v>
      </c>
      <c r="D200" s="1" t="s">
        <v>1194</v>
      </c>
      <c r="E200" s="1" t="s">
        <v>1191</v>
      </c>
      <c r="F200" s="1">
        <v>606</v>
      </c>
      <c r="G200" s="1">
        <v>1021</v>
      </c>
      <c r="H200" s="1">
        <f t="shared" si="3"/>
        <v>0.59353574926542607</v>
      </c>
      <c r="I200" s="1" t="s">
        <v>1515</v>
      </c>
      <c r="J200" s="1" t="s">
        <v>1516</v>
      </c>
    </row>
    <row r="201" spans="1:10" x14ac:dyDescent="0.35">
      <c r="A201" s="1">
        <v>579</v>
      </c>
      <c r="B201" s="1">
        <v>4892</v>
      </c>
      <c r="C201" s="1" t="s">
        <v>1201</v>
      </c>
      <c r="D201" s="1" t="s">
        <v>1190</v>
      </c>
      <c r="E201" s="1" t="s">
        <v>1195</v>
      </c>
      <c r="F201" s="1">
        <v>913</v>
      </c>
      <c r="G201" s="1">
        <v>1385</v>
      </c>
      <c r="H201" s="1">
        <f t="shared" si="3"/>
        <v>0.65920577617328524</v>
      </c>
      <c r="I201" s="1" t="s">
        <v>1517</v>
      </c>
      <c r="J201" s="1" t="s">
        <v>1518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D63F-24BE-42CD-B008-16B865879721}">
  <dimension ref="B5:C12"/>
  <sheetViews>
    <sheetView showGridLines="0" workbookViewId="0">
      <selection activeCell="U36" sqref="U36"/>
    </sheetView>
  </sheetViews>
  <sheetFormatPr defaultRowHeight="14.5" x14ac:dyDescent="0.35"/>
  <cols>
    <col min="1" max="2" width="13.6328125" bestFit="1" customWidth="1"/>
    <col min="3" max="4" width="18.1796875" bestFit="1" customWidth="1"/>
  </cols>
  <sheetData>
    <row r="5" spans="2:3" x14ac:dyDescent="0.35">
      <c r="B5" s="7" t="s">
        <v>1821</v>
      </c>
      <c r="C5" t="s">
        <v>1833</v>
      </c>
    </row>
    <row r="6" spans="2:3" x14ac:dyDescent="0.35">
      <c r="B6" s="8" t="s">
        <v>1190</v>
      </c>
      <c r="C6">
        <v>0.55741748394859103</v>
      </c>
    </row>
    <row r="7" spans="2:3" x14ac:dyDescent="0.35">
      <c r="B7" s="15" t="s">
        <v>1195</v>
      </c>
      <c r="C7">
        <v>0.53887399409530023</v>
      </c>
    </row>
    <row r="8" spans="2:3" x14ac:dyDescent="0.35">
      <c r="B8" s="15" t="s">
        <v>1191</v>
      </c>
      <c r="C8">
        <v>0.57496757255974107</v>
      </c>
    </row>
    <row r="9" spans="2:3" x14ac:dyDescent="0.35">
      <c r="B9" s="8" t="s">
        <v>1194</v>
      </c>
      <c r="C9">
        <v>0.52503629605758539</v>
      </c>
    </row>
    <row r="10" spans="2:3" x14ac:dyDescent="0.35">
      <c r="B10" s="15" t="s">
        <v>1195</v>
      </c>
      <c r="C10">
        <v>0.54815294617666876</v>
      </c>
    </row>
    <row r="11" spans="2:3" x14ac:dyDescent="0.35">
      <c r="B11" s="15" t="s">
        <v>1191</v>
      </c>
      <c r="C11">
        <v>0.49806687091865454</v>
      </c>
    </row>
    <row r="12" spans="2:3" x14ac:dyDescent="0.35">
      <c r="B12" s="8" t="s">
        <v>1813</v>
      </c>
      <c r="C12">
        <v>0.54268404345818344</v>
      </c>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8714-2EF6-4A8D-A2F9-8C44829BAAD7}">
  <dimension ref="A1:O101"/>
  <sheetViews>
    <sheetView zoomScale="70" zoomScaleNormal="70" workbookViewId="0">
      <selection activeCell="I35" sqref="I35"/>
    </sheetView>
  </sheetViews>
  <sheetFormatPr defaultRowHeight="14.5" x14ac:dyDescent="0.35"/>
  <cols>
    <col min="1" max="1" width="14.1796875" bestFit="1" customWidth="1"/>
    <col min="2" max="2" width="16" customWidth="1"/>
    <col min="3" max="3" width="13.6328125" bestFit="1" customWidth="1"/>
    <col min="4" max="4" width="12.7265625" bestFit="1" customWidth="1"/>
    <col min="5" max="5" width="12.453125" bestFit="1" customWidth="1"/>
    <col min="6" max="7" width="16.453125" bestFit="1" customWidth="1"/>
    <col min="8" max="8" width="12.7265625" bestFit="1" customWidth="1"/>
  </cols>
  <sheetData>
    <row r="1" spans="1:8" x14ac:dyDescent="0.35">
      <c r="A1" s="2" t="s">
        <v>1902</v>
      </c>
      <c r="B1" s="3" t="s">
        <v>977</v>
      </c>
      <c r="C1" s="16" t="s">
        <v>1834</v>
      </c>
      <c r="D1" s="6" t="s">
        <v>1899</v>
      </c>
      <c r="E1" s="6" t="s">
        <v>1900</v>
      </c>
      <c r="F1" s="6" t="s">
        <v>1901</v>
      </c>
      <c r="H1" s="6"/>
    </row>
    <row r="2" spans="1:8" x14ac:dyDescent="0.35">
      <c r="A2" s="1" t="s">
        <v>980</v>
      </c>
      <c r="B2" s="4">
        <v>26238</v>
      </c>
      <c r="C2" s="1">
        <v>56881</v>
      </c>
      <c r="D2">
        <f>YEAR(B2)</f>
        <v>1971</v>
      </c>
      <c r="E2">
        <v>2020</v>
      </c>
      <c r="F2">
        <f>FORECAST(E2,C2:C101,D2:D101)</f>
        <v>50385.876886313403</v>
      </c>
    </row>
    <row r="3" spans="1:8" x14ac:dyDescent="0.35">
      <c r="A3" s="1" t="s">
        <v>980</v>
      </c>
      <c r="B3" s="4">
        <v>26466</v>
      </c>
      <c r="C3" s="1">
        <v>42143</v>
      </c>
      <c r="D3">
        <f t="shared" ref="D3:D66" si="0">YEAR(B3)</f>
        <v>1972</v>
      </c>
      <c r="E3">
        <v>2021</v>
      </c>
      <c r="F3">
        <f>FORECAST(E3,C3:C102,D3:D102)</f>
        <v>50791.287972038612</v>
      </c>
    </row>
    <row r="4" spans="1:8" x14ac:dyDescent="0.35">
      <c r="A4" s="1" t="s">
        <v>980</v>
      </c>
      <c r="B4" s="4">
        <v>27174</v>
      </c>
      <c r="C4" s="1">
        <v>559</v>
      </c>
      <c r="D4">
        <f t="shared" si="0"/>
        <v>1974</v>
      </c>
      <c r="E4">
        <v>2022</v>
      </c>
      <c r="F4">
        <f>FORECAST(E4,C4:C103,D4:D103)</f>
        <v>50806.012112968485</v>
      </c>
    </row>
    <row r="5" spans="1:8" x14ac:dyDescent="0.35">
      <c r="A5" s="1" t="s">
        <v>980</v>
      </c>
      <c r="B5" s="4">
        <v>27534</v>
      </c>
      <c r="C5" s="1">
        <v>51472</v>
      </c>
      <c r="D5">
        <f t="shared" si="0"/>
        <v>1975</v>
      </c>
      <c r="E5">
        <v>2023</v>
      </c>
      <c r="F5">
        <f>FORECAST(E5,C5:C104,D5:D104)</f>
        <v>49519.152910320554</v>
      </c>
    </row>
    <row r="6" spans="1:8" x14ac:dyDescent="0.35">
      <c r="A6" s="1" t="s">
        <v>985</v>
      </c>
      <c r="B6" s="4">
        <v>27941</v>
      </c>
      <c r="C6" s="1">
        <v>62528</v>
      </c>
      <c r="D6">
        <f t="shared" si="0"/>
        <v>1976</v>
      </c>
      <c r="E6">
        <v>2024</v>
      </c>
      <c r="F6">
        <f>FORECAST(E6,C6:C105,D6:D105)</f>
        <v>49649.832163629027</v>
      </c>
    </row>
    <row r="7" spans="1:8" x14ac:dyDescent="0.35">
      <c r="A7" s="1" t="s">
        <v>985</v>
      </c>
      <c r="B7" s="4">
        <v>28003</v>
      </c>
      <c r="C7" s="1">
        <v>91842</v>
      </c>
      <c r="D7">
        <f t="shared" si="0"/>
        <v>1976</v>
      </c>
      <c r="E7">
        <v>2025</v>
      </c>
      <c r="F7">
        <f>FORECAST(E7,C7:C106,D7:D106)</f>
        <v>50177.498655132018</v>
      </c>
    </row>
    <row r="8" spans="1:8" x14ac:dyDescent="0.35">
      <c r="A8" s="1" t="s">
        <v>985</v>
      </c>
      <c r="B8" s="4">
        <v>28214</v>
      </c>
      <c r="C8" s="1">
        <v>20238</v>
      </c>
      <c r="D8">
        <f t="shared" si="0"/>
        <v>1977</v>
      </c>
      <c r="E8">
        <v>2026</v>
      </c>
      <c r="F8">
        <f>FORECAST(E8,C8:C107,D8:D107)</f>
        <v>51941.066220218258</v>
      </c>
    </row>
    <row r="9" spans="1:8" x14ac:dyDescent="0.35">
      <c r="A9" s="1" t="s">
        <v>980</v>
      </c>
      <c r="B9" s="4">
        <v>28312</v>
      </c>
      <c r="C9" s="1">
        <v>68227</v>
      </c>
      <c r="D9">
        <f t="shared" si="0"/>
        <v>1977</v>
      </c>
    </row>
    <row r="10" spans="1:8" x14ac:dyDescent="0.35">
      <c r="A10" s="1" t="s">
        <v>985</v>
      </c>
      <c r="B10" s="4">
        <v>28437</v>
      </c>
      <c r="C10" s="1">
        <v>47650</v>
      </c>
      <c r="D10">
        <f t="shared" si="0"/>
        <v>1977</v>
      </c>
    </row>
    <row r="11" spans="1:8" x14ac:dyDescent="0.35">
      <c r="A11" s="1" t="s">
        <v>985</v>
      </c>
      <c r="B11" s="4">
        <v>28437</v>
      </c>
      <c r="C11" s="1">
        <v>27105</v>
      </c>
      <c r="D11">
        <f t="shared" si="0"/>
        <v>1977</v>
      </c>
    </row>
    <row r="12" spans="1:8" x14ac:dyDescent="0.35">
      <c r="A12" s="1" t="s">
        <v>985</v>
      </c>
      <c r="B12" s="4">
        <v>28437</v>
      </c>
      <c r="C12" s="1">
        <v>987</v>
      </c>
      <c r="D12">
        <f t="shared" si="0"/>
        <v>1977</v>
      </c>
    </row>
    <row r="13" spans="1:8" x14ac:dyDescent="0.35">
      <c r="A13" s="1" t="s">
        <v>985</v>
      </c>
      <c r="B13" s="4">
        <v>29110</v>
      </c>
      <c r="C13" s="1">
        <v>38290</v>
      </c>
      <c r="D13">
        <f t="shared" si="0"/>
        <v>1979</v>
      </c>
    </row>
    <row r="14" spans="1:8" x14ac:dyDescent="0.35">
      <c r="A14" s="1" t="s">
        <v>985</v>
      </c>
      <c r="B14" s="4">
        <v>29296</v>
      </c>
      <c r="C14" s="1">
        <v>34797</v>
      </c>
      <c r="D14">
        <f t="shared" si="0"/>
        <v>1980</v>
      </c>
    </row>
    <row r="15" spans="1:8" x14ac:dyDescent="0.35">
      <c r="A15" s="1" t="s">
        <v>980</v>
      </c>
      <c r="B15" s="4">
        <v>30018</v>
      </c>
      <c r="C15" s="1">
        <v>47260</v>
      </c>
      <c r="D15">
        <f t="shared" si="0"/>
        <v>1982</v>
      </c>
    </row>
    <row r="16" spans="1:8" x14ac:dyDescent="0.35">
      <c r="A16" s="1" t="s">
        <v>985</v>
      </c>
      <c r="B16" s="4">
        <v>30239</v>
      </c>
      <c r="C16" s="1">
        <v>18598</v>
      </c>
      <c r="D16">
        <f t="shared" si="0"/>
        <v>1982</v>
      </c>
    </row>
    <row r="17" spans="1:4" x14ac:dyDescent="0.35">
      <c r="A17" s="1" t="s">
        <v>980</v>
      </c>
      <c r="B17" s="4">
        <v>30253</v>
      </c>
      <c r="C17" s="1">
        <v>68331</v>
      </c>
      <c r="D17">
        <f t="shared" si="0"/>
        <v>1982</v>
      </c>
    </row>
    <row r="18" spans="1:4" x14ac:dyDescent="0.35">
      <c r="A18" s="1" t="s">
        <v>985</v>
      </c>
      <c r="B18" s="4">
        <v>30519</v>
      </c>
      <c r="C18" s="1">
        <v>52868</v>
      </c>
      <c r="D18">
        <f t="shared" si="0"/>
        <v>1983</v>
      </c>
    </row>
    <row r="19" spans="1:4" x14ac:dyDescent="0.35">
      <c r="A19" s="1" t="s">
        <v>980</v>
      </c>
      <c r="B19" s="4">
        <v>30589</v>
      </c>
      <c r="C19" s="1">
        <v>77649</v>
      </c>
      <c r="D19">
        <f t="shared" si="0"/>
        <v>1983</v>
      </c>
    </row>
    <row r="20" spans="1:4" x14ac:dyDescent="0.35">
      <c r="A20" s="1" t="s">
        <v>985</v>
      </c>
      <c r="B20" s="4">
        <v>31078</v>
      </c>
      <c r="C20" s="1">
        <v>30239</v>
      </c>
      <c r="D20">
        <f t="shared" si="0"/>
        <v>1985</v>
      </c>
    </row>
    <row r="21" spans="1:4" x14ac:dyDescent="0.35">
      <c r="A21" s="1" t="s">
        <v>980</v>
      </c>
      <c r="B21" s="4">
        <v>31897</v>
      </c>
      <c r="C21" s="1">
        <v>1714</v>
      </c>
      <c r="D21">
        <f t="shared" si="0"/>
        <v>1987</v>
      </c>
    </row>
    <row r="22" spans="1:4" x14ac:dyDescent="0.35">
      <c r="A22" s="1" t="s">
        <v>980</v>
      </c>
      <c r="B22" s="4">
        <v>31998</v>
      </c>
      <c r="C22" s="1">
        <v>60282</v>
      </c>
      <c r="D22">
        <f t="shared" si="0"/>
        <v>1987</v>
      </c>
    </row>
    <row r="23" spans="1:4" x14ac:dyDescent="0.35">
      <c r="A23" s="1" t="s">
        <v>980</v>
      </c>
      <c r="B23" s="4">
        <v>31998</v>
      </c>
      <c r="C23" s="1">
        <v>96496</v>
      </c>
      <c r="D23">
        <f t="shared" si="0"/>
        <v>1987</v>
      </c>
    </row>
    <row r="24" spans="1:4" x14ac:dyDescent="0.35">
      <c r="A24" s="1" t="s">
        <v>985</v>
      </c>
      <c r="B24" s="4">
        <v>32743</v>
      </c>
      <c r="C24" s="1">
        <v>57138</v>
      </c>
      <c r="D24">
        <f t="shared" si="0"/>
        <v>1989</v>
      </c>
    </row>
    <row r="25" spans="1:4" x14ac:dyDescent="0.35">
      <c r="A25" s="1" t="s">
        <v>985</v>
      </c>
      <c r="B25" s="4">
        <v>32768</v>
      </c>
      <c r="C25" s="1">
        <v>83253</v>
      </c>
      <c r="D25">
        <f t="shared" si="0"/>
        <v>1989</v>
      </c>
    </row>
    <row r="26" spans="1:4" x14ac:dyDescent="0.35">
      <c r="A26" s="1" t="s">
        <v>985</v>
      </c>
      <c r="B26" s="4">
        <v>32798</v>
      </c>
      <c r="C26" s="1">
        <v>58470</v>
      </c>
      <c r="D26">
        <f t="shared" si="0"/>
        <v>1989</v>
      </c>
    </row>
    <row r="27" spans="1:4" x14ac:dyDescent="0.35">
      <c r="A27" s="1" t="s">
        <v>980</v>
      </c>
      <c r="B27" s="4">
        <v>32798</v>
      </c>
      <c r="C27" s="1">
        <v>17651</v>
      </c>
      <c r="D27">
        <f t="shared" si="0"/>
        <v>1989</v>
      </c>
    </row>
    <row r="28" spans="1:4" x14ac:dyDescent="0.35">
      <c r="A28" s="1" t="s">
        <v>980</v>
      </c>
      <c r="B28" s="4">
        <v>33127</v>
      </c>
      <c r="C28" s="1">
        <v>2988</v>
      </c>
      <c r="D28">
        <f t="shared" si="0"/>
        <v>1990</v>
      </c>
    </row>
    <row r="29" spans="1:4" x14ac:dyDescent="0.35">
      <c r="A29" s="1" t="s">
        <v>985</v>
      </c>
      <c r="B29" s="4">
        <v>33373</v>
      </c>
      <c r="C29" s="1">
        <v>95516</v>
      </c>
      <c r="D29">
        <f t="shared" si="0"/>
        <v>1991</v>
      </c>
    </row>
    <row r="30" spans="1:4" x14ac:dyDescent="0.35">
      <c r="A30" s="1" t="s">
        <v>985</v>
      </c>
      <c r="B30" s="4">
        <v>33422</v>
      </c>
      <c r="C30" s="1">
        <v>67123</v>
      </c>
      <c r="D30">
        <f t="shared" si="0"/>
        <v>1991</v>
      </c>
    </row>
    <row r="31" spans="1:4" x14ac:dyDescent="0.35">
      <c r="A31" s="1" t="s">
        <v>985</v>
      </c>
      <c r="B31" s="4">
        <v>33434</v>
      </c>
      <c r="C31" s="1">
        <v>69113</v>
      </c>
      <c r="D31">
        <f t="shared" si="0"/>
        <v>1991</v>
      </c>
    </row>
    <row r="32" spans="1:4" x14ac:dyDescent="0.35">
      <c r="A32" s="1" t="s">
        <v>985</v>
      </c>
      <c r="B32" s="4">
        <v>33909</v>
      </c>
      <c r="C32" s="1">
        <v>32031</v>
      </c>
      <c r="D32">
        <f t="shared" si="0"/>
        <v>1992</v>
      </c>
    </row>
    <row r="33" spans="1:15" x14ac:dyDescent="0.35">
      <c r="A33" s="1" t="s">
        <v>980</v>
      </c>
      <c r="B33" s="4">
        <v>33963</v>
      </c>
      <c r="C33" s="1">
        <v>22261</v>
      </c>
      <c r="D33">
        <f t="shared" si="0"/>
        <v>1992</v>
      </c>
    </row>
    <row r="34" spans="1:15" x14ac:dyDescent="0.35">
      <c r="A34" s="1" t="s">
        <v>980</v>
      </c>
      <c r="B34" s="4">
        <v>33965</v>
      </c>
      <c r="C34" s="1">
        <v>41456</v>
      </c>
      <c r="D34">
        <f t="shared" si="0"/>
        <v>1992</v>
      </c>
    </row>
    <row r="35" spans="1:15" x14ac:dyDescent="0.35">
      <c r="A35" s="1" t="s">
        <v>980</v>
      </c>
      <c r="B35" s="4">
        <v>34183</v>
      </c>
      <c r="C35" s="1">
        <v>90380</v>
      </c>
      <c r="D35">
        <f t="shared" si="0"/>
        <v>1993</v>
      </c>
    </row>
    <row r="36" spans="1:15" x14ac:dyDescent="0.35">
      <c r="A36" s="1" t="s">
        <v>985</v>
      </c>
      <c r="B36" s="4">
        <v>34433</v>
      </c>
      <c r="C36" s="1">
        <v>30192</v>
      </c>
      <c r="D36">
        <f t="shared" si="0"/>
        <v>1994</v>
      </c>
    </row>
    <row r="37" spans="1:15" x14ac:dyDescent="0.35">
      <c r="A37" s="1" t="s">
        <v>985</v>
      </c>
      <c r="B37" s="4">
        <v>34700</v>
      </c>
      <c r="C37" s="1">
        <v>59176</v>
      </c>
      <c r="D37">
        <f t="shared" si="0"/>
        <v>1995</v>
      </c>
    </row>
    <row r="38" spans="1:15" x14ac:dyDescent="0.35">
      <c r="A38" s="1" t="s">
        <v>985</v>
      </c>
      <c r="B38" s="4">
        <v>34934</v>
      </c>
      <c r="C38" s="1">
        <v>1760</v>
      </c>
      <c r="D38">
        <f t="shared" si="0"/>
        <v>1995</v>
      </c>
    </row>
    <row r="39" spans="1:15" x14ac:dyDescent="0.35">
      <c r="A39" s="1" t="s">
        <v>980</v>
      </c>
      <c r="B39" s="4">
        <v>35186</v>
      </c>
      <c r="C39" s="1">
        <v>15307</v>
      </c>
      <c r="D39">
        <f t="shared" si="0"/>
        <v>1996</v>
      </c>
    </row>
    <row r="40" spans="1:15" x14ac:dyDescent="0.35">
      <c r="A40" s="1" t="s">
        <v>980</v>
      </c>
      <c r="B40" s="4">
        <v>35321</v>
      </c>
      <c r="C40" s="1">
        <v>16690</v>
      </c>
      <c r="D40">
        <f t="shared" si="0"/>
        <v>1996</v>
      </c>
    </row>
    <row r="41" spans="1:15" x14ac:dyDescent="0.35">
      <c r="A41" s="1" t="s">
        <v>985</v>
      </c>
      <c r="B41" s="4">
        <v>35593</v>
      </c>
      <c r="C41" s="1">
        <v>17035</v>
      </c>
      <c r="D41">
        <f t="shared" si="0"/>
        <v>1997</v>
      </c>
    </row>
    <row r="42" spans="1:15" x14ac:dyDescent="0.35">
      <c r="A42" s="1" t="s">
        <v>980</v>
      </c>
      <c r="B42" s="4">
        <v>35621</v>
      </c>
      <c r="C42" s="1">
        <v>78698</v>
      </c>
      <c r="D42">
        <f t="shared" si="0"/>
        <v>1997</v>
      </c>
    </row>
    <row r="43" spans="1:15" x14ac:dyDescent="0.35">
      <c r="A43" s="1" t="s">
        <v>980</v>
      </c>
      <c r="B43" s="4">
        <v>35681</v>
      </c>
      <c r="C43" s="1">
        <v>77861</v>
      </c>
      <c r="D43">
        <f t="shared" si="0"/>
        <v>1997</v>
      </c>
      <c r="O43" t="e">
        <f>count</f>
        <v>#NAME?</v>
      </c>
    </row>
    <row r="44" spans="1:15" x14ac:dyDescent="0.35">
      <c r="A44" s="1" t="s">
        <v>985</v>
      </c>
      <c r="B44" s="4">
        <v>36049</v>
      </c>
      <c r="C44" s="1">
        <v>85889</v>
      </c>
      <c r="D44">
        <f t="shared" si="0"/>
        <v>1998</v>
      </c>
    </row>
    <row r="45" spans="1:15" x14ac:dyDescent="0.35">
      <c r="A45" s="1" t="s">
        <v>980</v>
      </c>
      <c r="B45" s="4">
        <v>36224</v>
      </c>
      <c r="C45" s="1">
        <v>83002</v>
      </c>
      <c r="D45">
        <f t="shared" si="0"/>
        <v>1999</v>
      </c>
    </row>
    <row r="46" spans="1:15" x14ac:dyDescent="0.35">
      <c r="A46" s="1" t="s">
        <v>980</v>
      </c>
      <c r="B46" s="4">
        <v>36607</v>
      </c>
      <c r="C46" s="1">
        <v>61325</v>
      </c>
      <c r="D46">
        <f t="shared" si="0"/>
        <v>2000</v>
      </c>
    </row>
    <row r="47" spans="1:15" x14ac:dyDescent="0.35">
      <c r="A47" s="1" t="s">
        <v>980</v>
      </c>
      <c r="B47" s="4">
        <v>37106</v>
      </c>
      <c r="C47" s="1">
        <v>63810</v>
      </c>
      <c r="D47">
        <f t="shared" si="0"/>
        <v>2001</v>
      </c>
    </row>
    <row r="48" spans="1:15" x14ac:dyDescent="0.35">
      <c r="A48" s="1" t="s">
        <v>985</v>
      </c>
      <c r="B48" s="4">
        <v>37113</v>
      </c>
      <c r="C48" s="1">
        <v>56148</v>
      </c>
      <c r="D48">
        <f t="shared" si="0"/>
        <v>2001</v>
      </c>
    </row>
    <row r="49" spans="1:4" x14ac:dyDescent="0.35">
      <c r="A49" s="1" t="s">
        <v>980</v>
      </c>
      <c r="B49" s="4">
        <v>37261</v>
      </c>
      <c r="C49" s="1">
        <v>3951</v>
      </c>
      <c r="D49">
        <f t="shared" si="0"/>
        <v>2002</v>
      </c>
    </row>
    <row r="50" spans="1:4" x14ac:dyDescent="0.35">
      <c r="A50" s="1" t="s">
        <v>985</v>
      </c>
      <c r="B50" s="4">
        <v>37507</v>
      </c>
      <c r="C50" s="1">
        <v>93642</v>
      </c>
      <c r="D50">
        <f t="shared" si="0"/>
        <v>2002</v>
      </c>
    </row>
    <row r="51" spans="1:4" x14ac:dyDescent="0.35">
      <c r="A51" s="1" t="s">
        <v>980</v>
      </c>
      <c r="B51" s="4">
        <v>37549</v>
      </c>
      <c r="C51" s="1">
        <v>24856</v>
      </c>
      <c r="D51">
        <f t="shared" si="0"/>
        <v>2002</v>
      </c>
    </row>
    <row r="52" spans="1:4" x14ac:dyDescent="0.35">
      <c r="A52" s="1" t="s">
        <v>980</v>
      </c>
      <c r="B52" s="4">
        <v>37549</v>
      </c>
      <c r="C52" s="1">
        <v>44807</v>
      </c>
      <c r="D52">
        <f t="shared" si="0"/>
        <v>2002</v>
      </c>
    </row>
    <row r="53" spans="1:4" x14ac:dyDescent="0.35">
      <c r="A53" s="1" t="s">
        <v>980</v>
      </c>
      <c r="B53" s="4">
        <v>37953</v>
      </c>
      <c r="C53" s="1">
        <v>73874</v>
      </c>
      <c r="D53">
        <f t="shared" si="0"/>
        <v>2003</v>
      </c>
    </row>
    <row r="54" spans="1:4" x14ac:dyDescent="0.35">
      <c r="A54" s="1" t="s">
        <v>980</v>
      </c>
      <c r="B54" s="4">
        <v>37957</v>
      </c>
      <c r="C54" s="1">
        <v>94926</v>
      </c>
      <c r="D54">
        <f t="shared" si="0"/>
        <v>2003</v>
      </c>
    </row>
    <row r="55" spans="1:4" x14ac:dyDescent="0.35">
      <c r="A55" s="1" t="s">
        <v>985</v>
      </c>
      <c r="B55" s="4">
        <v>38048</v>
      </c>
      <c r="C55" s="1">
        <v>89420</v>
      </c>
      <c r="D55">
        <f t="shared" si="0"/>
        <v>2004</v>
      </c>
    </row>
    <row r="56" spans="1:4" x14ac:dyDescent="0.35">
      <c r="A56" s="1" t="s">
        <v>980</v>
      </c>
      <c r="B56" s="4">
        <v>38124</v>
      </c>
      <c r="C56" s="1">
        <v>37286</v>
      </c>
      <c r="D56">
        <f t="shared" si="0"/>
        <v>2004</v>
      </c>
    </row>
    <row r="57" spans="1:4" x14ac:dyDescent="0.35">
      <c r="A57" s="1" t="s">
        <v>985</v>
      </c>
      <c r="B57" s="4">
        <v>38255</v>
      </c>
      <c r="C57" s="1">
        <v>59651</v>
      </c>
      <c r="D57">
        <f t="shared" si="0"/>
        <v>2004</v>
      </c>
    </row>
    <row r="58" spans="1:4" x14ac:dyDescent="0.35">
      <c r="A58" s="1" t="s">
        <v>985</v>
      </c>
      <c r="B58" s="4">
        <v>38255</v>
      </c>
      <c r="C58" s="1">
        <v>13693</v>
      </c>
      <c r="D58">
        <f t="shared" si="0"/>
        <v>2004</v>
      </c>
    </row>
    <row r="59" spans="1:4" x14ac:dyDescent="0.35">
      <c r="A59" s="1" t="s">
        <v>985</v>
      </c>
      <c r="B59" s="4">
        <v>38286</v>
      </c>
      <c r="C59" s="1">
        <v>48657</v>
      </c>
      <c r="D59">
        <f t="shared" si="0"/>
        <v>2004</v>
      </c>
    </row>
    <row r="60" spans="1:4" x14ac:dyDescent="0.35">
      <c r="A60" s="1" t="s">
        <v>985</v>
      </c>
      <c r="B60" s="4">
        <v>38311</v>
      </c>
      <c r="C60" s="1">
        <v>74222</v>
      </c>
      <c r="D60">
        <f t="shared" si="0"/>
        <v>2004</v>
      </c>
    </row>
    <row r="61" spans="1:4" x14ac:dyDescent="0.35">
      <c r="A61" s="1" t="s">
        <v>985</v>
      </c>
      <c r="B61" s="4">
        <v>38610</v>
      </c>
      <c r="C61" s="1">
        <v>39432</v>
      </c>
      <c r="D61">
        <f t="shared" si="0"/>
        <v>2005</v>
      </c>
    </row>
    <row r="62" spans="1:4" x14ac:dyDescent="0.35">
      <c r="A62" s="1" t="s">
        <v>985</v>
      </c>
      <c r="B62" s="4">
        <v>38610</v>
      </c>
      <c r="C62" s="1">
        <v>99367</v>
      </c>
      <c r="D62">
        <f t="shared" si="0"/>
        <v>2005</v>
      </c>
    </row>
    <row r="63" spans="1:4" x14ac:dyDescent="0.35">
      <c r="A63" s="1" t="s">
        <v>985</v>
      </c>
      <c r="B63" s="4">
        <v>38610</v>
      </c>
      <c r="C63" s="1">
        <v>11223</v>
      </c>
      <c r="D63">
        <f t="shared" si="0"/>
        <v>2005</v>
      </c>
    </row>
    <row r="64" spans="1:4" x14ac:dyDescent="0.35">
      <c r="A64" s="1" t="s">
        <v>980</v>
      </c>
      <c r="B64" s="4">
        <v>38726</v>
      </c>
      <c r="C64" s="1">
        <v>27590</v>
      </c>
      <c r="D64">
        <f t="shared" si="0"/>
        <v>2006</v>
      </c>
    </row>
    <row r="65" spans="1:4" x14ac:dyDescent="0.35">
      <c r="A65" s="1" t="s">
        <v>980</v>
      </c>
      <c r="B65" s="4">
        <v>38915</v>
      </c>
      <c r="C65" s="1">
        <v>894</v>
      </c>
      <c r="D65">
        <f t="shared" si="0"/>
        <v>2006</v>
      </c>
    </row>
    <row r="66" spans="1:4" x14ac:dyDescent="0.35">
      <c r="A66" s="1" t="s">
        <v>980</v>
      </c>
      <c r="B66" s="4">
        <v>38915</v>
      </c>
      <c r="C66" s="1">
        <v>39234</v>
      </c>
      <c r="D66">
        <f t="shared" si="0"/>
        <v>2006</v>
      </c>
    </row>
    <row r="67" spans="1:4" x14ac:dyDescent="0.35">
      <c r="A67" s="1" t="s">
        <v>985</v>
      </c>
      <c r="B67" s="4">
        <v>39010</v>
      </c>
      <c r="C67" s="1">
        <v>20194</v>
      </c>
      <c r="D67">
        <f t="shared" ref="D67:D102" si="1">YEAR(B67)</f>
        <v>2006</v>
      </c>
    </row>
    <row r="68" spans="1:4" x14ac:dyDescent="0.35">
      <c r="A68" s="1" t="s">
        <v>985</v>
      </c>
      <c r="B68" s="4">
        <v>39012</v>
      </c>
      <c r="C68" s="1">
        <v>73561</v>
      </c>
      <c r="D68">
        <f t="shared" si="1"/>
        <v>2006</v>
      </c>
    </row>
    <row r="69" spans="1:4" x14ac:dyDescent="0.35">
      <c r="A69" s="1" t="s">
        <v>985</v>
      </c>
      <c r="B69" s="4">
        <v>39074</v>
      </c>
      <c r="C69" s="1">
        <v>10366</v>
      </c>
      <c r="D69">
        <f t="shared" si="1"/>
        <v>2006</v>
      </c>
    </row>
    <row r="70" spans="1:4" x14ac:dyDescent="0.35">
      <c r="A70" s="1" t="s">
        <v>980</v>
      </c>
      <c r="B70" s="4">
        <v>39275</v>
      </c>
      <c r="C70" s="1">
        <v>23003</v>
      </c>
      <c r="D70">
        <f t="shared" si="1"/>
        <v>2007</v>
      </c>
    </row>
    <row r="71" spans="1:4" x14ac:dyDescent="0.35">
      <c r="A71" s="1" t="s">
        <v>985</v>
      </c>
      <c r="B71" s="4">
        <v>39585</v>
      </c>
      <c r="C71" s="1">
        <v>42257</v>
      </c>
      <c r="D71">
        <f t="shared" si="1"/>
        <v>2008</v>
      </c>
    </row>
    <row r="72" spans="1:4" x14ac:dyDescent="0.35">
      <c r="A72" s="1" t="s">
        <v>985</v>
      </c>
      <c r="B72" s="4">
        <v>39669</v>
      </c>
      <c r="C72" s="1">
        <v>13740</v>
      </c>
      <c r="D72">
        <f t="shared" si="1"/>
        <v>2008</v>
      </c>
    </row>
    <row r="73" spans="1:4" x14ac:dyDescent="0.35">
      <c r="A73" s="1" t="s">
        <v>985</v>
      </c>
      <c r="B73" s="4">
        <v>39839</v>
      </c>
      <c r="C73" s="1">
        <v>80179</v>
      </c>
      <c r="D73">
        <f t="shared" si="1"/>
        <v>2009</v>
      </c>
    </row>
    <row r="74" spans="1:4" x14ac:dyDescent="0.35">
      <c r="A74" s="1" t="s">
        <v>980</v>
      </c>
      <c r="B74" s="4">
        <v>39881</v>
      </c>
      <c r="C74" s="1">
        <v>90449</v>
      </c>
      <c r="D74">
        <f t="shared" si="1"/>
        <v>2009</v>
      </c>
    </row>
    <row r="75" spans="1:4" x14ac:dyDescent="0.35">
      <c r="A75" s="1" t="s">
        <v>985</v>
      </c>
      <c r="B75" s="4">
        <v>40085</v>
      </c>
      <c r="C75" s="1">
        <v>96963</v>
      </c>
      <c r="D75">
        <f t="shared" si="1"/>
        <v>2009</v>
      </c>
    </row>
    <row r="76" spans="1:4" x14ac:dyDescent="0.35">
      <c r="A76" s="1" t="s">
        <v>985</v>
      </c>
      <c r="B76" s="4">
        <v>40239</v>
      </c>
      <c r="C76" s="1">
        <v>57460</v>
      </c>
      <c r="D76">
        <f t="shared" si="1"/>
        <v>2010</v>
      </c>
    </row>
    <row r="77" spans="1:4" x14ac:dyDescent="0.35">
      <c r="A77" s="1" t="s">
        <v>985</v>
      </c>
      <c r="B77" s="4">
        <v>40246</v>
      </c>
      <c r="C77" s="1">
        <v>80796</v>
      </c>
      <c r="D77">
        <f t="shared" si="1"/>
        <v>2010</v>
      </c>
    </row>
    <row r="78" spans="1:4" x14ac:dyDescent="0.35">
      <c r="A78" s="1" t="s">
        <v>980</v>
      </c>
      <c r="B78" s="4">
        <v>40295</v>
      </c>
      <c r="C78" s="1">
        <v>3244</v>
      </c>
      <c r="D78">
        <f t="shared" si="1"/>
        <v>2010</v>
      </c>
    </row>
    <row r="79" spans="1:4" x14ac:dyDescent="0.35">
      <c r="A79" s="1" t="s">
        <v>985</v>
      </c>
      <c r="B79" s="4">
        <v>40418</v>
      </c>
      <c r="C79" s="1">
        <v>38952</v>
      </c>
      <c r="D79">
        <f t="shared" si="1"/>
        <v>2010</v>
      </c>
    </row>
    <row r="80" spans="1:4" x14ac:dyDescent="0.35">
      <c r="A80" s="1" t="s">
        <v>985</v>
      </c>
      <c r="B80" s="4">
        <v>40512</v>
      </c>
      <c r="C80" s="1">
        <v>99604</v>
      </c>
      <c r="D80">
        <f t="shared" si="1"/>
        <v>2010</v>
      </c>
    </row>
    <row r="81" spans="1:4" x14ac:dyDescent="0.35">
      <c r="A81" s="1" t="s">
        <v>980</v>
      </c>
      <c r="B81" s="4">
        <v>40702</v>
      </c>
      <c r="C81" s="1">
        <v>23055</v>
      </c>
      <c r="D81">
        <f t="shared" si="1"/>
        <v>2011</v>
      </c>
    </row>
    <row r="82" spans="1:4" x14ac:dyDescent="0.35">
      <c r="A82" s="1" t="s">
        <v>985</v>
      </c>
      <c r="B82" s="4">
        <v>40719</v>
      </c>
      <c r="C82" s="1">
        <v>24449</v>
      </c>
      <c r="D82">
        <f t="shared" si="1"/>
        <v>2011</v>
      </c>
    </row>
    <row r="83" spans="1:4" x14ac:dyDescent="0.35">
      <c r="A83" s="1" t="s">
        <v>985</v>
      </c>
      <c r="B83" s="4">
        <v>40925</v>
      </c>
      <c r="C83" s="1">
        <v>59474</v>
      </c>
      <c r="D83">
        <f t="shared" si="1"/>
        <v>2012</v>
      </c>
    </row>
    <row r="84" spans="1:4" x14ac:dyDescent="0.35">
      <c r="A84" s="1" t="s">
        <v>980</v>
      </c>
      <c r="B84" s="4">
        <v>41141</v>
      </c>
      <c r="C84" s="1">
        <v>73423</v>
      </c>
      <c r="D84">
        <f t="shared" si="1"/>
        <v>2012</v>
      </c>
    </row>
    <row r="85" spans="1:4" x14ac:dyDescent="0.35">
      <c r="A85" s="1" t="s">
        <v>985</v>
      </c>
      <c r="B85" s="4">
        <v>41186</v>
      </c>
      <c r="C85" s="1">
        <v>12462</v>
      </c>
      <c r="D85">
        <f t="shared" si="1"/>
        <v>2012</v>
      </c>
    </row>
    <row r="86" spans="1:4" x14ac:dyDescent="0.35">
      <c r="A86" s="1" t="s">
        <v>980</v>
      </c>
      <c r="B86" s="4">
        <v>41342</v>
      </c>
      <c r="C86" s="1">
        <v>77063</v>
      </c>
      <c r="D86">
        <f t="shared" si="1"/>
        <v>2013</v>
      </c>
    </row>
    <row r="87" spans="1:4" x14ac:dyDescent="0.35">
      <c r="A87" s="1" t="s">
        <v>985</v>
      </c>
      <c r="B87" s="4">
        <v>41446</v>
      </c>
      <c r="C87" s="1">
        <v>44299</v>
      </c>
      <c r="D87">
        <f t="shared" si="1"/>
        <v>2013</v>
      </c>
    </row>
    <row r="88" spans="1:4" x14ac:dyDescent="0.35">
      <c r="A88" s="1" t="s">
        <v>980</v>
      </c>
      <c r="B88" s="4">
        <v>41497</v>
      </c>
      <c r="C88" s="1">
        <v>21972</v>
      </c>
      <c r="D88">
        <f t="shared" si="1"/>
        <v>2013</v>
      </c>
    </row>
    <row r="89" spans="1:4" x14ac:dyDescent="0.35">
      <c r="A89" s="1" t="s">
        <v>985</v>
      </c>
      <c r="B89" s="4">
        <v>41593</v>
      </c>
      <c r="C89" s="1">
        <v>16113</v>
      </c>
      <c r="D89">
        <f t="shared" si="1"/>
        <v>2013</v>
      </c>
    </row>
    <row r="90" spans="1:4" x14ac:dyDescent="0.35">
      <c r="A90" s="1" t="s">
        <v>985</v>
      </c>
      <c r="B90" s="4">
        <v>41593</v>
      </c>
      <c r="C90" s="1">
        <v>86040</v>
      </c>
      <c r="D90">
        <f t="shared" si="1"/>
        <v>2013</v>
      </c>
    </row>
    <row r="91" spans="1:4" x14ac:dyDescent="0.35">
      <c r="A91" s="1" t="s">
        <v>980</v>
      </c>
      <c r="B91" s="4">
        <v>41593</v>
      </c>
      <c r="C91" s="1">
        <v>28701</v>
      </c>
      <c r="D91">
        <f t="shared" si="1"/>
        <v>2013</v>
      </c>
    </row>
    <row r="92" spans="1:4" x14ac:dyDescent="0.35">
      <c r="A92" s="1" t="s">
        <v>980</v>
      </c>
      <c r="B92" s="4">
        <v>41822</v>
      </c>
      <c r="C92" s="1">
        <v>3119</v>
      </c>
      <c r="D92">
        <f t="shared" si="1"/>
        <v>2014</v>
      </c>
    </row>
    <row r="93" spans="1:4" x14ac:dyDescent="0.35">
      <c r="A93" s="1" t="s">
        <v>985</v>
      </c>
      <c r="B93" s="4">
        <v>41891</v>
      </c>
      <c r="C93" s="1">
        <v>87828</v>
      </c>
      <c r="D93">
        <f t="shared" si="1"/>
        <v>2014</v>
      </c>
    </row>
    <row r="94" spans="1:4" x14ac:dyDescent="0.35">
      <c r="A94" s="1" t="s">
        <v>980</v>
      </c>
      <c r="B94" s="4">
        <v>41991</v>
      </c>
      <c r="C94" s="1">
        <v>49302</v>
      </c>
      <c r="D94">
        <f t="shared" si="1"/>
        <v>2014</v>
      </c>
    </row>
    <row r="95" spans="1:4" x14ac:dyDescent="0.35">
      <c r="A95" s="1" t="s">
        <v>980</v>
      </c>
      <c r="B95" s="4">
        <v>42083</v>
      </c>
      <c r="C95" s="1">
        <v>73137</v>
      </c>
      <c r="D95">
        <f t="shared" si="1"/>
        <v>2015</v>
      </c>
    </row>
    <row r="96" spans="1:4" x14ac:dyDescent="0.35">
      <c r="A96" s="1" t="s">
        <v>980</v>
      </c>
      <c r="B96" s="4">
        <v>42634</v>
      </c>
      <c r="C96" s="1">
        <v>8206</v>
      </c>
      <c r="D96">
        <f t="shared" si="1"/>
        <v>2016</v>
      </c>
    </row>
    <row r="97" spans="1:4" x14ac:dyDescent="0.35">
      <c r="A97" s="1" t="s">
        <v>985</v>
      </c>
      <c r="B97" s="4">
        <v>42971</v>
      </c>
      <c r="C97" s="1">
        <v>75362</v>
      </c>
      <c r="D97">
        <f t="shared" si="1"/>
        <v>2017</v>
      </c>
    </row>
    <row r="98" spans="1:4" x14ac:dyDescent="0.35">
      <c r="A98" s="1" t="s">
        <v>985</v>
      </c>
      <c r="B98" s="4">
        <v>43342</v>
      </c>
      <c r="C98" s="1">
        <v>45852</v>
      </c>
      <c r="D98">
        <f t="shared" si="1"/>
        <v>2018</v>
      </c>
    </row>
    <row r="99" spans="1:4" x14ac:dyDescent="0.35">
      <c r="A99" s="1" t="s">
        <v>980</v>
      </c>
      <c r="B99" s="4">
        <v>43525</v>
      </c>
      <c r="C99" s="1">
        <v>86132</v>
      </c>
      <c r="D99">
        <f t="shared" si="1"/>
        <v>2019</v>
      </c>
    </row>
    <row r="100" spans="1:4" x14ac:dyDescent="0.35">
      <c r="A100" s="1" t="s">
        <v>985</v>
      </c>
      <c r="B100" s="4">
        <v>43677</v>
      </c>
      <c r="C100" s="1">
        <v>58736</v>
      </c>
      <c r="D100">
        <f t="shared" si="1"/>
        <v>2019</v>
      </c>
    </row>
    <row r="101" spans="1:4" x14ac:dyDescent="0.35">
      <c r="A101" s="1" t="s">
        <v>985</v>
      </c>
      <c r="B101" s="4">
        <v>43811</v>
      </c>
      <c r="C101" s="1">
        <v>1421</v>
      </c>
      <c r="D101">
        <f t="shared" si="1"/>
        <v>2019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E7DEA-4333-41B7-914A-5218657F6694}">
  <dimension ref="A2:E47"/>
  <sheetViews>
    <sheetView showGridLines="0" tabSelected="1" topLeftCell="A2" zoomScale="70" zoomScaleNormal="70" workbookViewId="0">
      <selection activeCell="F35" sqref="F35"/>
    </sheetView>
  </sheetViews>
  <sheetFormatPr defaultRowHeight="14.5" x14ac:dyDescent="0.35"/>
  <cols>
    <col min="1" max="1" width="15.26953125" bestFit="1" customWidth="1"/>
    <col min="2" max="2" width="14.1796875" bestFit="1" customWidth="1"/>
    <col min="4" max="5" width="15.453125" bestFit="1" customWidth="1"/>
    <col min="6" max="6" width="17.08984375" bestFit="1" customWidth="1"/>
  </cols>
  <sheetData>
    <row r="2" spans="1:5" x14ac:dyDescent="0.35">
      <c r="D2" s="7" t="s">
        <v>1900</v>
      </c>
      <c r="E2" t="s">
        <v>1904</v>
      </c>
    </row>
    <row r="3" spans="1:5" x14ac:dyDescent="0.35">
      <c r="A3" s="7" t="s">
        <v>1899</v>
      </c>
      <c r="B3" t="s">
        <v>1903</v>
      </c>
      <c r="D3" s="8">
        <v>2020</v>
      </c>
      <c r="E3" s="19">
        <v>50385.876886313403</v>
      </c>
    </row>
    <row r="4" spans="1:5" x14ac:dyDescent="0.35">
      <c r="A4" s="8">
        <v>1971</v>
      </c>
      <c r="B4" s="19">
        <v>56881</v>
      </c>
      <c r="D4" s="8">
        <v>2021</v>
      </c>
      <c r="E4" s="19">
        <v>50791.287972038612</v>
      </c>
    </row>
    <row r="5" spans="1:5" x14ac:dyDescent="0.35">
      <c r="A5" s="8">
        <v>1972</v>
      </c>
      <c r="B5" s="19">
        <v>42143</v>
      </c>
      <c r="D5" s="8">
        <v>2022</v>
      </c>
      <c r="E5" s="19">
        <v>50806.012112968485</v>
      </c>
    </row>
    <row r="6" spans="1:5" x14ac:dyDescent="0.35">
      <c r="A6" s="8">
        <v>1974</v>
      </c>
      <c r="B6" s="19">
        <v>559</v>
      </c>
      <c r="D6" s="8">
        <v>2023</v>
      </c>
      <c r="E6" s="19">
        <v>49519.152910320554</v>
      </c>
    </row>
    <row r="7" spans="1:5" x14ac:dyDescent="0.35">
      <c r="A7" s="8">
        <v>1975</v>
      </c>
      <c r="B7" s="19">
        <v>51472</v>
      </c>
      <c r="D7" s="8">
        <v>2024</v>
      </c>
      <c r="E7" s="19">
        <v>49649.832163629027</v>
      </c>
    </row>
    <row r="8" spans="1:5" x14ac:dyDescent="0.35">
      <c r="A8" s="8">
        <v>1976</v>
      </c>
      <c r="B8" s="19">
        <v>154370</v>
      </c>
      <c r="D8" s="8">
        <v>2025</v>
      </c>
      <c r="E8" s="19">
        <v>50177.498655132018</v>
      </c>
    </row>
    <row r="9" spans="1:5" x14ac:dyDescent="0.35">
      <c r="A9" s="8">
        <v>1977</v>
      </c>
      <c r="B9" s="19">
        <v>164207</v>
      </c>
      <c r="D9" s="8">
        <v>2026</v>
      </c>
      <c r="E9" s="19">
        <v>51941.066220218258</v>
      </c>
    </row>
    <row r="10" spans="1:5" x14ac:dyDescent="0.35">
      <c r="A10" s="8">
        <v>1979</v>
      </c>
      <c r="B10" s="19">
        <v>38290</v>
      </c>
      <c r="D10" s="8" t="s">
        <v>1813</v>
      </c>
      <c r="E10" s="19">
        <v>353270.72692062036</v>
      </c>
    </row>
    <row r="11" spans="1:5" x14ac:dyDescent="0.35">
      <c r="A11" s="8">
        <v>1980</v>
      </c>
      <c r="B11" s="19">
        <v>34797</v>
      </c>
    </row>
    <row r="12" spans="1:5" x14ac:dyDescent="0.35">
      <c r="A12" s="8">
        <v>1982</v>
      </c>
      <c r="B12" s="19">
        <v>134189</v>
      </c>
    </row>
    <row r="13" spans="1:5" x14ac:dyDescent="0.35">
      <c r="A13" s="8">
        <v>1983</v>
      </c>
      <c r="B13" s="19">
        <v>130517</v>
      </c>
    </row>
    <row r="14" spans="1:5" x14ac:dyDescent="0.35">
      <c r="A14" s="8">
        <v>1985</v>
      </c>
      <c r="B14" s="19">
        <v>30239</v>
      </c>
    </row>
    <row r="15" spans="1:5" x14ac:dyDescent="0.35">
      <c r="A15" s="8">
        <v>1987</v>
      </c>
      <c r="B15" s="19">
        <v>158492</v>
      </c>
    </row>
    <row r="16" spans="1:5" x14ac:dyDescent="0.35">
      <c r="A16" s="8">
        <v>1989</v>
      </c>
      <c r="B16" s="19">
        <v>216512</v>
      </c>
    </row>
    <row r="17" spans="1:2" x14ac:dyDescent="0.35">
      <c r="A17" s="8">
        <v>1990</v>
      </c>
      <c r="B17" s="19">
        <v>2988</v>
      </c>
    </row>
    <row r="18" spans="1:2" x14ac:dyDescent="0.35">
      <c r="A18" s="8">
        <v>1991</v>
      </c>
      <c r="B18" s="19">
        <v>231752</v>
      </c>
    </row>
    <row r="19" spans="1:2" x14ac:dyDescent="0.35">
      <c r="A19" s="8">
        <v>1992</v>
      </c>
      <c r="B19" s="19">
        <v>95748</v>
      </c>
    </row>
    <row r="20" spans="1:2" x14ac:dyDescent="0.35">
      <c r="A20" s="8">
        <v>1993</v>
      </c>
      <c r="B20" s="19">
        <v>90380</v>
      </c>
    </row>
    <row r="21" spans="1:2" x14ac:dyDescent="0.35">
      <c r="A21" s="8">
        <v>1994</v>
      </c>
      <c r="B21" s="19">
        <v>30192</v>
      </c>
    </row>
    <row r="22" spans="1:2" x14ac:dyDescent="0.35">
      <c r="A22" s="8">
        <v>1995</v>
      </c>
      <c r="B22" s="19">
        <v>60936</v>
      </c>
    </row>
    <row r="23" spans="1:2" x14ac:dyDescent="0.35">
      <c r="A23" s="8">
        <v>1996</v>
      </c>
      <c r="B23" s="19">
        <v>31997</v>
      </c>
    </row>
    <row r="24" spans="1:2" x14ac:dyDescent="0.35">
      <c r="A24" s="8">
        <v>1997</v>
      </c>
      <c r="B24" s="19">
        <v>173594</v>
      </c>
    </row>
    <row r="25" spans="1:2" x14ac:dyDescent="0.35">
      <c r="A25" s="8">
        <v>1998</v>
      </c>
      <c r="B25" s="19">
        <v>85889</v>
      </c>
    </row>
    <row r="26" spans="1:2" x14ac:dyDescent="0.35">
      <c r="A26" s="8">
        <v>1999</v>
      </c>
      <c r="B26" s="19">
        <v>83002</v>
      </c>
    </row>
    <row r="27" spans="1:2" x14ac:dyDescent="0.35">
      <c r="A27" s="8">
        <v>2000</v>
      </c>
      <c r="B27" s="19">
        <v>61325</v>
      </c>
    </row>
    <row r="28" spans="1:2" x14ac:dyDescent="0.35">
      <c r="A28" s="8">
        <v>2001</v>
      </c>
      <c r="B28" s="19">
        <v>119958</v>
      </c>
    </row>
    <row r="29" spans="1:2" x14ac:dyDescent="0.35">
      <c r="A29" s="8">
        <v>2002</v>
      </c>
      <c r="B29" s="19">
        <v>167256</v>
      </c>
    </row>
    <row r="30" spans="1:2" x14ac:dyDescent="0.35">
      <c r="A30" s="8">
        <v>2003</v>
      </c>
      <c r="B30" s="19">
        <v>168800</v>
      </c>
    </row>
    <row r="31" spans="1:2" x14ac:dyDescent="0.35">
      <c r="A31" s="8">
        <v>2004</v>
      </c>
      <c r="B31" s="19">
        <v>322929</v>
      </c>
    </row>
    <row r="32" spans="1:2" x14ac:dyDescent="0.35">
      <c r="A32" s="8">
        <v>2005</v>
      </c>
      <c r="B32" s="19">
        <v>150022</v>
      </c>
    </row>
    <row r="33" spans="1:2" x14ac:dyDescent="0.35">
      <c r="A33" s="8">
        <v>2006</v>
      </c>
      <c r="B33" s="19">
        <v>171839</v>
      </c>
    </row>
    <row r="34" spans="1:2" x14ac:dyDescent="0.35">
      <c r="A34" s="8">
        <v>2007</v>
      </c>
      <c r="B34" s="19">
        <v>23003</v>
      </c>
    </row>
    <row r="35" spans="1:2" x14ac:dyDescent="0.35">
      <c r="A35" s="8">
        <v>2008</v>
      </c>
      <c r="B35" s="19">
        <v>55997</v>
      </c>
    </row>
    <row r="36" spans="1:2" x14ac:dyDescent="0.35">
      <c r="A36" s="8">
        <v>2009</v>
      </c>
      <c r="B36" s="19">
        <v>267591</v>
      </c>
    </row>
    <row r="37" spans="1:2" x14ac:dyDescent="0.35">
      <c r="A37" s="8">
        <v>2010</v>
      </c>
      <c r="B37" s="19">
        <v>280056</v>
      </c>
    </row>
    <row r="38" spans="1:2" x14ac:dyDescent="0.35">
      <c r="A38" s="8">
        <v>2011</v>
      </c>
      <c r="B38" s="19">
        <v>47504</v>
      </c>
    </row>
    <row r="39" spans="1:2" x14ac:dyDescent="0.35">
      <c r="A39" s="8">
        <v>2012</v>
      </c>
      <c r="B39" s="19">
        <v>145359</v>
      </c>
    </row>
    <row r="40" spans="1:2" x14ac:dyDescent="0.35">
      <c r="A40" s="8">
        <v>2013</v>
      </c>
      <c r="B40" s="19">
        <v>274188</v>
      </c>
    </row>
    <row r="41" spans="1:2" x14ac:dyDescent="0.35">
      <c r="A41" s="8">
        <v>2014</v>
      </c>
      <c r="B41" s="19">
        <v>140249</v>
      </c>
    </row>
    <row r="42" spans="1:2" x14ac:dyDescent="0.35">
      <c r="A42" s="8">
        <v>2015</v>
      </c>
      <c r="B42" s="19">
        <v>73137</v>
      </c>
    </row>
    <row r="43" spans="1:2" x14ac:dyDescent="0.35">
      <c r="A43" s="8">
        <v>2016</v>
      </c>
      <c r="B43" s="19">
        <v>8206</v>
      </c>
    </row>
    <row r="44" spans="1:2" x14ac:dyDescent="0.35">
      <c r="A44" s="8">
        <v>2017</v>
      </c>
      <c r="B44" s="19">
        <v>75362</v>
      </c>
    </row>
    <row r="45" spans="1:2" x14ac:dyDescent="0.35">
      <c r="A45" s="8">
        <v>2018</v>
      </c>
      <c r="B45" s="19">
        <v>45852</v>
      </c>
    </row>
    <row r="46" spans="1:2" x14ac:dyDescent="0.35">
      <c r="A46" s="8">
        <v>2019</v>
      </c>
      <c r="B46" s="19">
        <v>146289</v>
      </c>
    </row>
    <row r="47" spans="1:2" x14ac:dyDescent="0.35">
      <c r="A47" s="8" t="s">
        <v>1813</v>
      </c>
      <c r="B47" s="19">
        <v>4844068</v>
      </c>
    </row>
  </sheetData>
  <pageMargins left="0.7" right="0.7" top="0.75" bottom="0.75" header="0.3" footer="0.3"/>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0F14-5024-470C-AF02-E54318E4AB90}">
  <dimension ref="A1:J201"/>
  <sheetViews>
    <sheetView zoomScaleNormal="100" workbookViewId="0">
      <selection activeCell="D22" sqref="D22"/>
    </sheetView>
  </sheetViews>
  <sheetFormatPr defaultRowHeight="14.5" x14ac:dyDescent="0.35"/>
  <cols>
    <col min="1" max="1" width="4.81640625" bestFit="1" customWidth="1"/>
    <col min="2" max="2" width="5.36328125" bestFit="1" customWidth="1"/>
    <col min="3" max="3" width="10.26953125" bestFit="1" customWidth="1"/>
    <col min="4" max="4" width="24.6328125" bestFit="1" customWidth="1"/>
    <col min="5" max="5" width="13.26953125" bestFit="1" customWidth="1"/>
    <col min="6" max="6" width="32.453125" bestFit="1" customWidth="1"/>
    <col min="7" max="7" width="11.26953125" bestFit="1" customWidth="1"/>
    <col min="8" max="8" width="14.453125" bestFit="1" customWidth="1"/>
    <col min="9" max="9" width="19.90625" bestFit="1" customWidth="1"/>
    <col min="10" max="10" width="24" bestFit="1" customWidth="1"/>
  </cols>
  <sheetData>
    <row r="1" spans="1:10" x14ac:dyDescent="0.35">
      <c r="A1" s="6" t="s">
        <v>0</v>
      </c>
      <c r="B1" s="6" t="s">
        <v>1</v>
      </c>
      <c r="C1" s="6" t="s">
        <v>2</v>
      </c>
      <c r="D1" s="6" t="s">
        <v>3</v>
      </c>
      <c r="E1" s="6" t="s">
        <v>4</v>
      </c>
      <c r="F1" s="6" t="s">
        <v>5</v>
      </c>
      <c r="G1" s="6" t="s">
        <v>6</v>
      </c>
      <c r="H1" s="6" t="s">
        <v>1836</v>
      </c>
      <c r="I1" s="6" t="s">
        <v>1816</v>
      </c>
      <c r="J1" s="6" t="s">
        <v>1837</v>
      </c>
    </row>
    <row r="2" spans="1:10" x14ac:dyDescent="0.35">
      <c r="A2">
        <v>230</v>
      </c>
      <c r="B2">
        <v>31</v>
      </c>
      <c r="C2" t="s">
        <v>7</v>
      </c>
      <c r="D2" t="s">
        <v>375</v>
      </c>
      <c r="E2" t="s">
        <v>8</v>
      </c>
      <c r="F2" t="s">
        <v>9</v>
      </c>
      <c r="G2">
        <v>9961255787</v>
      </c>
      <c r="H2">
        <v>49302</v>
      </c>
      <c r="I2">
        <f>DATEDIF(Membership!B65, Membership!C65, "m")</f>
        <v>7</v>
      </c>
      <c r="J2" s="17" t="str">
        <f>IF(AND(H2 &gt;= 50000, I2 &gt;= 180), "High Value - Long Term",
    IF(AND(H2 &gt;= 50000, I2 &lt; 180), "High Value - Short Term",
        IF(AND(H2 &gt;= 10000, H2 &lt; 50000, I2 &gt;= 180), "Medium Value - Long Term",
            IF(AND(H2 &gt;= 10000, H2 &lt; 50000, I2 &lt; 180), "Medium Value - Short Term",
                IF(AND(H2 &lt; 10000, I2 &gt;= 180), "Low Value - Long Term",
                    IF(AND(H2 &lt; 10000, I2 &lt; 180), "Low Value - Short Term", "Regular"))))))</f>
        <v>Medium Value - Short Term</v>
      </c>
    </row>
    <row r="3" spans="1:10" x14ac:dyDescent="0.35">
      <c r="A3">
        <v>3189</v>
      </c>
      <c r="B3">
        <v>495</v>
      </c>
      <c r="C3" t="s">
        <v>10</v>
      </c>
      <c r="D3" t="s">
        <v>376</v>
      </c>
      <c r="E3" t="s">
        <v>11</v>
      </c>
      <c r="F3" t="s">
        <v>12</v>
      </c>
      <c r="G3">
        <v>3555176867</v>
      </c>
      <c r="H3">
        <v>78698</v>
      </c>
      <c r="I3">
        <f>DATEDIF(Membership!B66, Membership!C66, "m")</f>
        <v>228</v>
      </c>
      <c r="J3" s="17" t="str">
        <f t="shared" ref="J3:J66" si="0">IF(AND(H3 &gt;= 50000, I3 &gt;= 180), "High Value - Long Term",
    IF(AND(H3 &gt;= 50000, I3 &lt; 180), "High Value - Short Term",
        IF(AND(H3 &gt;= 10000, H3 &lt; 50000, I3 &gt;= 180), "Medium Value - Long Term",
            IF(AND(H3 &gt;= 10000, H3 &lt; 50000, I3 &lt; 180), "Medium Value - Short Term",
                IF(AND(H3 &lt; 10000, I3 &gt;= 180), "Low Value - Long Term",
                    IF(AND(H3 &lt; 10000, I3 &lt; 180), "Low Value - Short Term", "Regular"))))))</f>
        <v>High Value - Long Term</v>
      </c>
    </row>
    <row r="4" spans="1:10" x14ac:dyDescent="0.35">
      <c r="A4">
        <v>2216</v>
      </c>
      <c r="B4">
        <v>795</v>
      </c>
      <c r="C4" t="s">
        <v>13</v>
      </c>
      <c r="D4" t="s">
        <v>377</v>
      </c>
      <c r="E4" t="s">
        <v>14</v>
      </c>
      <c r="F4" t="s">
        <v>15</v>
      </c>
      <c r="G4">
        <v>9835395970</v>
      </c>
      <c r="H4">
        <v>69417</v>
      </c>
      <c r="I4">
        <f>DATEDIF(Membership!B67, Membership!C67, "m")</f>
        <v>26</v>
      </c>
      <c r="J4" s="17" t="str">
        <f t="shared" si="0"/>
        <v>High Value - Short Term</v>
      </c>
    </row>
    <row r="5" spans="1:10" x14ac:dyDescent="0.35">
      <c r="A5">
        <v>1904</v>
      </c>
      <c r="B5">
        <v>33</v>
      </c>
      <c r="C5" t="s">
        <v>16</v>
      </c>
      <c r="D5" t="s">
        <v>378</v>
      </c>
      <c r="E5" t="s">
        <v>8</v>
      </c>
      <c r="F5" t="s">
        <v>17</v>
      </c>
      <c r="G5">
        <v>3881250181</v>
      </c>
      <c r="H5">
        <v>39655</v>
      </c>
      <c r="I5">
        <f>DATEDIF(Membership!B68, Membership!C68, "m")</f>
        <v>219</v>
      </c>
      <c r="J5" s="17" t="str">
        <f t="shared" si="0"/>
        <v>Medium Value - Long Term</v>
      </c>
    </row>
    <row r="6" spans="1:10" x14ac:dyDescent="0.35">
      <c r="A6">
        <v>7342</v>
      </c>
      <c r="B6">
        <v>882</v>
      </c>
      <c r="C6" t="s">
        <v>18</v>
      </c>
      <c r="D6" t="s">
        <v>379</v>
      </c>
      <c r="E6" t="s">
        <v>11</v>
      </c>
      <c r="F6" t="s">
        <v>19</v>
      </c>
      <c r="G6">
        <v>1507211823</v>
      </c>
      <c r="H6">
        <v>87400</v>
      </c>
      <c r="I6">
        <f>DATEDIF(Membership!B69, Membership!C69, "m")</f>
        <v>42</v>
      </c>
      <c r="J6" s="17" t="str">
        <f t="shared" si="0"/>
        <v>High Value - Short Term</v>
      </c>
    </row>
    <row r="7" spans="1:10" x14ac:dyDescent="0.35">
      <c r="A7">
        <v>7633</v>
      </c>
      <c r="B7">
        <v>657</v>
      </c>
      <c r="C7" t="s">
        <v>20</v>
      </c>
      <c r="D7" t="s">
        <v>380</v>
      </c>
      <c r="E7" t="s">
        <v>8</v>
      </c>
      <c r="F7" t="s">
        <v>21</v>
      </c>
      <c r="G7">
        <v>5612381477</v>
      </c>
      <c r="H7">
        <v>56881</v>
      </c>
      <c r="I7">
        <f>DATEDIF(Membership!B70, Membership!C70, "m")</f>
        <v>187</v>
      </c>
      <c r="J7" s="17" t="str">
        <f t="shared" si="0"/>
        <v>High Value - Long Term</v>
      </c>
    </row>
    <row r="8" spans="1:10" x14ac:dyDescent="0.35">
      <c r="A8">
        <v>2154</v>
      </c>
      <c r="B8">
        <v>761</v>
      </c>
      <c r="C8" t="s">
        <v>22</v>
      </c>
      <c r="D8" t="s">
        <v>381</v>
      </c>
      <c r="E8" t="s">
        <v>11</v>
      </c>
      <c r="F8" t="s">
        <v>23</v>
      </c>
      <c r="G8">
        <v>8094222335</v>
      </c>
      <c r="H8">
        <v>99239</v>
      </c>
      <c r="I8">
        <f>DATEDIF(Membership!B71, Membership!C71, "m")</f>
        <v>31</v>
      </c>
      <c r="J8" s="17" t="str">
        <f t="shared" si="0"/>
        <v>High Value - Short Term</v>
      </c>
    </row>
    <row r="9" spans="1:10" x14ac:dyDescent="0.35">
      <c r="A9">
        <v>5543</v>
      </c>
      <c r="B9">
        <v>20</v>
      </c>
      <c r="C9" t="s">
        <v>24</v>
      </c>
      <c r="D9" t="s">
        <v>382</v>
      </c>
      <c r="E9" t="s">
        <v>11</v>
      </c>
      <c r="F9" t="s">
        <v>25</v>
      </c>
      <c r="G9">
        <v>4133741447</v>
      </c>
      <c r="H9">
        <v>23921</v>
      </c>
      <c r="I9">
        <f>DATEDIF(Membership!B72, Membership!C72, "m")</f>
        <v>233</v>
      </c>
      <c r="J9" s="17" t="str">
        <f t="shared" si="0"/>
        <v>Medium Value - Long Term</v>
      </c>
    </row>
    <row r="10" spans="1:10" x14ac:dyDescent="0.35">
      <c r="A10">
        <v>2332</v>
      </c>
      <c r="B10">
        <v>356</v>
      </c>
      <c r="C10" t="s">
        <v>26</v>
      </c>
      <c r="D10" t="s">
        <v>383</v>
      </c>
      <c r="E10" t="s">
        <v>14</v>
      </c>
      <c r="F10" t="s">
        <v>27</v>
      </c>
      <c r="G10">
        <v>4399641006</v>
      </c>
      <c r="H10">
        <v>67599</v>
      </c>
      <c r="I10">
        <f>DATEDIF(Membership!B73, Membership!C73, "m")</f>
        <v>234</v>
      </c>
      <c r="J10" s="17" t="str">
        <f t="shared" si="0"/>
        <v>High Value - Long Term</v>
      </c>
    </row>
    <row r="11" spans="1:10" x14ac:dyDescent="0.35">
      <c r="A11">
        <v>4094</v>
      </c>
      <c r="B11">
        <v>301</v>
      </c>
      <c r="C11" t="s">
        <v>28</v>
      </c>
      <c r="D11" t="s">
        <v>384</v>
      </c>
      <c r="E11" t="s">
        <v>8</v>
      </c>
      <c r="F11" t="s">
        <v>29</v>
      </c>
      <c r="G11">
        <v>7077259810</v>
      </c>
      <c r="H11">
        <v>3725</v>
      </c>
      <c r="I11">
        <f>DATEDIF(Membership!B74, Membership!C74, "m")</f>
        <v>78</v>
      </c>
      <c r="J11" s="17" t="str">
        <f t="shared" si="0"/>
        <v>Low Value - Short Term</v>
      </c>
    </row>
    <row r="12" spans="1:10" x14ac:dyDescent="0.35">
      <c r="A12">
        <v>3042</v>
      </c>
      <c r="B12">
        <v>450</v>
      </c>
      <c r="C12" t="s">
        <v>372</v>
      </c>
      <c r="D12" t="s">
        <v>385</v>
      </c>
      <c r="E12" t="s">
        <v>11</v>
      </c>
      <c r="F12" t="s">
        <v>30</v>
      </c>
      <c r="G12">
        <v>1634188566</v>
      </c>
      <c r="H12">
        <v>95516</v>
      </c>
      <c r="I12">
        <f>DATEDIF(Membership!B75, Membership!C75, "m")</f>
        <v>215</v>
      </c>
      <c r="J12" s="17" t="str">
        <f t="shared" si="0"/>
        <v>High Value - Long Term</v>
      </c>
    </row>
    <row r="13" spans="1:10" x14ac:dyDescent="0.35">
      <c r="A13">
        <v>2220</v>
      </c>
      <c r="B13">
        <v>782</v>
      </c>
      <c r="C13" t="s">
        <v>31</v>
      </c>
      <c r="D13" t="s">
        <v>386</v>
      </c>
      <c r="E13" t="s">
        <v>11</v>
      </c>
      <c r="F13" t="s">
        <v>32</v>
      </c>
      <c r="G13">
        <v>6963794710</v>
      </c>
      <c r="H13">
        <v>62528</v>
      </c>
      <c r="I13">
        <f>DATEDIF(Membership!B76, Membership!C76, "m")</f>
        <v>194</v>
      </c>
      <c r="J13" s="17" t="str">
        <f t="shared" si="0"/>
        <v>High Value - Long Term</v>
      </c>
    </row>
    <row r="14" spans="1:10" x14ac:dyDescent="0.35">
      <c r="A14">
        <v>4988</v>
      </c>
      <c r="B14">
        <v>820</v>
      </c>
      <c r="C14" t="s">
        <v>33</v>
      </c>
      <c r="D14" t="s">
        <v>387</v>
      </c>
      <c r="E14" t="s">
        <v>11</v>
      </c>
      <c r="F14" t="s">
        <v>34</v>
      </c>
      <c r="G14">
        <v>2644171337</v>
      </c>
      <c r="H14">
        <v>21021</v>
      </c>
      <c r="I14">
        <f>DATEDIF(Membership!B77, Membership!C77, "m")</f>
        <v>120</v>
      </c>
      <c r="J14" s="17" t="str">
        <f t="shared" si="0"/>
        <v>Medium Value - Short Term</v>
      </c>
    </row>
    <row r="15" spans="1:10" x14ac:dyDescent="0.35">
      <c r="A15">
        <v>175</v>
      </c>
      <c r="B15">
        <v>316</v>
      </c>
      <c r="C15" t="s">
        <v>35</v>
      </c>
      <c r="D15" t="s">
        <v>388</v>
      </c>
      <c r="E15" t="s">
        <v>11</v>
      </c>
      <c r="F15" t="s">
        <v>36</v>
      </c>
      <c r="G15">
        <v>3057896481</v>
      </c>
      <c r="H15">
        <v>99492</v>
      </c>
      <c r="I15">
        <f>DATEDIF(Membership!B78, Membership!C78, "m")</f>
        <v>10</v>
      </c>
      <c r="J15" s="17" t="str">
        <f t="shared" si="0"/>
        <v>High Value - Short Term</v>
      </c>
    </row>
    <row r="16" spans="1:10" x14ac:dyDescent="0.35">
      <c r="A16">
        <v>4233</v>
      </c>
      <c r="B16">
        <v>945</v>
      </c>
      <c r="C16" t="s">
        <v>373</v>
      </c>
      <c r="D16" t="s">
        <v>389</v>
      </c>
      <c r="E16" t="s">
        <v>8</v>
      </c>
      <c r="F16" t="s">
        <v>37</v>
      </c>
      <c r="G16">
        <v>3335480444</v>
      </c>
      <c r="H16">
        <v>60282</v>
      </c>
      <c r="I16">
        <f>DATEDIF(Membership!B79, Membership!C79, "m")</f>
        <v>11</v>
      </c>
      <c r="J16" s="17" t="str">
        <f t="shared" si="0"/>
        <v>High Value - Short Term</v>
      </c>
    </row>
    <row r="17" spans="1:10" x14ac:dyDescent="0.35">
      <c r="A17">
        <v>4351</v>
      </c>
      <c r="B17">
        <v>174</v>
      </c>
      <c r="C17" t="s">
        <v>38</v>
      </c>
      <c r="D17" t="s">
        <v>390</v>
      </c>
      <c r="E17" t="s">
        <v>8</v>
      </c>
      <c r="F17" t="s">
        <v>39</v>
      </c>
      <c r="G17">
        <v>1772719208</v>
      </c>
      <c r="H17">
        <v>20357</v>
      </c>
      <c r="I17">
        <f>DATEDIF(Membership!B80, Membership!C80, "m")</f>
        <v>8</v>
      </c>
      <c r="J17" s="17" t="str">
        <f t="shared" si="0"/>
        <v>Medium Value - Short Term</v>
      </c>
    </row>
    <row r="18" spans="1:10" x14ac:dyDescent="0.35">
      <c r="A18">
        <v>5578</v>
      </c>
      <c r="B18">
        <v>634</v>
      </c>
      <c r="C18" t="s">
        <v>40</v>
      </c>
      <c r="D18" t="s">
        <v>391</v>
      </c>
      <c r="E18" t="s">
        <v>11</v>
      </c>
      <c r="F18" t="s">
        <v>41</v>
      </c>
      <c r="G18">
        <v>3581081156</v>
      </c>
      <c r="H18">
        <v>24053</v>
      </c>
      <c r="I18">
        <f>DATEDIF(Membership!B81, Membership!C81, "m")</f>
        <v>177</v>
      </c>
      <c r="J18" s="17" t="str">
        <f t="shared" si="0"/>
        <v>Medium Value - Short Term</v>
      </c>
    </row>
    <row r="19" spans="1:10" x14ac:dyDescent="0.35">
      <c r="A19">
        <v>4523</v>
      </c>
      <c r="B19">
        <v>456</v>
      </c>
      <c r="C19" t="s">
        <v>42</v>
      </c>
      <c r="D19" t="s">
        <v>392</v>
      </c>
      <c r="E19" t="s">
        <v>11</v>
      </c>
      <c r="F19" t="s">
        <v>43</v>
      </c>
      <c r="G19">
        <v>9811567113</v>
      </c>
      <c r="H19">
        <v>50958</v>
      </c>
      <c r="I19">
        <f>DATEDIF(Membership!B82, Membership!C82, "m")</f>
        <v>113</v>
      </c>
      <c r="J19" s="17" t="str">
        <f t="shared" si="0"/>
        <v>High Value - Short Term</v>
      </c>
    </row>
    <row r="20" spans="1:10" x14ac:dyDescent="0.35">
      <c r="A20">
        <v>2972</v>
      </c>
      <c r="B20" t="s">
        <v>371</v>
      </c>
      <c r="C20" t="s">
        <v>44</v>
      </c>
      <c r="D20" t="s">
        <v>393</v>
      </c>
      <c r="E20" t="s">
        <v>11</v>
      </c>
      <c r="F20" t="s">
        <v>45</v>
      </c>
      <c r="G20">
        <v>7176117751</v>
      </c>
      <c r="H20">
        <v>68227</v>
      </c>
      <c r="I20">
        <f>DATEDIF(Membership!B83, Membership!C83, "m")</f>
        <v>35</v>
      </c>
      <c r="J20" s="17" t="str">
        <f t="shared" si="0"/>
        <v>High Value - Short Term</v>
      </c>
    </row>
    <row r="21" spans="1:10" x14ac:dyDescent="0.35">
      <c r="A21">
        <v>6153</v>
      </c>
      <c r="B21">
        <v>186</v>
      </c>
      <c r="C21" t="s">
        <v>46</v>
      </c>
      <c r="D21" t="s">
        <v>394</v>
      </c>
      <c r="E21" t="s">
        <v>14</v>
      </c>
      <c r="F21" t="s">
        <v>47</v>
      </c>
      <c r="G21">
        <v>5362454917</v>
      </c>
      <c r="H21">
        <v>77861</v>
      </c>
      <c r="I21">
        <f>DATEDIF(Membership!B84, Membership!C84, "m")</f>
        <v>38</v>
      </c>
      <c r="J21" s="17" t="str">
        <f t="shared" si="0"/>
        <v>High Value - Short Term</v>
      </c>
    </row>
    <row r="22" spans="1:10" x14ac:dyDescent="0.35">
      <c r="A22">
        <v>4852</v>
      </c>
      <c r="B22">
        <v>596</v>
      </c>
      <c r="C22" t="s">
        <v>48</v>
      </c>
      <c r="D22" t="s">
        <v>395</v>
      </c>
      <c r="E22" t="s">
        <v>8</v>
      </c>
      <c r="F22" t="s">
        <v>49</v>
      </c>
      <c r="G22">
        <v>9745073612</v>
      </c>
      <c r="H22">
        <v>48315</v>
      </c>
      <c r="I22">
        <f>DATEDIF(Membership!B85, Membership!C85, "m")</f>
        <v>222</v>
      </c>
      <c r="J22" s="17" t="str">
        <f t="shared" si="0"/>
        <v>Medium Value - Long Term</v>
      </c>
    </row>
    <row r="23" spans="1:10" x14ac:dyDescent="0.35">
      <c r="A23">
        <v>8106</v>
      </c>
      <c r="B23">
        <v>245</v>
      </c>
      <c r="C23" t="s">
        <v>50</v>
      </c>
      <c r="D23" t="s">
        <v>396</v>
      </c>
      <c r="E23" t="s">
        <v>14</v>
      </c>
      <c r="F23" t="s">
        <v>51</v>
      </c>
      <c r="G23">
        <v>4218762280</v>
      </c>
      <c r="H23">
        <v>83002</v>
      </c>
      <c r="I23">
        <f>DATEDIF(Membership!B86, Membership!C86, "m")</f>
        <v>71</v>
      </c>
      <c r="J23" s="17" t="str">
        <f t="shared" si="0"/>
        <v>High Value - Short Term</v>
      </c>
    </row>
    <row r="24" spans="1:10" x14ac:dyDescent="0.35">
      <c r="A24">
        <v>3917</v>
      </c>
      <c r="B24">
        <v>17</v>
      </c>
      <c r="C24" t="s">
        <v>52</v>
      </c>
      <c r="D24" t="s">
        <v>397</v>
      </c>
      <c r="E24" t="s">
        <v>8</v>
      </c>
      <c r="F24" t="s">
        <v>53</v>
      </c>
      <c r="G24">
        <v>2224750233</v>
      </c>
      <c r="H24">
        <v>47650</v>
      </c>
      <c r="I24">
        <f>DATEDIF(Membership!B87, Membership!C87, "m")</f>
        <v>155</v>
      </c>
      <c r="J24" s="17" t="str">
        <f t="shared" si="0"/>
        <v>Medium Value - Short Term</v>
      </c>
    </row>
    <row r="25" spans="1:10" x14ac:dyDescent="0.35">
      <c r="A25">
        <v>9377</v>
      </c>
      <c r="B25">
        <v>48</v>
      </c>
      <c r="C25" t="s">
        <v>54</v>
      </c>
      <c r="D25" t="s">
        <v>398</v>
      </c>
      <c r="E25" t="s">
        <v>8</v>
      </c>
      <c r="F25" t="s">
        <v>55</v>
      </c>
      <c r="G25">
        <v>8017236646</v>
      </c>
      <c r="H25">
        <v>19386</v>
      </c>
      <c r="I25">
        <f>DATEDIF(Membership!B88, Membership!C88, "m")</f>
        <v>169</v>
      </c>
      <c r="J25" s="17" t="str">
        <f t="shared" si="0"/>
        <v>Medium Value - Short Term</v>
      </c>
    </row>
    <row r="26" spans="1:10" x14ac:dyDescent="0.35">
      <c r="A26">
        <v>5387</v>
      </c>
      <c r="B26">
        <v>457</v>
      </c>
      <c r="C26" t="s">
        <v>56</v>
      </c>
      <c r="D26" t="s">
        <v>399</v>
      </c>
      <c r="E26" t="s">
        <v>14</v>
      </c>
      <c r="F26" t="s">
        <v>57</v>
      </c>
      <c r="G26">
        <v>5712616501</v>
      </c>
      <c r="H26">
        <v>39432</v>
      </c>
      <c r="I26">
        <f>DATEDIF(Membership!B89, Membership!C89, "m")</f>
        <v>130</v>
      </c>
      <c r="J26" s="17" t="str">
        <f t="shared" si="0"/>
        <v>Medium Value - Short Term</v>
      </c>
    </row>
    <row r="27" spans="1:10" x14ac:dyDescent="0.35">
      <c r="A27">
        <v>6513</v>
      </c>
      <c r="B27">
        <v>944</v>
      </c>
      <c r="C27" t="s">
        <v>58</v>
      </c>
      <c r="D27" t="s">
        <v>400</v>
      </c>
      <c r="E27" t="s">
        <v>14</v>
      </c>
      <c r="F27" t="s">
        <v>59</v>
      </c>
      <c r="G27">
        <v>7065731530</v>
      </c>
      <c r="H27">
        <v>1421</v>
      </c>
      <c r="I27">
        <f>DATEDIF(Membership!B90, Membership!C90, "m")</f>
        <v>28</v>
      </c>
      <c r="J27" s="17" t="str">
        <f t="shared" si="0"/>
        <v>Low Value - Short Term</v>
      </c>
    </row>
    <row r="28" spans="1:10" x14ac:dyDescent="0.35">
      <c r="A28">
        <v>3965</v>
      </c>
      <c r="B28">
        <v>516</v>
      </c>
      <c r="C28" t="s">
        <v>60</v>
      </c>
      <c r="D28" t="s">
        <v>401</v>
      </c>
      <c r="E28" t="s">
        <v>14</v>
      </c>
      <c r="F28" t="s">
        <v>61</v>
      </c>
      <c r="G28">
        <v>3636499761</v>
      </c>
      <c r="H28">
        <v>16113</v>
      </c>
      <c r="I28">
        <f>DATEDIF(Membership!B91, Membership!C91, "m")</f>
        <v>194</v>
      </c>
      <c r="J28" s="17" t="str">
        <f t="shared" si="0"/>
        <v>Medium Value - Long Term</v>
      </c>
    </row>
    <row r="29" spans="1:10" x14ac:dyDescent="0.35">
      <c r="A29">
        <v>8893</v>
      </c>
      <c r="B29">
        <v>847</v>
      </c>
      <c r="C29" t="s">
        <v>62</v>
      </c>
      <c r="D29" t="s">
        <v>402</v>
      </c>
      <c r="E29" t="s">
        <v>14</v>
      </c>
      <c r="F29" t="s">
        <v>63</v>
      </c>
      <c r="G29">
        <v>6491626668</v>
      </c>
      <c r="H29">
        <v>52318</v>
      </c>
      <c r="I29">
        <f>DATEDIF(Membership!B92, Membership!C92, "m")</f>
        <v>164</v>
      </c>
      <c r="J29" s="17" t="str">
        <f t="shared" si="0"/>
        <v>High Value - Short Term</v>
      </c>
    </row>
    <row r="30" spans="1:10" x14ac:dyDescent="0.35">
      <c r="A30">
        <v>1897</v>
      </c>
      <c r="B30">
        <v>504</v>
      </c>
      <c r="C30" t="s">
        <v>64</v>
      </c>
      <c r="D30" t="s">
        <v>403</v>
      </c>
      <c r="E30" t="s">
        <v>11</v>
      </c>
      <c r="F30" t="s">
        <v>65</v>
      </c>
      <c r="G30">
        <v>8023324199</v>
      </c>
      <c r="H30">
        <v>7389</v>
      </c>
      <c r="I30">
        <f>DATEDIF(Membership!B93, Membership!C93, "m")</f>
        <v>190</v>
      </c>
      <c r="J30" s="17" t="str">
        <f t="shared" si="0"/>
        <v>Low Value - Long Term</v>
      </c>
    </row>
    <row r="31" spans="1:10" x14ac:dyDescent="0.35">
      <c r="A31">
        <v>390</v>
      </c>
      <c r="B31">
        <v>115</v>
      </c>
      <c r="C31" t="s">
        <v>66</v>
      </c>
      <c r="D31" t="s">
        <v>404</v>
      </c>
      <c r="E31" t="s">
        <v>14</v>
      </c>
      <c r="F31" t="s">
        <v>67</v>
      </c>
      <c r="G31">
        <v>6958292565</v>
      </c>
      <c r="H31">
        <v>86040</v>
      </c>
      <c r="I31">
        <f>DATEDIF(Membership!B94, Membership!C94, "m")</f>
        <v>117</v>
      </c>
      <c r="J31" s="17" t="str">
        <f t="shared" si="0"/>
        <v>High Value - Short Term</v>
      </c>
    </row>
    <row r="32" spans="1:10" x14ac:dyDescent="0.35">
      <c r="A32">
        <v>3633</v>
      </c>
      <c r="B32">
        <v>740</v>
      </c>
      <c r="C32" t="s">
        <v>68</v>
      </c>
      <c r="D32" t="s">
        <v>405</v>
      </c>
      <c r="E32" t="s">
        <v>8</v>
      </c>
      <c r="F32" t="s">
        <v>69</v>
      </c>
      <c r="G32">
        <v>3794685776</v>
      </c>
      <c r="H32">
        <v>56148</v>
      </c>
      <c r="I32">
        <f>DATEDIF(Membership!B95, Membership!C95, "m")</f>
        <v>93</v>
      </c>
      <c r="J32" s="17" t="str">
        <f t="shared" si="0"/>
        <v>High Value - Short Term</v>
      </c>
    </row>
    <row r="33" spans="1:10" x14ac:dyDescent="0.35">
      <c r="A33">
        <v>7828</v>
      </c>
      <c r="B33">
        <v>884</v>
      </c>
      <c r="C33" t="s">
        <v>70</v>
      </c>
      <c r="D33" t="s">
        <v>406</v>
      </c>
      <c r="E33" t="s">
        <v>8</v>
      </c>
      <c r="F33" t="s">
        <v>71</v>
      </c>
      <c r="G33">
        <v>1973040699</v>
      </c>
      <c r="H33">
        <v>894</v>
      </c>
      <c r="I33">
        <f>DATEDIF(Membership!B96, Membership!C96, "m")</f>
        <v>229</v>
      </c>
      <c r="J33" s="17" t="str">
        <f t="shared" si="0"/>
        <v>Low Value - Long Term</v>
      </c>
    </row>
    <row r="34" spans="1:10" x14ac:dyDescent="0.35">
      <c r="A34">
        <v>2241</v>
      </c>
      <c r="B34">
        <v>446</v>
      </c>
      <c r="C34" t="s">
        <v>72</v>
      </c>
      <c r="D34" t="s">
        <v>407</v>
      </c>
      <c r="E34" t="s">
        <v>8</v>
      </c>
      <c r="F34" t="s">
        <v>73</v>
      </c>
      <c r="G34">
        <v>4120733093</v>
      </c>
      <c r="H34">
        <v>35634</v>
      </c>
      <c r="I34">
        <f>DATEDIF(Membership!B97, Membership!C97, "m")</f>
        <v>145</v>
      </c>
      <c r="J34" s="17" t="str">
        <f t="shared" si="0"/>
        <v>Medium Value - Short Term</v>
      </c>
    </row>
    <row r="35" spans="1:10" x14ac:dyDescent="0.35">
      <c r="A35">
        <v>896</v>
      </c>
      <c r="B35">
        <v>74</v>
      </c>
      <c r="C35" t="s">
        <v>74</v>
      </c>
      <c r="D35" t="s">
        <v>408</v>
      </c>
      <c r="E35" t="s">
        <v>8</v>
      </c>
      <c r="F35" t="s">
        <v>17</v>
      </c>
      <c r="G35">
        <v>5785102250</v>
      </c>
      <c r="H35">
        <v>28701</v>
      </c>
      <c r="I35">
        <f>DATEDIF(Membership!B98, Membership!C98, "m")</f>
        <v>129</v>
      </c>
      <c r="J35" s="17" t="str">
        <f t="shared" si="0"/>
        <v>Medium Value - Short Term</v>
      </c>
    </row>
    <row r="36" spans="1:10" x14ac:dyDescent="0.35">
      <c r="A36">
        <v>6361</v>
      </c>
      <c r="B36">
        <v>636</v>
      </c>
      <c r="C36" t="s">
        <v>75</v>
      </c>
      <c r="D36" t="s">
        <v>409</v>
      </c>
      <c r="E36" t="s">
        <v>8</v>
      </c>
      <c r="F36" t="s">
        <v>76</v>
      </c>
      <c r="G36">
        <v>9235867886</v>
      </c>
      <c r="H36">
        <v>90380</v>
      </c>
      <c r="I36">
        <f>DATEDIF(Membership!B99, Membership!C99, "m")</f>
        <v>188</v>
      </c>
      <c r="J36" s="17" t="str">
        <f t="shared" si="0"/>
        <v>High Value - Long Term</v>
      </c>
    </row>
    <row r="37" spans="1:10" x14ac:dyDescent="0.35">
      <c r="A37">
        <v>6713</v>
      </c>
      <c r="B37">
        <v>37</v>
      </c>
      <c r="C37" t="s">
        <v>374</v>
      </c>
      <c r="D37" t="s">
        <v>410</v>
      </c>
      <c r="E37" t="s">
        <v>14</v>
      </c>
      <c r="F37" t="s">
        <v>77</v>
      </c>
      <c r="G37">
        <v>7134849334</v>
      </c>
      <c r="H37">
        <v>21813</v>
      </c>
      <c r="I37">
        <f>DATEDIF(Membership!B100, Membership!C100, "m")</f>
        <v>216</v>
      </c>
      <c r="J37" s="17" t="str">
        <f t="shared" si="0"/>
        <v>Medium Value - Long Term</v>
      </c>
    </row>
    <row r="38" spans="1:10" x14ac:dyDescent="0.35">
      <c r="A38">
        <v>4283</v>
      </c>
      <c r="B38">
        <v>804</v>
      </c>
      <c r="C38" t="s">
        <v>78</v>
      </c>
      <c r="D38" t="s">
        <v>411</v>
      </c>
      <c r="E38" t="s">
        <v>11</v>
      </c>
      <c r="F38" t="s">
        <v>17</v>
      </c>
      <c r="G38">
        <v>4751700379</v>
      </c>
      <c r="H38">
        <v>36312</v>
      </c>
      <c r="I38">
        <f>DATEDIF(Membership!B101, Membership!C101, "m")</f>
        <v>44</v>
      </c>
      <c r="J38" s="17" t="str">
        <f t="shared" si="0"/>
        <v>Medium Value - Short Term</v>
      </c>
    </row>
    <row r="39" spans="1:10" x14ac:dyDescent="0.35">
      <c r="A39">
        <v>9486</v>
      </c>
      <c r="B39">
        <v>694</v>
      </c>
      <c r="C39" t="s">
        <v>79</v>
      </c>
      <c r="D39" t="s">
        <v>412</v>
      </c>
      <c r="E39" t="s">
        <v>11</v>
      </c>
      <c r="F39" t="s">
        <v>80</v>
      </c>
      <c r="G39">
        <v>9430559862</v>
      </c>
      <c r="H39">
        <v>24856</v>
      </c>
      <c r="I39">
        <f>DATEDIF(Membership!B102, Membership!C102, "m")</f>
        <v>116</v>
      </c>
      <c r="J39" s="17" t="str">
        <f t="shared" si="0"/>
        <v>Medium Value - Short Term</v>
      </c>
    </row>
    <row r="40" spans="1:10" x14ac:dyDescent="0.35">
      <c r="A40">
        <v>308</v>
      </c>
      <c r="B40">
        <v>198</v>
      </c>
      <c r="C40" t="s">
        <v>81</v>
      </c>
      <c r="D40" t="s">
        <v>413</v>
      </c>
      <c r="E40" t="s">
        <v>14</v>
      </c>
      <c r="F40" t="s">
        <v>82</v>
      </c>
      <c r="G40">
        <v>4160161977</v>
      </c>
      <c r="H40">
        <v>39234</v>
      </c>
      <c r="I40">
        <f>DATEDIF(Membership!B103, Membership!C103, "m")</f>
        <v>242</v>
      </c>
      <c r="J40" s="17" t="str">
        <f t="shared" si="0"/>
        <v>Medium Value - Long Term</v>
      </c>
    </row>
    <row r="41" spans="1:10" x14ac:dyDescent="0.35">
      <c r="A41">
        <v>8927</v>
      </c>
      <c r="B41">
        <v>576</v>
      </c>
      <c r="C41" t="s">
        <v>83</v>
      </c>
      <c r="D41" t="s">
        <v>414</v>
      </c>
      <c r="E41" t="s">
        <v>11</v>
      </c>
      <c r="F41" t="s">
        <v>84</v>
      </c>
      <c r="G41">
        <v>1660494007</v>
      </c>
      <c r="H41">
        <v>74222</v>
      </c>
      <c r="I41">
        <f>DATEDIF(Membership!B104, Membership!C104, "m")</f>
        <v>147</v>
      </c>
      <c r="J41" s="17" t="str">
        <f t="shared" si="0"/>
        <v>High Value - Short Term</v>
      </c>
    </row>
    <row r="42" spans="1:10" x14ac:dyDescent="0.35">
      <c r="A42">
        <v>249</v>
      </c>
      <c r="B42">
        <v>754</v>
      </c>
      <c r="C42" t="s">
        <v>35</v>
      </c>
      <c r="D42" t="s">
        <v>415</v>
      </c>
      <c r="E42" t="s">
        <v>14</v>
      </c>
      <c r="F42" t="s">
        <v>85</v>
      </c>
      <c r="G42">
        <v>2979310129</v>
      </c>
      <c r="H42">
        <v>47260</v>
      </c>
      <c r="I42">
        <f>DATEDIF(Membership!B105, Membership!C105, "m")</f>
        <v>128</v>
      </c>
      <c r="J42" s="17" t="str">
        <f t="shared" si="0"/>
        <v>Medium Value - Short Term</v>
      </c>
    </row>
    <row r="43" spans="1:10" x14ac:dyDescent="0.35">
      <c r="A43">
        <v>2620</v>
      </c>
      <c r="B43">
        <v>547</v>
      </c>
      <c r="C43" t="s">
        <v>86</v>
      </c>
      <c r="D43" t="s">
        <v>416</v>
      </c>
      <c r="E43" t="s">
        <v>14</v>
      </c>
      <c r="F43" t="s">
        <v>87</v>
      </c>
      <c r="G43">
        <v>1973879566</v>
      </c>
      <c r="H43">
        <v>45432</v>
      </c>
      <c r="I43">
        <f>DATEDIF(Membership!B106, Membership!C106, "m")</f>
        <v>19</v>
      </c>
      <c r="J43" s="17" t="str">
        <f t="shared" si="0"/>
        <v>Medium Value - Short Term</v>
      </c>
    </row>
    <row r="44" spans="1:10" x14ac:dyDescent="0.35">
      <c r="A44">
        <v>1164</v>
      </c>
      <c r="B44">
        <v>656</v>
      </c>
      <c r="C44" t="s">
        <v>88</v>
      </c>
      <c r="D44" t="s">
        <v>417</v>
      </c>
      <c r="E44" t="s">
        <v>8</v>
      </c>
      <c r="F44" t="s">
        <v>89</v>
      </c>
      <c r="G44">
        <v>7030699598</v>
      </c>
      <c r="H44">
        <v>30192</v>
      </c>
      <c r="I44">
        <f>DATEDIF(Membership!B107, Membership!C107, "m")</f>
        <v>128</v>
      </c>
      <c r="J44" s="17" t="str">
        <f t="shared" si="0"/>
        <v>Medium Value - Short Term</v>
      </c>
    </row>
    <row r="45" spans="1:10" x14ac:dyDescent="0.35">
      <c r="A45">
        <v>4711</v>
      </c>
      <c r="B45">
        <v>654</v>
      </c>
      <c r="C45" t="s">
        <v>90</v>
      </c>
      <c r="D45" t="s">
        <v>418</v>
      </c>
      <c r="E45" t="s">
        <v>8</v>
      </c>
      <c r="F45" t="s">
        <v>91</v>
      </c>
      <c r="G45">
        <v>2618164744</v>
      </c>
      <c r="H45">
        <v>53868</v>
      </c>
      <c r="I45">
        <f>DATEDIF(Membership!B108, Membership!C108, "m")</f>
        <v>101</v>
      </c>
      <c r="J45" s="17" t="str">
        <f t="shared" si="0"/>
        <v>High Value - Short Term</v>
      </c>
    </row>
    <row r="46" spans="1:10" x14ac:dyDescent="0.35">
      <c r="A46">
        <v>4053</v>
      </c>
      <c r="B46">
        <v>646</v>
      </c>
      <c r="C46" t="s">
        <v>92</v>
      </c>
      <c r="D46" t="s">
        <v>419</v>
      </c>
      <c r="E46" t="s">
        <v>14</v>
      </c>
      <c r="F46" t="s">
        <v>93</v>
      </c>
      <c r="G46">
        <v>6736421797</v>
      </c>
      <c r="H46">
        <v>9691</v>
      </c>
      <c r="I46">
        <f>DATEDIF(Membership!B109, Membership!C109, "m")</f>
        <v>95</v>
      </c>
      <c r="J46" s="17" t="str">
        <f t="shared" si="0"/>
        <v>Low Value - Short Term</v>
      </c>
    </row>
    <row r="47" spans="1:10" x14ac:dyDescent="0.35">
      <c r="A47">
        <v>4272</v>
      </c>
      <c r="B47">
        <v>250</v>
      </c>
      <c r="C47" t="s">
        <v>94</v>
      </c>
      <c r="D47" t="s">
        <v>420</v>
      </c>
      <c r="E47" t="s">
        <v>14</v>
      </c>
      <c r="F47" t="s">
        <v>95</v>
      </c>
      <c r="G47">
        <v>5071378297</v>
      </c>
      <c r="H47">
        <v>39001</v>
      </c>
      <c r="I47">
        <f>DATEDIF(Membership!B110, Membership!C110, "m")</f>
        <v>32</v>
      </c>
      <c r="J47" s="17" t="str">
        <f t="shared" si="0"/>
        <v>Medium Value - Short Term</v>
      </c>
    </row>
    <row r="48" spans="1:10" x14ac:dyDescent="0.35">
      <c r="A48">
        <v>7005</v>
      </c>
      <c r="B48">
        <v>81</v>
      </c>
      <c r="C48" t="s">
        <v>96</v>
      </c>
      <c r="D48" t="s">
        <v>421</v>
      </c>
      <c r="E48" t="s">
        <v>14</v>
      </c>
      <c r="F48" t="s">
        <v>97</v>
      </c>
      <c r="G48">
        <v>3907479910</v>
      </c>
      <c r="H48">
        <v>70814</v>
      </c>
      <c r="I48">
        <f>DATEDIF(Membership!B111, Membership!C111, "m")</f>
        <v>106</v>
      </c>
      <c r="J48" s="17" t="str">
        <f t="shared" si="0"/>
        <v>High Value - Short Term</v>
      </c>
    </row>
    <row r="49" spans="1:10" x14ac:dyDescent="0.35">
      <c r="A49">
        <v>2308</v>
      </c>
      <c r="B49">
        <v>898</v>
      </c>
      <c r="C49" t="s">
        <v>98</v>
      </c>
      <c r="D49" t="s">
        <v>422</v>
      </c>
      <c r="E49" t="s">
        <v>8</v>
      </c>
      <c r="F49" t="s">
        <v>99</v>
      </c>
      <c r="G49">
        <v>8175968796</v>
      </c>
      <c r="H49">
        <v>13740</v>
      </c>
      <c r="I49">
        <f>DATEDIF(Membership!B112, Membership!C112, "m")</f>
        <v>130</v>
      </c>
      <c r="J49" s="17" t="str">
        <f t="shared" si="0"/>
        <v>Medium Value - Short Term</v>
      </c>
    </row>
    <row r="50" spans="1:10" x14ac:dyDescent="0.35">
      <c r="A50">
        <v>5150</v>
      </c>
      <c r="B50">
        <v>461</v>
      </c>
      <c r="C50" t="s">
        <v>100</v>
      </c>
      <c r="D50" t="s">
        <v>423</v>
      </c>
      <c r="E50" t="s">
        <v>11</v>
      </c>
      <c r="F50" t="s">
        <v>101</v>
      </c>
      <c r="G50">
        <v>2711085992</v>
      </c>
      <c r="H50">
        <v>33435</v>
      </c>
      <c r="I50">
        <f>DATEDIF(Membership!B113, Membership!C113, "m")</f>
        <v>207</v>
      </c>
      <c r="J50" s="17" t="str">
        <f t="shared" si="0"/>
        <v>Medium Value - Long Term</v>
      </c>
    </row>
    <row r="51" spans="1:10" x14ac:dyDescent="0.35">
      <c r="A51">
        <v>693</v>
      </c>
      <c r="B51">
        <v>390</v>
      </c>
      <c r="C51" t="s">
        <v>102</v>
      </c>
      <c r="D51" t="s">
        <v>424</v>
      </c>
      <c r="E51" t="s">
        <v>8</v>
      </c>
      <c r="F51" t="s">
        <v>103</v>
      </c>
      <c r="G51">
        <v>3457826852</v>
      </c>
      <c r="H51">
        <v>73589</v>
      </c>
      <c r="I51">
        <f>DATEDIF(Membership!B114, Membership!C114, "m")</f>
        <v>165</v>
      </c>
      <c r="J51" s="17" t="str">
        <f t="shared" si="0"/>
        <v>High Value - Short Term</v>
      </c>
    </row>
    <row r="52" spans="1:10" x14ac:dyDescent="0.35">
      <c r="A52">
        <v>9598</v>
      </c>
      <c r="B52">
        <v>988</v>
      </c>
      <c r="C52" t="s">
        <v>104</v>
      </c>
      <c r="D52" t="s">
        <v>425</v>
      </c>
      <c r="E52" t="s">
        <v>8</v>
      </c>
      <c r="F52" t="s">
        <v>105</v>
      </c>
      <c r="G52">
        <v>2858707837</v>
      </c>
      <c r="H52">
        <v>18598</v>
      </c>
      <c r="I52">
        <f>DATEDIF(Membership!B115, Membership!C115, "m")</f>
        <v>140</v>
      </c>
      <c r="J52" s="17" t="str">
        <f t="shared" si="0"/>
        <v>Medium Value - Short Term</v>
      </c>
    </row>
    <row r="53" spans="1:10" x14ac:dyDescent="0.35">
      <c r="A53">
        <v>8103</v>
      </c>
      <c r="B53">
        <v>597</v>
      </c>
      <c r="C53" t="s">
        <v>22</v>
      </c>
      <c r="D53" t="s">
        <v>426</v>
      </c>
      <c r="E53" t="s">
        <v>14</v>
      </c>
      <c r="F53" t="s">
        <v>106</v>
      </c>
      <c r="G53">
        <v>2065509695</v>
      </c>
      <c r="H53">
        <v>23003</v>
      </c>
      <c r="I53">
        <f>DATEDIF(Membership!B116, Membership!C116, "m")</f>
        <v>160</v>
      </c>
      <c r="J53" s="17" t="str">
        <f t="shared" si="0"/>
        <v>Medium Value - Short Term</v>
      </c>
    </row>
    <row r="54" spans="1:10" x14ac:dyDescent="0.35">
      <c r="A54">
        <v>8894</v>
      </c>
      <c r="B54">
        <v>916</v>
      </c>
      <c r="C54" t="s">
        <v>107</v>
      </c>
      <c r="D54" t="s">
        <v>427</v>
      </c>
      <c r="E54" t="s">
        <v>11</v>
      </c>
      <c r="F54" t="s">
        <v>108</v>
      </c>
      <c r="G54">
        <v>4133664929</v>
      </c>
      <c r="H54">
        <v>80901</v>
      </c>
      <c r="I54">
        <f>DATEDIF(Membership!B117, Membership!C117, "m")</f>
        <v>130</v>
      </c>
      <c r="J54" s="17" t="str">
        <f t="shared" si="0"/>
        <v>High Value - Short Term</v>
      </c>
    </row>
    <row r="55" spans="1:10" x14ac:dyDescent="0.35">
      <c r="A55">
        <v>114</v>
      </c>
      <c r="B55">
        <v>135</v>
      </c>
      <c r="C55" t="s">
        <v>42</v>
      </c>
      <c r="D55" t="s">
        <v>428</v>
      </c>
      <c r="E55" t="s">
        <v>8</v>
      </c>
      <c r="F55" t="s">
        <v>109</v>
      </c>
      <c r="G55">
        <v>5958159146</v>
      </c>
      <c r="H55">
        <v>69113</v>
      </c>
      <c r="I55">
        <f>DATEDIF(Membership!B118, Membership!C118, "m")</f>
        <v>169</v>
      </c>
      <c r="J55" s="17" t="str">
        <f t="shared" si="0"/>
        <v>High Value - Short Term</v>
      </c>
    </row>
    <row r="56" spans="1:10" x14ac:dyDescent="0.35">
      <c r="A56">
        <v>6546</v>
      </c>
      <c r="B56">
        <v>262</v>
      </c>
      <c r="C56" t="s">
        <v>110</v>
      </c>
      <c r="D56" t="s">
        <v>429</v>
      </c>
      <c r="E56" t="s">
        <v>11</v>
      </c>
      <c r="F56" t="s">
        <v>111</v>
      </c>
      <c r="G56">
        <v>1022633285</v>
      </c>
      <c r="H56">
        <v>26060</v>
      </c>
      <c r="I56">
        <f>DATEDIF(Membership!B119, Membership!C119, "m")</f>
        <v>232</v>
      </c>
      <c r="J56" s="17" t="str">
        <f t="shared" si="0"/>
        <v>Medium Value - Long Term</v>
      </c>
    </row>
    <row r="57" spans="1:10" x14ac:dyDescent="0.35">
      <c r="A57">
        <v>3571</v>
      </c>
      <c r="B57">
        <v>844</v>
      </c>
      <c r="C57" t="s">
        <v>112</v>
      </c>
      <c r="D57" t="s">
        <v>430</v>
      </c>
      <c r="E57" t="s">
        <v>14</v>
      </c>
      <c r="F57" t="s">
        <v>113</v>
      </c>
      <c r="G57">
        <v>4283361474</v>
      </c>
      <c r="H57">
        <v>25677</v>
      </c>
      <c r="I57">
        <f>DATEDIF(Membership!B120, Membership!C120, "m")</f>
        <v>104</v>
      </c>
      <c r="J57" s="17" t="str">
        <f t="shared" si="0"/>
        <v>Medium Value - Short Term</v>
      </c>
    </row>
    <row r="58" spans="1:10" x14ac:dyDescent="0.35">
      <c r="A58">
        <v>7316</v>
      </c>
      <c r="B58">
        <v>169</v>
      </c>
      <c r="C58" t="s">
        <v>114</v>
      </c>
      <c r="D58" t="s">
        <v>431</v>
      </c>
      <c r="E58" t="s">
        <v>14</v>
      </c>
      <c r="F58" t="s">
        <v>115</v>
      </c>
      <c r="G58">
        <v>2950413181</v>
      </c>
      <c r="H58">
        <v>62912</v>
      </c>
      <c r="I58">
        <f>DATEDIF(Membership!B121, Membership!C121, "m")</f>
        <v>86</v>
      </c>
      <c r="J58" s="17" t="str">
        <f t="shared" si="0"/>
        <v>High Value - Short Term</v>
      </c>
    </row>
    <row r="59" spans="1:10" x14ac:dyDescent="0.35">
      <c r="A59">
        <v>2478</v>
      </c>
      <c r="B59">
        <v>671</v>
      </c>
      <c r="C59" t="s">
        <v>116</v>
      </c>
      <c r="D59" t="s">
        <v>432</v>
      </c>
      <c r="E59" t="s">
        <v>8</v>
      </c>
      <c r="F59" t="s">
        <v>117</v>
      </c>
      <c r="G59">
        <v>3513023435</v>
      </c>
      <c r="H59">
        <v>77649</v>
      </c>
      <c r="I59">
        <f>DATEDIF(Membership!B122, Membership!C122, "m")</f>
        <v>241</v>
      </c>
      <c r="J59" s="17" t="str">
        <f t="shared" si="0"/>
        <v>High Value - Long Term</v>
      </c>
    </row>
    <row r="60" spans="1:10" x14ac:dyDescent="0.35">
      <c r="A60">
        <v>1215</v>
      </c>
      <c r="B60">
        <v>353</v>
      </c>
      <c r="C60" t="s">
        <v>102</v>
      </c>
      <c r="D60" t="s">
        <v>433</v>
      </c>
      <c r="E60" t="s">
        <v>8</v>
      </c>
      <c r="F60" t="s">
        <v>118</v>
      </c>
      <c r="G60">
        <v>6379672748</v>
      </c>
      <c r="H60">
        <v>73561</v>
      </c>
      <c r="I60">
        <f>DATEDIF(Membership!B123, Membership!C123, "m")</f>
        <v>96</v>
      </c>
      <c r="J60" s="17" t="str">
        <f t="shared" si="0"/>
        <v>High Value - Short Term</v>
      </c>
    </row>
    <row r="61" spans="1:10" x14ac:dyDescent="0.35">
      <c r="A61">
        <v>5402</v>
      </c>
      <c r="B61">
        <v>776</v>
      </c>
      <c r="C61" t="s">
        <v>112</v>
      </c>
      <c r="D61" t="s">
        <v>434</v>
      </c>
      <c r="E61" t="s">
        <v>14</v>
      </c>
      <c r="F61" t="s">
        <v>119</v>
      </c>
      <c r="G61">
        <v>2335838084</v>
      </c>
      <c r="H61">
        <v>50357</v>
      </c>
      <c r="I61">
        <f>DATEDIF(Membership!B124, Membership!C124, "m")</f>
        <v>71</v>
      </c>
      <c r="J61" s="17" t="str">
        <f t="shared" si="0"/>
        <v>High Value - Short Term</v>
      </c>
    </row>
    <row r="62" spans="1:10" x14ac:dyDescent="0.35">
      <c r="A62">
        <v>1647</v>
      </c>
      <c r="B62">
        <v>205</v>
      </c>
      <c r="C62" t="s">
        <v>120</v>
      </c>
      <c r="D62" t="s">
        <v>435</v>
      </c>
      <c r="E62" t="s">
        <v>8</v>
      </c>
      <c r="F62" t="s">
        <v>121</v>
      </c>
      <c r="G62">
        <v>2179414351</v>
      </c>
      <c r="H62">
        <v>61325</v>
      </c>
      <c r="I62">
        <f>DATEDIF(Membership!B125, Membership!C125, "m")</f>
        <v>78</v>
      </c>
      <c r="J62" s="17" t="str">
        <f t="shared" si="0"/>
        <v>High Value - Short Term</v>
      </c>
    </row>
    <row r="63" spans="1:10" x14ac:dyDescent="0.35">
      <c r="A63">
        <v>9423</v>
      </c>
      <c r="B63">
        <v>705</v>
      </c>
      <c r="C63" t="s">
        <v>122</v>
      </c>
      <c r="D63" t="s">
        <v>436</v>
      </c>
      <c r="E63" t="s">
        <v>14</v>
      </c>
      <c r="F63" t="s">
        <v>123</v>
      </c>
      <c r="G63">
        <v>9984833487</v>
      </c>
      <c r="H63">
        <v>76658</v>
      </c>
      <c r="I63">
        <f>DATEDIF(Membership!B126, Membership!C126, "m")</f>
        <v>117</v>
      </c>
      <c r="J63" s="17" t="str">
        <f t="shared" si="0"/>
        <v>High Value - Short Term</v>
      </c>
    </row>
    <row r="64" spans="1:10" x14ac:dyDescent="0.35">
      <c r="A64">
        <v>6404</v>
      </c>
      <c r="B64">
        <v>10</v>
      </c>
      <c r="C64" t="s">
        <v>124</v>
      </c>
      <c r="D64" t="s">
        <v>437</v>
      </c>
      <c r="E64" t="s">
        <v>8</v>
      </c>
      <c r="F64" t="s">
        <v>105</v>
      </c>
      <c r="G64">
        <v>4771182901</v>
      </c>
      <c r="H64">
        <v>35525</v>
      </c>
      <c r="I64">
        <f>DATEDIF(Membership!B127, Membership!C127, "m")</f>
        <v>111</v>
      </c>
      <c r="J64" s="17" t="str">
        <f t="shared" si="0"/>
        <v>Medium Value - Short Term</v>
      </c>
    </row>
    <row r="65" spans="1:10" x14ac:dyDescent="0.35">
      <c r="A65">
        <v>6767</v>
      </c>
      <c r="B65">
        <v>195</v>
      </c>
      <c r="C65" t="s">
        <v>125</v>
      </c>
      <c r="D65" t="s">
        <v>438</v>
      </c>
      <c r="E65" t="s">
        <v>11</v>
      </c>
      <c r="F65" t="s">
        <v>126</v>
      </c>
      <c r="G65">
        <v>6825096485</v>
      </c>
      <c r="H65">
        <v>12462</v>
      </c>
      <c r="I65">
        <f>DATEDIF(Membership!B128, Membership!C128, "m")</f>
        <v>68</v>
      </c>
      <c r="J65" s="17" t="str">
        <f t="shared" si="0"/>
        <v>Medium Value - Short Term</v>
      </c>
    </row>
    <row r="66" spans="1:10" x14ac:dyDescent="0.35">
      <c r="A66">
        <v>1278</v>
      </c>
      <c r="B66">
        <v>136</v>
      </c>
      <c r="C66" t="s">
        <v>38</v>
      </c>
      <c r="D66" t="s">
        <v>439</v>
      </c>
      <c r="E66" t="s">
        <v>11</v>
      </c>
      <c r="F66" t="s">
        <v>127</v>
      </c>
      <c r="G66">
        <v>9801474305</v>
      </c>
      <c r="H66">
        <v>27105</v>
      </c>
      <c r="I66">
        <f>DATEDIF(Membership!B129, Membership!C129, "m")</f>
        <v>18</v>
      </c>
      <c r="J66" s="17" t="str">
        <f t="shared" si="0"/>
        <v>Medium Value - Short Term</v>
      </c>
    </row>
    <row r="67" spans="1:10" x14ac:dyDescent="0.35">
      <c r="A67">
        <v>1334</v>
      </c>
      <c r="B67">
        <v>500</v>
      </c>
      <c r="C67" t="s">
        <v>124</v>
      </c>
      <c r="D67" t="s">
        <v>440</v>
      </c>
      <c r="E67" t="s">
        <v>8</v>
      </c>
      <c r="F67" t="s">
        <v>128</v>
      </c>
      <c r="G67">
        <v>7636788633</v>
      </c>
      <c r="H67">
        <v>99604</v>
      </c>
      <c r="I67">
        <f>DATEDIF(Membership!B130, Membership!C130, "m")</f>
        <v>206</v>
      </c>
      <c r="J67" s="17" t="str">
        <f t="shared" ref="J67:J130" si="1">IF(AND(H67 &gt;= 50000, I67 &gt;= 180), "High Value - Long Term",
    IF(AND(H67 &gt;= 50000, I67 &lt; 180), "High Value - Short Term",
        IF(AND(H67 &gt;= 10000, H67 &lt; 50000, I67 &gt;= 180), "Medium Value - Long Term",
            IF(AND(H67 &gt;= 10000, H67 &lt; 50000, I67 &lt; 180), "Medium Value - Short Term",
                IF(AND(H67 &lt; 10000, I67 &gt;= 180), "Low Value - Long Term",
                    IF(AND(H67 &lt; 10000, I67 &lt; 180), "Low Value - Short Term", "Regular"))))))</f>
        <v>High Value - Long Term</v>
      </c>
    </row>
    <row r="68" spans="1:10" x14ac:dyDescent="0.35">
      <c r="A68">
        <v>8887</v>
      </c>
      <c r="B68">
        <v>969</v>
      </c>
      <c r="C68" t="s">
        <v>129</v>
      </c>
      <c r="D68" t="s">
        <v>441</v>
      </c>
      <c r="E68" t="s">
        <v>14</v>
      </c>
      <c r="F68" t="s">
        <v>130</v>
      </c>
      <c r="G68">
        <v>6328420950</v>
      </c>
      <c r="H68">
        <v>90449</v>
      </c>
      <c r="I68">
        <f>DATEDIF(Membership!B131, Membership!C131, "m")</f>
        <v>171</v>
      </c>
      <c r="J68" s="17" t="str">
        <f t="shared" si="1"/>
        <v>High Value - Short Term</v>
      </c>
    </row>
    <row r="69" spans="1:10" x14ac:dyDescent="0.35">
      <c r="A69">
        <v>9858</v>
      </c>
      <c r="B69">
        <v>817</v>
      </c>
      <c r="C69" t="s">
        <v>131</v>
      </c>
      <c r="D69" t="s">
        <v>442</v>
      </c>
      <c r="E69" t="s">
        <v>11</v>
      </c>
      <c r="F69" t="s">
        <v>132</v>
      </c>
      <c r="G69">
        <v>1174341766</v>
      </c>
      <c r="H69">
        <v>9520</v>
      </c>
      <c r="I69">
        <f>DATEDIF(Membership!B132, Membership!C132, "m")</f>
        <v>232</v>
      </c>
      <c r="J69" s="17" t="str">
        <f t="shared" si="1"/>
        <v>Low Value - Long Term</v>
      </c>
    </row>
    <row r="70" spans="1:10" x14ac:dyDescent="0.35">
      <c r="A70">
        <v>9636</v>
      </c>
      <c r="B70">
        <v>833</v>
      </c>
      <c r="C70" t="s">
        <v>133</v>
      </c>
      <c r="D70" t="s">
        <v>443</v>
      </c>
      <c r="E70" t="s">
        <v>11</v>
      </c>
      <c r="F70" t="s">
        <v>134</v>
      </c>
      <c r="G70">
        <v>9030541371</v>
      </c>
      <c r="H70">
        <v>42210</v>
      </c>
      <c r="I70">
        <f>DATEDIF(Membership!B133, Membership!C133, "m")</f>
        <v>22</v>
      </c>
      <c r="J70" s="17" t="str">
        <f t="shared" si="1"/>
        <v>Medium Value - Short Term</v>
      </c>
    </row>
    <row r="71" spans="1:10" x14ac:dyDescent="0.35">
      <c r="A71">
        <v>9943</v>
      </c>
      <c r="B71">
        <v>221</v>
      </c>
      <c r="C71" t="s">
        <v>135</v>
      </c>
      <c r="D71" t="s">
        <v>444</v>
      </c>
      <c r="E71" t="s">
        <v>8</v>
      </c>
      <c r="F71" t="s">
        <v>136</v>
      </c>
      <c r="G71">
        <v>3573904144</v>
      </c>
      <c r="H71">
        <v>21639</v>
      </c>
      <c r="I71">
        <f>DATEDIF(Membership!B134, Membership!C134, "m")</f>
        <v>118</v>
      </c>
      <c r="J71" s="17" t="str">
        <f t="shared" si="1"/>
        <v>Medium Value - Short Term</v>
      </c>
    </row>
    <row r="72" spans="1:10" x14ac:dyDescent="0.35">
      <c r="A72">
        <v>1246</v>
      </c>
      <c r="B72">
        <v>77</v>
      </c>
      <c r="C72" t="s">
        <v>137</v>
      </c>
      <c r="D72" t="s">
        <v>445</v>
      </c>
      <c r="E72" t="s">
        <v>14</v>
      </c>
      <c r="F72" t="s">
        <v>138</v>
      </c>
      <c r="G72">
        <v>9998350900</v>
      </c>
      <c r="H72">
        <v>58736</v>
      </c>
      <c r="I72">
        <f>DATEDIF(Membership!B135, Membership!C135, "m")</f>
        <v>153</v>
      </c>
      <c r="J72" s="17" t="str">
        <f t="shared" si="1"/>
        <v>High Value - Short Term</v>
      </c>
    </row>
    <row r="73" spans="1:10" x14ac:dyDescent="0.35">
      <c r="A73">
        <v>4527</v>
      </c>
      <c r="B73">
        <v>800</v>
      </c>
      <c r="C73" t="s">
        <v>204</v>
      </c>
      <c r="D73" t="s">
        <v>446</v>
      </c>
      <c r="E73" t="s">
        <v>11</v>
      </c>
      <c r="F73" t="s">
        <v>139</v>
      </c>
      <c r="G73">
        <v>3715864347</v>
      </c>
      <c r="H73">
        <v>3951</v>
      </c>
      <c r="I73">
        <f>DATEDIF(Membership!B136, Membership!C136, "m")</f>
        <v>180</v>
      </c>
      <c r="J73" s="17" t="str">
        <f t="shared" si="1"/>
        <v>Low Value - Long Term</v>
      </c>
    </row>
    <row r="74" spans="1:10" x14ac:dyDescent="0.35">
      <c r="A74">
        <v>3782</v>
      </c>
      <c r="B74">
        <v>146</v>
      </c>
      <c r="C74" t="s">
        <v>140</v>
      </c>
      <c r="D74" t="s">
        <v>447</v>
      </c>
      <c r="E74" t="s">
        <v>14</v>
      </c>
      <c r="F74" t="s">
        <v>141</v>
      </c>
      <c r="G74">
        <v>8089653286</v>
      </c>
      <c r="H74">
        <v>69479</v>
      </c>
      <c r="I74">
        <f>DATEDIF(Membership!B137, Membership!C137, "m")</f>
        <v>198</v>
      </c>
      <c r="J74" s="17" t="str">
        <f t="shared" si="1"/>
        <v>High Value - Long Term</v>
      </c>
    </row>
    <row r="75" spans="1:10" x14ac:dyDescent="0.35">
      <c r="A75">
        <v>6225</v>
      </c>
      <c r="B75">
        <v>531</v>
      </c>
      <c r="C75" t="s">
        <v>88</v>
      </c>
      <c r="D75" t="s">
        <v>448</v>
      </c>
      <c r="E75" t="s">
        <v>8</v>
      </c>
      <c r="F75" t="s">
        <v>142</v>
      </c>
      <c r="G75">
        <v>9827842133</v>
      </c>
      <c r="H75">
        <v>10366</v>
      </c>
      <c r="I75">
        <f>DATEDIF(Membership!B138, Membership!C138, "m")</f>
        <v>24</v>
      </c>
      <c r="J75" s="17" t="str">
        <f t="shared" si="1"/>
        <v>Medium Value - Short Term</v>
      </c>
    </row>
    <row r="76" spans="1:10" x14ac:dyDescent="0.35">
      <c r="A76">
        <v>2257</v>
      </c>
      <c r="B76">
        <v>503</v>
      </c>
      <c r="C76" t="s">
        <v>143</v>
      </c>
      <c r="D76" t="s">
        <v>449</v>
      </c>
      <c r="E76" t="s">
        <v>14</v>
      </c>
      <c r="F76" t="s">
        <v>144</v>
      </c>
      <c r="G76">
        <v>2998991184</v>
      </c>
      <c r="H76">
        <v>10001</v>
      </c>
      <c r="I76">
        <f>DATEDIF(Membership!B139, Membership!C139, "m")</f>
        <v>94</v>
      </c>
      <c r="J76" s="17" t="str">
        <f t="shared" si="1"/>
        <v>Medium Value - Short Term</v>
      </c>
    </row>
    <row r="77" spans="1:10" x14ac:dyDescent="0.35">
      <c r="A77">
        <v>9177</v>
      </c>
      <c r="B77">
        <v>19</v>
      </c>
      <c r="C77" t="s">
        <v>145</v>
      </c>
      <c r="D77" t="s">
        <v>450</v>
      </c>
      <c r="E77" t="s">
        <v>11</v>
      </c>
      <c r="F77" t="s">
        <v>146</v>
      </c>
      <c r="G77">
        <v>7591554939</v>
      </c>
      <c r="H77">
        <v>15307</v>
      </c>
      <c r="I77">
        <f>DATEDIF(Membership!B140, Membership!C140, "m")</f>
        <v>37</v>
      </c>
      <c r="J77" s="17" t="str">
        <f t="shared" si="1"/>
        <v>Medium Value - Short Term</v>
      </c>
    </row>
    <row r="78" spans="1:10" x14ac:dyDescent="0.35">
      <c r="A78">
        <v>8703</v>
      </c>
      <c r="B78">
        <v>897</v>
      </c>
      <c r="C78" t="s">
        <v>147</v>
      </c>
      <c r="D78" t="s">
        <v>451</v>
      </c>
      <c r="E78" t="s">
        <v>8</v>
      </c>
      <c r="F78" t="s">
        <v>17</v>
      </c>
      <c r="G78">
        <v>7320532389</v>
      </c>
      <c r="H78">
        <v>68923</v>
      </c>
      <c r="I78">
        <f>DATEDIF(Membership!B141, Membership!C141, "m")</f>
        <v>77</v>
      </c>
      <c r="J78" s="17" t="str">
        <f t="shared" si="1"/>
        <v>High Value - Short Term</v>
      </c>
    </row>
    <row r="79" spans="1:10" x14ac:dyDescent="0.35">
      <c r="A79">
        <v>3514</v>
      </c>
      <c r="B79">
        <v>703</v>
      </c>
      <c r="C79" t="s">
        <v>112</v>
      </c>
      <c r="D79" t="s">
        <v>452</v>
      </c>
      <c r="E79" t="s">
        <v>11</v>
      </c>
      <c r="F79" t="s">
        <v>148</v>
      </c>
      <c r="G79">
        <v>8552082746</v>
      </c>
      <c r="H79">
        <v>59651</v>
      </c>
      <c r="I79">
        <f>DATEDIF(Membership!B142, Membership!C142, "m")</f>
        <v>222</v>
      </c>
      <c r="J79" s="17" t="str">
        <f t="shared" si="1"/>
        <v>High Value - Long Term</v>
      </c>
    </row>
    <row r="80" spans="1:10" x14ac:dyDescent="0.35">
      <c r="A80">
        <v>3089</v>
      </c>
      <c r="B80">
        <v>249</v>
      </c>
      <c r="C80" t="s">
        <v>149</v>
      </c>
      <c r="D80" t="s">
        <v>453</v>
      </c>
      <c r="E80" t="s">
        <v>8</v>
      </c>
      <c r="F80" t="s">
        <v>150</v>
      </c>
      <c r="G80">
        <v>8015529354</v>
      </c>
      <c r="H80">
        <v>78953</v>
      </c>
      <c r="I80">
        <f>DATEDIF(Membership!B143, Membership!C143, "m")</f>
        <v>177</v>
      </c>
      <c r="J80" s="17" t="str">
        <f t="shared" si="1"/>
        <v>High Value - Short Term</v>
      </c>
    </row>
    <row r="81" spans="1:10" x14ac:dyDescent="0.35">
      <c r="A81">
        <v>7253</v>
      </c>
      <c r="B81">
        <v>360</v>
      </c>
      <c r="C81" t="s">
        <v>104</v>
      </c>
      <c r="D81" t="s">
        <v>454</v>
      </c>
      <c r="E81" t="s">
        <v>8</v>
      </c>
      <c r="F81" t="s">
        <v>151</v>
      </c>
      <c r="G81">
        <v>9700239171</v>
      </c>
      <c r="H81">
        <v>89420</v>
      </c>
      <c r="I81">
        <f>DATEDIF(Membership!B144, Membership!C144, "m")</f>
        <v>76</v>
      </c>
      <c r="J81" s="17" t="str">
        <f t="shared" si="1"/>
        <v>High Value - Short Term</v>
      </c>
    </row>
    <row r="82" spans="1:10" x14ac:dyDescent="0.35">
      <c r="A82">
        <v>8786</v>
      </c>
      <c r="B82">
        <v>327</v>
      </c>
      <c r="C82" t="s">
        <v>152</v>
      </c>
      <c r="D82" t="s">
        <v>455</v>
      </c>
      <c r="E82" t="s">
        <v>8</v>
      </c>
      <c r="F82" t="s">
        <v>153</v>
      </c>
      <c r="G82">
        <v>8588987011</v>
      </c>
      <c r="H82">
        <v>50374</v>
      </c>
      <c r="I82">
        <f>DATEDIF(Membership!B145, Membership!C145, "m")</f>
        <v>232</v>
      </c>
      <c r="J82" s="17" t="str">
        <f t="shared" si="1"/>
        <v>High Value - Long Term</v>
      </c>
    </row>
    <row r="83" spans="1:10" x14ac:dyDescent="0.35">
      <c r="A83">
        <v>1211</v>
      </c>
      <c r="B83">
        <v>121</v>
      </c>
      <c r="C83" t="s">
        <v>154</v>
      </c>
      <c r="D83" t="s">
        <v>456</v>
      </c>
      <c r="E83" t="s">
        <v>8</v>
      </c>
      <c r="F83" t="s">
        <v>155</v>
      </c>
      <c r="G83">
        <v>2797657807</v>
      </c>
      <c r="H83">
        <v>83102</v>
      </c>
      <c r="I83">
        <f>DATEDIF(Membership!B146, Membership!C146, "m")</f>
        <v>173</v>
      </c>
      <c r="J83" s="17" t="str">
        <f t="shared" si="1"/>
        <v>High Value - Short Term</v>
      </c>
    </row>
    <row r="84" spans="1:10" x14ac:dyDescent="0.35">
      <c r="A84">
        <v>359</v>
      </c>
      <c r="B84">
        <v>614</v>
      </c>
      <c r="C84" t="s">
        <v>156</v>
      </c>
      <c r="D84" t="s">
        <v>457</v>
      </c>
      <c r="E84" t="s">
        <v>8</v>
      </c>
      <c r="F84" t="s">
        <v>157</v>
      </c>
      <c r="G84">
        <v>3420855911</v>
      </c>
      <c r="H84">
        <v>62151</v>
      </c>
      <c r="I84">
        <f>DATEDIF(Membership!B147, Membership!C147, "m")</f>
        <v>196</v>
      </c>
      <c r="J84" s="17" t="str">
        <f t="shared" si="1"/>
        <v>High Value - Long Term</v>
      </c>
    </row>
    <row r="85" spans="1:10" x14ac:dyDescent="0.35">
      <c r="A85">
        <v>2066</v>
      </c>
      <c r="B85">
        <v>80</v>
      </c>
      <c r="C85" t="s">
        <v>22</v>
      </c>
      <c r="D85" t="s">
        <v>458</v>
      </c>
      <c r="E85" t="s">
        <v>14</v>
      </c>
      <c r="F85" t="s">
        <v>158</v>
      </c>
      <c r="G85">
        <v>5965931339</v>
      </c>
      <c r="H85">
        <v>84665</v>
      </c>
      <c r="I85">
        <f>DATEDIF(Membership!B148, Membership!C148, "m")</f>
        <v>46</v>
      </c>
      <c r="J85" s="17" t="str">
        <f t="shared" si="1"/>
        <v>High Value - Short Term</v>
      </c>
    </row>
    <row r="86" spans="1:10" x14ac:dyDescent="0.35">
      <c r="A86">
        <v>4322</v>
      </c>
      <c r="B86">
        <v>401</v>
      </c>
      <c r="C86" t="s">
        <v>159</v>
      </c>
      <c r="D86" t="s">
        <v>459</v>
      </c>
      <c r="E86" t="s">
        <v>8</v>
      </c>
      <c r="F86" t="s">
        <v>160</v>
      </c>
      <c r="G86">
        <v>7775860985</v>
      </c>
      <c r="H86">
        <v>1760</v>
      </c>
      <c r="I86">
        <f>DATEDIF(Membership!B149, Membership!C149, "m")</f>
        <v>156</v>
      </c>
      <c r="J86" s="17" t="str">
        <f t="shared" si="1"/>
        <v>Low Value - Short Term</v>
      </c>
    </row>
    <row r="87" spans="1:10" x14ac:dyDescent="0.35">
      <c r="A87">
        <v>7773</v>
      </c>
      <c r="B87">
        <v>914</v>
      </c>
      <c r="C87" t="s">
        <v>161</v>
      </c>
      <c r="D87" t="s">
        <v>460</v>
      </c>
      <c r="E87" t="s">
        <v>8</v>
      </c>
      <c r="F87" t="s">
        <v>162</v>
      </c>
      <c r="G87">
        <v>2945958018</v>
      </c>
      <c r="H87">
        <v>30239</v>
      </c>
      <c r="I87">
        <f>DATEDIF(Membership!B150, Membership!C150, "m")</f>
        <v>90</v>
      </c>
      <c r="J87" s="17" t="str">
        <f t="shared" si="1"/>
        <v>Medium Value - Short Term</v>
      </c>
    </row>
    <row r="88" spans="1:10" x14ac:dyDescent="0.35">
      <c r="A88">
        <v>6746</v>
      </c>
      <c r="B88">
        <v>713</v>
      </c>
      <c r="C88" t="s">
        <v>163</v>
      </c>
      <c r="D88" t="s">
        <v>461</v>
      </c>
      <c r="E88" t="s">
        <v>11</v>
      </c>
      <c r="F88" t="s">
        <v>164</v>
      </c>
      <c r="G88">
        <v>8157767838</v>
      </c>
      <c r="H88">
        <v>20194</v>
      </c>
      <c r="I88">
        <f>DATEDIF(Membership!B151, Membership!C151, "m")</f>
        <v>241</v>
      </c>
      <c r="J88" s="17" t="str">
        <f t="shared" si="1"/>
        <v>Medium Value - Long Term</v>
      </c>
    </row>
    <row r="89" spans="1:10" x14ac:dyDescent="0.35">
      <c r="A89">
        <v>6732</v>
      </c>
      <c r="B89">
        <v>568</v>
      </c>
      <c r="C89" t="s">
        <v>165</v>
      </c>
      <c r="D89" t="s">
        <v>462</v>
      </c>
      <c r="E89" t="s">
        <v>8</v>
      </c>
      <c r="F89" t="s">
        <v>166</v>
      </c>
      <c r="G89">
        <v>9712766674</v>
      </c>
      <c r="H89">
        <v>58470</v>
      </c>
      <c r="I89">
        <f>DATEDIF(Membership!B152, Membership!C152, "m")</f>
        <v>150</v>
      </c>
      <c r="J89" s="17" t="str">
        <f t="shared" si="1"/>
        <v>High Value - Short Term</v>
      </c>
    </row>
    <row r="90" spans="1:10" x14ac:dyDescent="0.35">
      <c r="A90">
        <v>805</v>
      </c>
      <c r="B90">
        <v>752</v>
      </c>
      <c r="C90" t="s">
        <v>167</v>
      </c>
      <c r="D90" t="s">
        <v>463</v>
      </c>
      <c r="E90" t="s">
        <v>14</v>
      </c>
      <c r="F90" t="s">
        <v>168</v>
      </c>
      <c r="G90">
        <v>2366659988</v>
      </c>
      <c r="H90">
        <v>91926</v>
      </c>
      <c r="I90">
        <f>DATEDIF(Membership!B153, Membership!C153, "m")</f>
        <v>138</v>
      </c>
      <c r="J90" s="17" t="str">
        <f t="shared" si="1"/>
        <v>High Value - Short Term</v>
      </c>
    </row>
    <row r="91" spans="1:10" x14ac:dyDescent="0.35">
      <c r="A91">
        <v>7540</v>
      </c>
      <c r="B91">
        <v>867</v>
      </c>
      <c r="C91" t="s">
        <v>169</v>
      </c>
      <c r="D91" t="s">
        <v>464</v>
      </c>
      <c r="E91" t="s">
        <v>14</v>
      </c>
      <c r="F91" t="s">
        <v>170</v>
      </c>
      <c r="G91">
        <v>2771856986</v>
      </c>
      <c r="H91">
        <v>34797</v>
      </c>
      <c r="I91">
        <f>DATEDIF(Membership!B154, Membership!C154, "m")</f>
        <v>54</v>
      </c>
      <c r="J91" s="17" t="str">
        <f t="shared" si="1"/>
        <v>Medium Value - Short Term</v>
      </c>
    </row>
    <row r="92" spans="1:10" x14ac:dyDescent="0.35">
      <c r="A92">
        <v>5269</v>
      </c>
      <c r="B92">
        <v>980</v>
      </c>
      <c r="C92" t="s">
        <v>171</v>
      </c>
      <c r="D92" t="s">
        <v>465</v>
      </c>
      <c r="E92" t="s">
        <v>14</v>
      </c>
      <c r="F92" t="s">
        <v>132</v>
      </c>
      <c r="G92">
        <v>4717095278</v>
      </c>
      <c r="H92">
        <v>19346</v>
      </c>
      <c r="I92">
        <f>DATEDIF(Membership!B155, Membership!C155, "m")</f>
        <v>27</v>
      </c>
      <c r="J92" s="17" t="str">
        <f t="shared" si="1"/>
        <v>Medium Value - Short Term</v>
      </c>
    </row>
    <row r="93" spans="1:10" x14ac:dyDescent="0.35">
      <c r="A93">
        <v>8404</v>
      </c>
      <c r="B93">
        <v>704</v>
      </c>
      <c r="C93" t="s">
        <v>172</v>
      </c>
      <c r="D93" t="s">
        <v>466</v>
      </c>
      <c r="E93" t="s">
        <v>11</v>
      </c>
      <c r="F93" t="s">
        <v>173</v>
      </c>
      <c r="G93">
        <v>6852398753</v>
      </c>
      <c r="H93">
        <v>35185</v>
      </c>
      <c r="I93">
        <f>DATEDIF(Membership!B156, Membership!C156, "m")</f>
        <v>100</v>
      </c>
      <c r="J93" s="17" t="str">
        <f t="shared" si="1"/>
        <v>Medium Value - Short Term</v>
      </c>
    </row>
    <row r="94" spans="1:10" x14ac:dyDescent="0.35">
      <c r="A94">
        <v>519</v>
      </c>
      <c r="B94">
        <v>598</v>
      </c>
      <c r="C94" t="s">
        <v>174</v>
      </c>
      <c r="D94" t="s">
        <v>467</v>
      </c>
      <c r="E94" t="s">
        <v>14</v>
      </c>
      <c r="F94" t="s">
        <v>175</v>
      </c>
      <c r="G94">
        <v>8198842186</v>
      </c>
      <c r="H94">
        <v>7068</v>
      </c>
      <c r="I94">
        <f>DATEDIF(Membership!B157, Membership!C157, "m")</f>
        <v>161</v>
      </c>
      <c r="J94" s="17" t="str">
        <f t="shared" si="1"/>
        <v>Low Value - Short Term</v>
      </c>
    </row>
    <row r="95" spans="1:10" x14ac:dyDescent="0.35">
      <c r="A95">
        <v>4060</v>
      </c>
      <c r="B95">
        <v>932</v>
      </c>
      <c r="C95" t="s">
        <v>176</v>
      </c>
      <c r="D95" t="s">
        <v>468</v>
      </c>
      <c r="E95" t="s">
        <v>11</v>
      </c>
      <c r="F95" t="s">
        <v>177</v>
      </c>
      <c r="G95">
        <v>7396097848</v>
      </c>
      <c r="H95">
        <v>96496</v>
      </c>
      <c r="I95">
        <f>DATEDIF(Membership!B158, Membership!C158, "m")</f>
        <v>89</v>
      </c>
      <c r="J95" s="17" t="str">
        <f t="shared" si="1"/>
        <v>High Value - Short Term</v>
      </c>
    </row>
    <row r="96" spans="1:10" x14ac:dyDescent="0.35">
      <c r="A96">
        <v>8860</v>
      </c>
      <c r="B96">
        <v>834</v>
      </c>
      <c r="C96" t="s">
        <v>178</v>
      </c>
      <c r="D96" t="s">
        <v>469</v>
      </c>
      <c r="E96" t="s">
        <v>14</v>
      </c>
      <c r="F96" t="s">
        <v>179</v>
      </c>
      <c r="G96">
        <v>4508931602</v>
      </c>
      <c r="H96">
        <v>2988</v>
      </c>
      <c r="I96">
        <f>DATEDIF(Membership!B159, Membership!C159, "m")</f>
        <v>205</v>
      </c>
      <c r="J96" s="17" t="str">
        <f t="shared" si="1"/>
        <v>Low Value - Long Term</v>
      </c>
    </row>
    <row r="97" spans="1:10" x14ac:dyDescent="0.35">
      <c r="A97">
        <v>7164</v>
      </c>
      <c r="B97">
        <v>209</v>
      </c>
      <c r="C97" t="s">
        <v>180</v>
      </c>
      <c r="D97" t="s">
        <v>470</v>
      </c>
      <c r="E97" t="s">
        <v>14</v>
      </c>
      <c r="F97" t="s">
        <v>181</v>
      </c>
      <c r="G97">
        <v>8013342363</v>
      </c>
      <c r="H97">
        <v>83253</v>
      </c>
      <c r="I97">
        <f>DATEDIF(Membership!B160, Membership!C160, "m")</f>
        <v>171</v>
      </c>
      <c r="J97" s="17" t="str">
        <f t="shared" si="1"/>
        <v>High Value - Short Term</v>
      </c>
    </row>
    <row r="98" spans="1:10" x14ac:dyDescent="0.35">
      <c r="A98">
        <v>9792</v>
      </c>
      <c r="B98">
        <v>330</v>
      </c>
      <c r="C98" t="s">
        <v>182</v>
      </c>
      <c r="D98" t="s">
        <v>471</v>
      </c>
      <c r="E98" t="s">
        <v>14</v>
      </c>
      <c r="F98" t="s">
        <v>183</v>
      </c>
      <c r="G98">
        <v>4775425957</v>
      </c>
      <c r="H98">
        <v>87828</v>
      </c>
      <c r="I98">
        <f>DATEDIF(Membership!B161, Membership!C161, "m")</f>
        <v>52</v>
      </c>
      <c r="J98" s="17" t="str">
        <f t="shared" si="1"/>
        <v>High Value - Short Term</v>
      </c>
    </row>
    <row r="99" spans="1:10" x14ac:dyDescent="0.35">
      <c r="A99">
        <v>9934</v>
      </c>
      <c r="B99">
        <v>138</v>
      </c>
      <c r="C99" t="s">
        <v>143</v>
      </c>
      <c r="D99" t="s">
        <v>472</v>
      </c>
      <c r="E99" t="s">
        <v>14</v>
      </c>
      <c r="F99" t="s">
        <v>184</v>
      </c>
      <c r="G99">
        <v>2535125840</v>
      </c>
      <c r="H99">
        <v>17035</v>
      </c>
      <c r="I99">
        <f>DATEDIF(Membership!B162, Membership!C162, "m")</f>
        <v>127</v>
      </c>
      <c r="J99" s="17" t="str">
        <f t="shared" si="1"/>
        <v>Medium Value - Short Term</v>
      </c>
    </row>
    <row r="100" spans="1:10" x14ac:dyDescent="0.35">
      <c r="A100">
        <v>1980</v>
      </c>
      <c r="B100">
        <v>981</v>
      </c>
      <c r="C100" t="s">
        <v>185</v>
      </c>
      <c r="D100" t="s">
        <v>473</v>
      </c>
      <c r="E100" t="s">
        <v>14</v>
      </c>
      <c r="F100" t="s">
        <v>186</v>
      </c>
      <c r="G100">
        <v>5833657416</v>
      </c>
      <c r="H100">
        <v>426</v>
      </c>
      <c r="I100">
        <f>DATEDIF(Membership!B163, Membership!C163, "m")</f>
        <v>89</v>
      </c>
      <c r="J100" s="17" t="str">
        <f t="shared" si="1"/>
        <v>Low Value - Short Term</v>
      </c>
    </row>
    <row r="101" spans="1:10" x14ac:dyDescent="0.35">
      <c r="A101">
        <v>9251</v>
      </c>
      <c r="B101">
        <v>130</v>
      </c>
      <c r="C101" t="s">
        <v>187</v>
      </c>
      <c r="D101" t="s">
        <v>474</v>
      </c>
      <c r="E101" t="s">
        <v>14</v>
      </c>
      <c r="F101" t="s">
        <v>188</v>
      </c>
      <c r="G101">
        <v>5905581451</v>
      </c>
      <c r="H101">
        <v>20238</v>
      </c>
      <c r="I101">
        <f>DATEDIF(Membership!B164, Membership!C164, "m")</f>
        <v>186</v>
      </c>
      <c r="J101" s="17" t="str">
        <f t="shared" si="1"/>
        <v>Medium Value - Long Term</v>
      </c>
    </row>
    <row r="102" spans="1:10" x14ac:dyDescent="0.35">
      <c r="A102">
        <v>6717</v>
      </c>
      <c r="B102">
        <v>685</v>
      </c>
      <c r="C102" t="s">
        <v>189</v>
      </c>
      <c r="D102" t="s">
        <v>475</v>
      </c>
      <c r="E102" t="s">
        <v>8</v>
      </c>
      <c r="F102" t="s">
        <v>190</v>
      </c>
      <c r="G102">
        <v>3742557097</v>
      </c>
      <c r="H102">
        <v>68331</v>
      </c>
      <c r="I102">
        <f>DATEDIF(Membership!B165, Membership!C165, "m")</f>
        <v>212</v>
      </c>
      <c r="J102" s="17" t="str">
        <f t="shared" si="1"/>
        <v>High Value - Long Term</v>
      </c>
    </row>
    <row r="103" spans="1:10" x14ac:dyDescent="0.35">
      <c r="A103">
        <v>3622</v>
      </c>
      <c r="B103">
        <v>544</v>
      </c>
      <c r="C103" t="s">
        <v>86</v>
      </c>
      <c r="D103" t="s">
        <v>476</v>
      </c>
      <c r="E103" t="s">
        <v>8</v>
      </c>
      <c r="F103" t="s">
        <v>191</v>
      </c>
      <c r="G103">
        <v>1157949513</v>
      </c>
      <c r="H103">
        <v>86132</v>
      </c>
      <c r="I103">
        <f>DATEDIF(Membership!B166, Membership!C166, "m")</f>
        <v>130</v>
      </c>
      <c r="J103" s="17" t="str">
        <f t="shared" si="1"/>
        <v>High Value - Short Term</v>
      </c>
    </row>
    <row r="104" spans="1:10" x14ac:dyDescent="0.35">
      <c r="A104">
        <v>8808</v>
      </c>
      <c r="B104">
        <v>384</v>
      </c>
      <c r="C104" t="s">
        <v>192</v>
      </c>
      <c r="D104" t="s">
        <v>477</v>
      </c>
      <c r="E104" t="s">
        <v>14</v>
      </c>
      <c r="F104" t="s">
        <v>193</v>
      </c>
      <c r="G104">
        <v>6061993877</v>
      </c>
      <c r="H104">
        <v>766</v>
      </c>
      <c r="I104">
        <f>DATEDIF(Membership!B167, Membership!C167, "m")</f>
        <v>56</v>
      </c>
      <c r="J104" s="17" t="str">
        <f t="shared" si="1"/>
        <v>Low Value - Short Term</v>
      </c>
    </row>
    <row r="105" spans="1:10" x14ac:dyDescent="0.35">
      <c r="A105">
        <v>4920</v>
      </c>
      <c r="B105">
        <v>467</v>
      </c>
      <c r="C105" t="s">
        <v>194</v>
      </c>
      <c r="D105" t="s">
        <v>478</v>
      </c>
      <c r="E105" t="s">
        <v>14</v>
      </c>
      <c r="F105" t="s">
        <v>195</v>
      </c>
      <c r="G105">
        <v>7395125371</v>
      </c>
      <c r="H105">
        <v>13169</v>
      </c>
      <c r="I105">
        <f>DATEDIF(Membership!B168, Membership!C168, "m")</f>
        <v>157</v>
      </c>
      <c r="J105" s="17" t="str">
        <f t="shared" si="1"/>
        <v>Medium Value - Short Term</v>
      </c>
    </row>
    <row r="106" spans="1:10" x14ac:dyDescent="0.35">
      <c r="A106">
        <v>3140</v>
      </c>
      <c r="B106">
        <v>112</v>
      </c>
      <c r="C106" t="s">
        <v>196</v>
      </c>
      <c r="D106" t="s">
        <v>479</v>
      </c>
      <c r="E106" t="s">
        <v>11</v>
      </c>
      <c r="F106" t="s">
        <v>197</v>
      </c>
      <c r="G106">
        <v>7624401610</v>
      </c>
      <c r="H106">
        <v>48657</v>
      </c>
      <c r="I106">
        <f>DATEDIF(Membership!B169, Membership!C169, "m")</f>
        <v>190</v>
      </c>
      <c r="J106" s="17" t="str">
        <f t="shared" si="1"/>
        <v>Medium Value - Long Term</v>
      </c>
    </row>
    <row r="107" spans="1:10" x14ac:dyDescent="0.35">
      <c r="A107">
        <v>8104</v>
      </c>
      <c r="B107">
        <v>906</v>
      </c>
      <c r="C107" t="s">
        <v>198</v>
      </c>
      <c r="D107" t="s">
        <v>480</v>
      </c>
      <c r="E107" t="s">
        <v>11</v>
      </c>
      <c r="F107" t="s">
        <v>199</v>
      </c>
      <c r="G107">
        <v>8271413320</v>
      </c>
      <c r="H107">
        <v>88037</v>
      </c>
      <c r="I107">
        <f>DATEDIF(Membership!B170, Membership!C170, "m")</f>
        <v>132</v>
      </c>
      <c r="J107" s="17" t="str">
        <f t="shared" si="1"/>
        <v>High Value - Short Term</v>
      </c>
    </row>
    <row r="108" spans="1:10" x14ac:dyDescent="0.35">
      <c r="A108">
        <v>2208</v>
      </c>
      <c r="B108">
        <v>609</v>
      </c>
      <c r="C108" t="s">
        <v>200</v>
      </c>
      <c r="D108" t="s">
        <v>481</v>
      </c>
      <c r="E108" t="s">
        <v>14</v>
      </c>
      <c r="F108" t="s">
        <v>201</v>
      </c>
      <c r="G108">
        <v>6202223720</v>
      </c>
      <c r="H108">
        <v>21972</v>
      </c>
      <c r="I108">
        <f>DATEDIF(Membership!B171, Membership!C171, "m")</f>
        <v>171</v>
      </c>
      <c r="J108" s="17" t="str">
        <f t="shared" si="1"/>
        <v>Medium Value - Short Term</v>
      </c>
    </row>
    <row r="109" spans="1:10" x14ac:dyDescent="0.35">
      <c r="A109">
        <v>7043</v>
      </c>
      <c r="B109">
        <v>379</v>
      </c>
      <c r="C109" t="s">
        <v>202</v>
      </c>
      <c r="D109" t="s">
        <v>482</v>
      </c>
      <c r="E109" t="s">
        <v>14</v>
      </c>
      <c r="F109" t="s">
        <v>203</v>
      </c>
      <c r="G109">
        <v>8194423563</v>
      </c>
      <c r="H109">
        <v>87886</v>
      </c>
      <c r="I109">
        <f>DATEDIF(Membership!B172, Membership!C172, "m")</f>
        <v>216</v>
      </c>
      <c r="J109" s="17" t="str">
        <f t="shared" si="1"/>
        <v>High Value - Long Term</v>
      </c>
    </row>
    <row r="110" spans="1:10" x14ac:dyDescent="0.35">
      <c r="A110">
        <v>7485</v>
      </c>
      <c r="B110">
        <v>357</v>
      </c>
      <c r="C110" t="s">
        <v>204</v>
      </c>
      <c r="D110" t="s">
        <v>483</v>
      </c>
      <c r="E110" t="s">
        <v>14</v>
      </c>
      <c r="F110" t="s">
        <v>205</v>
      </c>
      <c r="G110">
        <v>8529931415</v>
      </c>
      <c r="H110">
        <v>3244</v>
      </c>
      <c r="I110">
        <f>DATEDIF(Membership!B173, Membership!C173, "m")</f>
        <v>105</v>
      </c>
      <c r="J110" s="17" t="str">
        <f t="shared" si="1"/>
        <v>Low Value - Short Term</v>
      </c>
    </row>
    <row r="111" spans="1:10" x14ac:dyDescent="0.35">
      <c r="A111">
        <v>1748</v>
      </c>
      <c r="B111">
        <v>364</v>
      </c>
      <c r="C111" t="s">
        <v>206</v>
      </c>
      <c r="D111" t="s">
        <v>484</v>
      </c>
      <c r="E111" t="s">
        <v>8</v>
      </c>
      <c r="F111" t="s">
        <v>207</v>
      </c>
      <c r="G111">
        <v>4033094166</v>
      </c>
      <c r="H111">
        <v>32031</v>
      </c>
      <c r="I111">
        <f>DATEDIF(Membership!B174, Membership!C174, "m")</f>
        <v>70</v>
      </c>
      <c r="J111" s="17" t="str">
        <f t="shared" si="1"/>
        <v>Medium Value - Short Term</v>
      </c>
    </row>
    <row r="112" spans="1:10" x14ac:dyDescent="0.35">
      <c r="A112">
        <v>9968</v>
      </c>
      <c r="B112">
        <v>69</v>
      </c>
      <c r="C112" t="s">
        <v>208</v>
      </c>
      <c r="D112" t="s">
        <v>485</v>
      </c>
      <c r="E112" t="s">
        <v>14</v>
      </c>
      <c r="F112" t="s">
        <v>209</v>
      </c>
      <c r="G112">
        <v>1840361778</v>
      </c>
      <c r="H112">
        <v>51284</v>
      </c>
      <c r="I112">
        <f>DATEDIF(Membership!B175, Membership!C175, "m")</f>
        <v>177</v>
      </c>
      <c r="J112" s="17" t="str">
        <f t="shared" si="1"/>
        <v>High Value - Short Term</v>
      </c>
    </row>
    <row r="113" spans="1:10" x14ac:dyDescent="0.35">
      <c r="A113">
        <v>5330</v>
      </c>
      <c r="B113">
        <v>973</v>
      </c>
      <c r="C113" t="s">
        <v>210</v>
      </c>
      <c r="D113" t="s">
        <v>486</v>
      </c>
      <c r="E113" t="s">
        <v>14</v>
      </c>
      <c r="F113" t="s">
        <v>211</v>
      </c>
      <c r="G113">
        <v>5888927246</v>
      </c>
      <c r="H113">
        <v>23055</v>
      </c>
      <c r="I113">
        <f>DATEDIF(Membership!B176, Membership!C176, "m")</f>
        <v>218</v>
      </c>
      <c r="J113" s="17" t="str">
        <f t="shared" si="1"/>
        <v>Medium Value - Long Term</v>
      </c>
    </row>
    <row r="114" spans="1:10" x14ac:dyDescent="0.35">
      <c r="A114">
        <v>2183</v>
      </c>
      <c r="B114">
        <v>455</v>
      </c>
      <c r="C114" t="s">
        <v>212</v>
      </c>
      <c r="D114" t="s">
        <v>487</v>
      </c>
      <c r="E114" t="s">
        <v>8</v>
      </c>
      <c r="F114" t="s">
        <v>213</v>
      </c>
      <c r="G114">
        <v>1146373455</v>
      </c>
      <c r="H114">
        <v>94926</v>
      </c>
      <c r="I114">
        <f>DATEDIF(Membership!B177, Membership!C177, "m")</f>
        <v>118</v>
      </c>
      <c r="J114" s="17" t="str">
        <f t="shared" si="1"/>
        <v>High Value - Short Term</v>
      </c>
    </row>
    <row r="115" spans="1:10" x14ac:dyDescent="0.35">
      <c r="A115">
        <v>2182</v>
      </c>
      <c r="B115">
        <v>247</v>
      </c>
      <c r="C115" t="s">
        <v>214</v>
      </c>
      <c r="D115" t="s">
        <v>488</v>
      </c>
      <c r="E115" t="s">
        <v>14</v>
      </c>
      <c r="F115" t="s">
        <v>215</v>
      </c>
      <c r="G115">
        <v>4951091066</v>
      </c>
      <c r="H115">
        <v>312</v>
      </c>
      <c r="I115">
        <f>DATEDIF(Membership!B178, Membership!C178, "m")</f>
        <v>171</v>
      </c>
      <c r="J115" s="17" t="str">
        <f t="shared" si="1"/>
        <v>Low Value - Short Term</v>
      </c>
    </row>
    <row r="116" spans="1:10" x14ac:dyDescent="0.35">
      <c r="A116">
        <v>1087</v>
      </c>
      <c r="B116">
        <v>491</v>
      </c>
      <c r="C116" t="s">
        <v>216</v>
      </c>
      <c r="D116" t="s">
        <v>489</v>
      </c>
      <c r="E116" t="s">
        <v>11</v>
      </c>
      <c r="F116" t="s">
        <v>217</v>
      </c>
      <c r="G116">
        <v>3384176833</v>
      </c>
      <c r="H116">
        <v>45852</v>
      </c>
      <c r="I116">
        <f>DATEDIF(Membership!B179, Membership!C179, "m")</f>
        <v>30</v>
      </c>
      <c r="J116" s="17" t="str">
        <f t="shared" si="1"/>
        <v>Medium Value - Short Term</v>
      </c>
    </row>
    <row r="117" spans="1:10" x14ac:dyDescent="0.35">
      <c r="A117">
        <v>4296</v>
      </c>
      <c r="B117">
        <v>826</v>
      </c>
      <c r="C117" t="s">
        <v>218</v>
      </c>
      <c r="D117" t="s">
        <v>490</v>
      </c>
      <c r="E117" t="s">
        <v>8</v>
      </c>
      <c r="F117" t="s">
        <v>219</v>
      </c>
      <c r="G117">
        <v>7174320820</v>
      </c>
      <c r="H117">
        <v>77063</v>
      </c>
      <c r="I117">
        <f>DATEDIF(Membership!B180, Membership!C180, "m")</f>
        <v>168</v>
      </c>
      <c r="J117" s="17" t="str">
        <f t="shared" si="1"/>
        <v>High Value - Short Term</v>
      </c>
    </row>
    <row r="118" spans="1:10" x14ac:dyDescent="0.35">
      <c r="A118">
        <v>9784</v>
      </c>
      <c r="B118">
        <v>400</v>
      </c>
      <c r="C118" t="s">
        <v>220</v>
      </c>
      <c r="D118" t="s">
        <v>491</v>
      </c>
      <c r="E118" t="s">
        <v>8</v>
      </c>
      <c r="F118" t="s">
        <v>221</v>
      </c>
      <c r="G118">
        <v>2668150446</v>
      </c>
      <c r="H118">
        <v>44299</v>
      </c>
      <c r="I118">
        <f>DATEDIF(Membership!B181, Membership!C181, "m")</f>
        <v>214</v>
      </c>
      <c r="J118" s="17" t="str">
        <f t="shared" si="1"/>
        <v>Medium Value - Long Term</v>
      </c>
    </row>
    <row r="119" spans="1:10" x14ac:dyDescent="0.35">
      <c r="A119">
        <v>6210</v>
      </c>
      <c r="B119">
        <v>271</v>
      </c>
      <c r="C119" t="s">
        <v>222</v>
      </c>
      <c r="D119" t="s">
        <v>492</v>
      </c>
      <c r="E119" t="s">
        <v>14</v>
      </c>
      <c r="F119" t="s">
        <v>223</v>
      </c>
      <c r="G119">
        <v>5992525888</v>
      </c>
      <c r="H119">
        <v>67123</v>
      </c>
      <c r="I119">
        <f>DATEDIF(Membership!B182, Membership!C182, "m")</f>
        <v>225</v>
      </c>
      <c r="J119" s="17" t="str">
        <f t="shared" si="1"/>
        <v>High Value - Long Term</v>
      </c>
    </row>
    <row r="120" spans="1:10" x14ac:dyDescent="0.35">
      <c r="A120">
        <v>5781</v>
      </c>
      <c r="B120">
        <v>110</v>
      </c>
      <c r="C120" t="s">
        <v>224</v>
      </c>
      <c r="D120" t="s">
        <v>493</v>
      </c>
      <c r="E120" t="s">
        <v>14</v>
      </c>
      <c r="F120" t="s">
        <v>225</v>
      </c>
      <c r="G120">
        <v>5391751398</v>
      </c>
      <c r="H120">
        <v>51104</v>
      </c>
      <c r="I120">
        <f>DATEDIF(Membership!B183, Membership!C183, "m")</f>
        <v>9</v>
      </c>
      <c r="J120" s="17" t="str">
        <f t="shared" si="1"/>
        <v>High Value - Short Term</v>
      </c>
    </row>
    <row r="121" spans="1:10" x14ac:dyDescent="0.35">
      <c r="A121">
        <v>8306</v>
      </c>
      <c r="B121">
        <v>277</v>
      </c>
      <c r="C121" t="s">
        <v>226</v>
      </c>
      <c r="D121" t="s">
        <v>494</v>
      </c>
      <c r="E121" t="s">
        <v>14</v>
      </c>
      <c r="F121" t="s">
        <v>227</v>
      </c>
      <c r="G121">
        <v>4305011101</v>
      </c>
      <c r="H121">
        <v>35369</v>
      </c>
      <c r="I121">
        <f>DATEDIF(Membership!B184, Membership!C184, "m")</f>
        <v>66</v>
      </c>
      <c r="J121" s="17" t="str">
        <f t="shared" si="1"/>
        <v>Medium Value - Short Term</v>
      </c>
    </row>
    <row r="122" spans="1:10" x14ac:dyDescent="0.35">
      <c r="A122">
        <v>3270</v>
      </c>
      <c r="B122">
        <v>85</v>
      </c>
      <c r="C122" t="s">
        <v>228</v>
      </c>
      <c r="D122" t="s">
        <v>495</v>
      </c>
      <c r="E122" t="s">
        <v>14</v>
      </c>
      <c r="F122" t="s">
        <v>229</v>
      </c>
      <c r="G122">
        <v>3253132607</v>
      </c>
      <c r="H122">
        <v>559</v>
      </c>
      <c r="I122">
        <f>DATEDIF(Membership!B185, Membership!C185, "m")</f>
        <v>189</v>
      </c>
      <c r="J122" s="17" t="str">
        <f t="shared" si="1"/>
        <v>Low Value - Long Term</v>
      </c>
    </row>
    <row r="123" spans="1:10" x14ac:dyDescent="0.35">
      <c r="A123">
        <v>6787</v>
      </c>
      <c r="B123">
        <v>863</v>
      </c>
      <c r="C123" t="s">
        <v>230</v>
      </c>
      <c r="D123" t="s">
        <v>496</v>
      </c>
      <c r="E123" t="s">
        <v>11</v>
      </c>
      <c r="F123" t="s">
        <v>231</v>
      </c>
      <c r="G123">
        <v>3282200761</v>
      </c>
      <c r="H123">
        <v>13394</v>
      </c>
      <c r="I123">
        <f>DATEDIF(Membership!B186, Membership!C186, "m")</f>
        <v>47</v>
      </c>
      <c r="J123" s="17" t="str">
        <f t="shared" si="1"/>
        <v>Medium Value - Short Term</v>
      </c>
    </row>
    <row r="124" spans="1:10" x14ac:dyDescent="0.35">
      <c r="A124">
        <v>3733</v>
      </c>
      <c r="B124">
        <v>731</v>
      </c>
      <c r="C124" t="s">
        <v>232</v>
      </c>
      <c r="D124" t="s">
        <v>497</v>
      </c>
      <c r="E124" t="s">
        <v>8</v>
      </c>
      <c r="F124" t="s">
        <v>233</v>
      </c>
      <c r="G124">
        <v>8831717023</v>
      </c>
      <c r="H124">
        <v>51472</v>
      </c>
      <c r="I124">
        <f>DATEDIF(Membership!B187, Membership!C187, "m")</f>
        <v>168</v>
      </c>
      <c r="J124" s="17" t="str">
        <f t="shared" si="1"/>
        <v>High Value - Short Term</v>
      </c>
    </row>
    <row r="125" spans="1:10" x14ac:dyDescent="0.35">
      <c r="A125">
        <v>207</v>
      </c>
      <c r="B125">
        <v>638</v>
      </c>
      <c r="C125" t="s">
        <v>234</v>
      </c>
      <c r="D125" t="s">
        <v>498</v>
      </c>
      <c r="E125" t="s">
        <v>14</v>
      </c>
      <c r="F125" t="s">
        <v>235</v>
      </c>
      <c r="G125">
        <v>6274955877</v>
      </c>
      <c r="H125">
        <v>99367</v>
      </c>
      <c r="I125">
        <f>DATEDIF(Membership!B188, Membership!C188, "m")</f>
        <v>21</v>
      </c>
      <c r="J125" s="17" t="str">
        <f t="shared" si="1"/>
        <v>High Value - Short Term</v>
      </c>
    </row>
    <row r="126" spans="1:10" x14ac:dyDescent="0.35">
      <c r="A126">
        <v>3</v>
      </c>
      <c r="B126">
        <v>275</v>
      </c>
      <c r="C126" t="s">
        <v>236</v>
      </c>
      <c r="D126" t="s">
        <v>499</v>
      </c>
      <c r="E126" t="s">
        <v>8</v>
      </c>
      <c r="F126" t="s">
        <v>237</v>
      </c>
      <c r="G126">
        <v>9875661422</v>
      </c>
      <c r="H126">
        <v>98982</v>
      </c>
      <c r="I126">
        <f>DATEDIF(Membership!B189, Membership!C189, "m")</f>
        <v>101</v>
      </c>
      <c r="J126" s="17" t="str">
        <f t="shared" si="1"/>
        <v>High Value - Short Term</v>
      </c>
    </row>
    <row r="127" spans="1:10" x14ac:dyDescent="0.35">
      <c r="A127">
        <v>1896</v>
      </c>
      <c r="B127">
        <v>278</v>
      </c>
      <c r="C127" t="s">
        <v>238</v>
      </c>
      <c r="D127" t="s">
        <v>500</v>
      </c>
      <c r="E127" t="s">
        <v>14</v>
      </c>
      <c r="F127" t="s">
        <v>239</v>
      </c>
      <c r="G127">
        <v>9976580262</v>
      </c>
      <c r="H127">
        <v>47111</v>
      </c>
      <c r="I127">
        <f>DATEDIF(Membership!B190, Membership!C190, "m")</f>
        <v>68</v>
      </c>
      <c r="J127" s="17" t="str">
        <f t="shared" si="1"/>
        <v>Medium Value - Short Term</v>
      </c>
    </row>
    <row r="128" spans="1:10" x14ac:dyDescent="0.35">
      <c r="A128">
        <v>9631</v>
      </c>
      <c r="B128">
        <v>948</v>
      </c>
      <c r="C128" t="s">
        <v>240</v>
      </c>
      <c r="D128" t="s">
        <v>501</v>
      </c>
      <c r="E128" t="s">
        <v>14</v>
      </c>
      <c r="F128" t="s">
        <v>241</v>
      </c>
      <c r="G128">
        <v>7191264003</v>
      </c>
      <c r="H128">
        <v>87420</v>
      </c>
      <c r="I128">
        <f>DATEDIF(Membership!B191, Membership!C191, "m")</f>
        <v>124</v>
      </c>
      <c r="J128" s="17" t="str">
        <f t="shared" si="1"/>
        <v>High Value - Short Term</v>
      </c>
    </row>
    <row r="129" spans="1:10" x14ac:dyDescent="0.35">
      <c r="A129">
        <v>3132</v>
      </c>
      <c r="B129">
        <v>912</v>
      </c>
      <c r="C129" t="s">
        <v>242</v>
      </c>
      <c r="D129" t="s">
        <v>502</v>
      </c>
      <c r="E129" t="s">
        <v>14</v>
      </c>
      <c r="F129" t="s">
        <v>243</v>
      </c>
      <c r="G129">
        <v>3477191930</v>
      </c>
      <c r="H129">
        <v>59376</v>
      </c>
      <c r="I129">
        <f>DATEDIF(Membership!B192, Membership!C192, "m")</f>
        <v>174</v>
      </c>
      <c r="J129" s="17" t="str">
        <f t="shared" si="1"/>
        <v>High Value - Short Term</v>
      </c>
    </row>
    <row r="130" spans="1:10" x14ac:dyDescent="0.35">
      <c r="A130">
        <v>1202</v>
      </c>
      <c r="B130">
        <v>426</v>
      </c>
      <c r="C130" t="s">
        <v>244</v>
      </c>
      <c r="D130" t="s">
        <v>503</v>
      </c>
      <c r="E130" t="s">
        <v>8</v>
      </c>
      <c r="F130" t="s">
        <v>245</v>
      </c>
      <c r="G130">
        <v>4935174932</v>
      </c>
      <c r="H130">
        <v>41003</v>
      </c>
      <c r="I130">
        <f>DATEDIF(Membership!B193, Membership!C193, "m")</f>
        <v>151</v>
      </c>
      <c r="J130" s="17" t="str">
        <f t="shared" si="1"/>
        <v>Medium Value - Short Term</v>
      </c>
    </row>
    <row r="131" spans="1:10" x14ac:dyDescent="0.35">
      <c r="A131">
        <v>8834</v>
      </c>
      <c r="B131">
        <v>735</v>
      </c>
      <c r="C131" t="s">
        <v>96</v>
      </c>
      <c r="D131" t="s">
        <v>504</v>
      </c>
      <c r="E131" t="s">
        <v>8</v>
      </c>
      <c r="F131" t="s">
        <v>246</v>
      </c>
      <c r="G131">
        <v>6582738747</v>
      </c>
      <c r="H131">
        <v>58511</v>
      </c>
      <c r="I131">
        <f>DATEDIF(Membership!B194, Membership!C194, "m")</f>
        <v>235</v>
      </c>
      <c r="J131" s="17" t="str">
        <f t="shared" ref="J131:J194" si="2">IF(AND(H131 &gt;= 50000, I131 &gt;= 180), "High Value - Long Term",
    IF(AND(H131 &gt;= 50000, I131 &lt; 180), "High Value - Short Term",
        IF(AND(H131 &gt;= 10000, H131 &lt; 50000, I131 &gt;= 180), "Medium Value - Long Term",
            IF(AND(H131 &gt;= 10000, H131 &lt; 50000, I131 &lt; 180), "Medium Value - Short Term",
                IF(AND(H131 &lt; 10000, I131 &gt;= 180), "Low Value - Long Term",
                    IF(AND(H131 &lt; 10000, I131 &lt; 180), "Low Value - Short Term", "Regular"))))))</f>
        <v>High Value - Long Term</v>
      </c>
    </row>
    <row r="132" spans="1:10" x14ac:dyDescent="0.35">
      <c r="A132">
        <v>1201</v>
      </c>
      <c r="B132">
        <v>666</v>
      </c>
      <c r="C132" t="s">
        <v>247</v>
      </c>
      <c r="D132" t="s">
        <v>505</v>
      </c>
      <c r="E132" t="s">
        <v>8</v>
      </c>
      <c r="F132" t="s">
        <v>248</v>
      </c>
      <c r="G132">
        <v>7050577792</v>
      </c>
      <c r="H132">
        <v>52868</v>
      </c>
      <c r="I132">
        <f>DATEDIF(Membership!B195, Membership!C195, "m")</f>
        <v>41</v>
      </c>
      <c r="J132" s="17" t="str">
        <f t="shared" si="2"/>
        <v>High Value - Short Term</v>
      </c>
    </row>
    <row r="133" spans="1:10" x14ac:dyDescent="0.35">
      <c r="A133">
        <v>2573</v>
      </c>
      <c r="B133">
        <v>888</v>
      </c>
      <c r="C133" t="s">
        <v>249</v>
      </c>
      <c r="D133" t="s">
        <v>506</v>
      </c>
      <c r="E133" t="s">
        <v>8</v>
      </c>
      <c r="F133" t="s">
        <v>250</v>
      </c>
      <c r="G133">
        <v>8241842420</v>
      </c>
      <c r="H133">
        <v>8206</v>
      </c>
      <c r="I133">
        <f>DATEDIF(Membership!B196, Membership!C196, "m")</f>
        <v>140</v>
      </c>
      <c r="J133" s="17" t="str">
        <f t="shared" si="2"/>
        <v>Low Value - Short Term</v>
      </c>
    </row>
    <row r="134" spans="1:10" x14ac:dyDescent="0.35">
      <c r="A134">
        <v>6759</v>
      </c>
      <c r="B134">
        <v>310</v>
      </c>
      <c r="C134" t="s">
        <v>251</v>
      </c>
      <c r="D134" t="s">
        <v>507</v>
      </c>
      <c r="E134" t="s">
        <v>8</v>
      </c>
      <c r="F134" t="s">
        <v>252</v>
      </c>
      <c r="G134">
        <v>2604037592</v>
      </c>
      <c r="H134">
        <v>48873</v>
      </c>
      <c r="I134">
        <f>DATEDIF(Membership!B197, Membership!C197, "m")</f>
        <v>167</v>
      </c>
      <c r="J134" s="17" t="str">
        <f t="shared" si="2"/>
        <v>Medium Value - Short Term</v>
      </c>
    </row>
    <row r="135" spans="1:10" x14ac:dyDescent="0.35">
      <c r="A135">
        <v>2601</v>
      </c>
      <c r="B135">
        <v>43</v>
      </c>
      <c r="C135" t="s">
        <v>253</v>
      </c>
      <c r="D135" t="s">
        <v>508</v>
      </c>
      <c r="E135" t="s">
        <v>11</v>
      </c>
      <c r="F135" t="s">
        <v>254</v>
      </c>
      <c r="G135">
        <v>9380507727</v>
      </c>
      <c r="H135">
        <v>22214</v>
      </c>
      <c r="I135">
        <f>DATEDIF(Membership!B198, Membership!C198, "m")</f>
        <v>196</v>
      </c>
      <c r="J135" s="17" t="str">
        <f t="shared" si="2"/>
        <v>Medium Value - Long Term</v>
      </c>
    </row>
    <row r="136" spans="1:10" x14ac:dyDescent="0.35">
      <c r="A136">
        <v>2656</v>
      </c>
      <c r="B136">
        <v>722</v>
      </c>
      <c r="C136" t="s">
        <v>88</v>
      </c>
      <c r="D136" t="s">
        <v>509</v>
      </c>
      <c r="E136" t="s">
        <v>11</v>
      </c>
      <c r="F136" t="s">
        <v>255</v>
      </c>
      <c r="G136">
        <v>4722321429</v>
      </c>
      <c r="H136">
        <v>806</v>
      </c>
      <c r="I136">
        <f>DATEDIF(Membership!B199, Membership!C199, "m")</f>
        <v>62</v>
      </c>
      <c r="J136" s="17" t="str">
        <f t="shared" si="2"/>
        <v>Low Value - Short Term</v>
      </c>
    </row>
    <row r="137" spans="1:10" x14ac:dyDescent="0.35">
      <c r="A137">
        <v>9645</v>
      </c>
      <c r="B137">
        <v>233</v>
      </c>
      <c r="C137" t="s">
        <v>94</v>
      </c>
      <c r="D137" t="s">
        <v>510</v>
      </c>
      <c r="E137" t="s">
        <v>11</v>
      </c>
      <c r="F137" t="s">
        <v>184</v>
      </c>
      <c r="G137">
        <v>9598036922</v>
      </c>
      <c r="H137">
        <v>27590</v>
      </c>
      <c r="I137">
        <f>DATEDIF(Membership!B200, Membership!C200, "m")</f>
        <v>64</v>
      </c>
      <c r="J137" s="17" t="str">
        <f t="shared" si="2"/>
        <v>Medium Value - Short Term</v>
      </c>
    </row>
    <row r="138" spans="1:10" x14ac:dyDescent="0.35">
      <c r="A138">
        <v>584</v>
      </c>
      <c r="B138">
        <v>392</v>
      </c>
      <c r="C138" t="s">
        <v>152</v>
      </c>
      <c r="D138" t="s">
        <v>511</v>
      </c>
      <c r="E138" t="s">
        <v>11</v>
      </c>
      <c r="F138" t="s">
        <v>256</v>
      </c>
      <c r="G138">
        <v>2677043411</v>
      </c>
      <c r="H138">
        <v>5769</v>
      </c>
      <c r="I138">
        <f>DATEDIF(Membership!B201, Membership!C201, "m")</f>
        <v>39</v>
      </c>
      <c r="J138" s="17" t="str">
        <f t="shared" si="2"/>
        <v>Low Value - Short Term</v>
      </c>
    </row>
    <row r="139" spans="1:10" x14ac:dyDescent="0.35">
      <c r="A139">
        <v>2121</v>
      </c>
      <c r="B139">
        <v>527</v>
      </c>
      <c r="C139" t="s">
        <v>257</v>
      </c>
      <c r="D139" t="s">
        <v>512</v>
      </c>
      <c r="E139" t="s">
        <v>11</v>
      </c>
      <c r="F139" t="s">
        <v>258</v>
      </c>
      <c r="G139">
        <v>4336869761</v>
      </c>
      <c r="H139">
        <v>38290</v>
      </c>
      <c r="I139">
        <f>DATEDIF(Membership!B202, Membership!C202, "m")</f>
        <v>0</v>
      </c>
      <c r="J139" s="17" t="str">
        <f t="shared" si="2"/>
        <v>Medium Value - Short Term</v>
      </c>
    </row>
    <row r="140" spans="1:10" x14ac:dyDescent="0.35">
      <c r="A140">
        <v>2142</v>
      </c>
      <c r="B140">
        <v>767</v>
      </c>
      <c r="C140" t="s">
        <v>28</v>
      </c>
      <c r="D140" t="s">
        <v>513</v>
      </c>
      <c r="E140" t="s">
        <v>8</v>
      </c>
      <c r="F140" t="s">
        <v>259</v>
      </c>
      <c r="G140">
        <v>3463358376</v>
      </c>
      <c r="H140">
        <v>44807</v>
      </c>
      <c r="I140">
        <f>DATEDIF(Membership!B203, Membership!C203, "m")</f>
        <v>0</v>
      </c>
      <c r="J140" s="17" t="str">
        <f t="shared" si="2"/>
        <v>Medium Value - Short Term</v>
      </c>
    </row>
    <row r="141" spans="1:10" x14ac:dyDescent="0.35">
      <c r="A141">
        <v>2396</v>
      </c>
      <c r="B141">
        <v>650</v>
      </c>
      <c r="C141" t="s">
        <v>260</v>
      </c>
      <c r="D141" t="s">
        <v>514</v>
      </c>
      <c r="E141" t="s">
        <v>14</v>
      </c>
      <c r="F141" t="s">
        <v>261</v>
      </c>
      <c r="G141">
        <v>6083580617</v>
      </c>
      <c r="H141">
        <v>11223</v>
      </c>
      <c r="I141">
        <f>DATEDIF(Membership!B204, Membership!C204, "m")</f>
        <v>0</v>
      </c>
      <c r="J141" s="17" t="str">
        <f t="shared" si="2"/>
        <v>Medium Value - Short Term</v>
      </c>
    </row>
    <row r="142" spans="1:10" x14ac:dyDescent="0.35">
      <c r="A142">
        <v>8747</v>
      </c>
      <c r="B142">
        <v>908</v>
      </c>
      <c r="C142" t="s">
        <v>262</v>
      </c>
      <c r="D142" t="s">
        <v>515</v>
      </c>
      <c r="E142" t="s">
        <v>14</v>
      </c>
      <c r="F142" t="s">
        <v>263</v>
      </c>
      <c r="G142">
        <v>3087180828</v>
      </c>
      <c r="H142">
        <v>85889</v>
      </c>
      <c r="I142">
        <f>DATEDIF(Membership!B205, Membership!C205, "m")</f>
        <v>0</v>
      </c>
      <c r="J142" s="17" t="str">
        <f t="shared" si="2"/>
        <v>High Value - Short Term</v>
      </c>
    </row>
    <row r="143" spans="1:10" x14ac:dyDescent="0.35">
      <c r="A143">
        <v>4142</v>
      </c>
      <c r="B143">
        <v>955</v>
      </c>
      <c r="C143" t="s">
        <v>264</v>
      </c>
      <c r="D143" t="s">
        <v>516</v>
      </c>
      <c r="E143" t="s">
        <v>14</v>
      </c>
      <c r="F143" t="s">
        <v>265</v>
      </c>
      <c r="G143">
        <v>1771412315</v>
      </c>
      <c r="H143">
        <v>57138</v>
      </c>
      <c r="I143">
        <f>DATEDIF(Membership!B206, Membership!C206, "m")</f>
        <v>0</v>
      </c>
      <c r="J143" s="17" t="str">
        <f t="shared" si="2"/>
        <v>High Value - Short Term</v>
      </c>
    </row>
    <row r="144" spans="1:10" x14ac:dyDescent="0.35">
      <c r="A144">
        <v>9770</v>
      </c>
      <c r="B144">
        <v>106</v>
      </c>
      <c r="C144" t="s">
        <v>266</v>
      </c>
      <c r="D144" t="s">
        <v>517</v>
      </c>
      <c r="E144" t="s">
        <v>11</v>
      </c>
      <c r="F144" t="s">
        <v>267</v>
      </c>
      <c r="G144">
        <v>7962531995</v>
      </c>
      <c r="H144">
        <v>987</v>
      </c>
      <c r="I144">
        <f>DATEDIF(Membership!B207, Membership!C207, "m")</f>
        <v>0</v>
      </c>
      <c r="J144" s="17" t="str">
        <f t="shared" si="2"/>
        <v>Low Value - Short Term</v>
      </c>
    </row>
    <row r="145" spans="1:10" x14ac:dyDescent="0.35">
      <c r="A145">
        <v>2593</v>
      </c>
      <c r="B145">
        <v>410</v>
      </c>
      <c r="C145" t="s">
        <v>206</v>
      </c>
      <c r="D145" t="s">
        <v>518</v>
      </c>
      <c r="E145" t="s">
        <v>11</v>
      </c>
      <c r="F145" t="s">
        <v>268</v>
      </c>
      <c r="G145">
        <v>5212165773</v>
      </c>
      <c r="H145">
        <v>80179</v>
      </c>
      <c r="I145">
        <f>DATEDIF(Membership!B208, Membership!C208, "m")</f>
        <v>0</v>
      </c>
      <c r="J145" s="17" t="str">
        <f t="shared" si="2"/>
        <v>High Value - Short Term</v>
      </c>
    </row>
    <row r="146" spans="1:10" x14ac:dyDescent="0.35">
      <c r="A146">
        <v>9807</v>
      </c>
      <c r="B146">
        <v>311</v>
      </c>
      <c r="C146" t="s">
        <v>269</v>
      </c>
      <c r="D146" t="s">
        <v>519</v>
      </c>
      <c r="E146" t="s">
        <v>14</v>
      </c>
      <c r="F146" t="s">
        <v>270</v>
      </c>
      <c r="G146">
        <v>1106944265</v>
      </c>
      <c r="H146">
        <v>63810</v>
      </c>
      <c r="I146">
        <f>DATEDIF(Membership!B209, Membership!C209, "m")</f>
        <v>0</v>
      </c>
      <c r="J146" s="17" t="str">
        <f t="shared" si="2"/>
        <v>High Value - Short Term</v>
      </c>
    </row>
    <row r="147" spans="1:10" x14ac:dyDescent="0.35">
      <c r="A147">
        <v>2525</v>
      </c>
      <c r="B147">
        <v>830</v>
      </c>
      <c r="C147" t="s">
        <v>271</v>
      </c>
      <c r="D147" t="s">
        <v>520</v>
      </c>
      <c r="E147" t="s">
        <v>8</v>
      </c>
      <c r="F147" t="s">
        <v>272</v>
      </c>
      <c r="G147">
        <v>9484650144</v>
      </c>
      <c r="H147">
        <v>22261</v>
      </c>
      <c r="I147">
        <f>DATEDIF(Membership!B210, Membership!C210, "m")</f>
        <v>0</v>
      </c>
      <c r="J147" s="17" t="str">
        <f t="shared" si="2"/>
        <v>Medium Value - Short Term</v>
      </c>
    </row>
    <row r="148" spans="1:10" x14ac:dyDescent="0.35">
      <c r="A148">
        <v>1724</v>
      </c>
      <c r="B148">
        <v>805</v>
      </c>
      <c r="C148" t="s">
        <v>273</v>
      </c>
      <c r="D148" t="s">
        <v>521</v>
      </c>
      <c r="E148" t="s">
        <v>8</v>
      </c>
      <c r="F148" t="s">
        <v>274</v>
      </c>
      <c r="G148">
        <v>5023276687</v>
      </c>
      <c r="H148">
        <v>37286</v>
      </c>
      <c r="I148">
        <f>DATEDIF(Membership!B211, Membership!C211, "m")</f>
        <v>0</v>
      </c>
      <c r="J148" s="17" t="str">
        <f t="shared" si="2"/>
        <v>Medium Value - Short Term</v>
      </c>
    </row>
    <row r="149" spans="1:10" x14ac:dyDescent="0.35">
      <c r="A149">
        <v>7146</v>
      </c>
      <c r="B149">
        <v>351</v>
      </c>
      <c r="C149" t="s">
        <v>275</v>
      </c>
      <c r="D149" t="s">
        <v>522</v>
      </c>
      <c r="E149" t="s">
        <v>11</v>
      </c>
      <c r="F149" t="s">
        <v>276</v>
      </c>
      <c r="G149">
        <v>2048989791</v>
      </c>
      <c r="H149">
        <v>73874</v>
      </c>
      <c r="I149">
        <f>DATEDIF(Membership!B212, Membership!C212, "m")</f>
        <v>0</v>
      </c>
      <c r="J149" s="17" t="str">
        <f t="shared" si="2"/>
        <v>High Value - Short Term</v>
      </c>
    </row>
    <row r="150" spans="1:10" x14ac:dyDescent="0.35">
      <c r="A150">
        <v>563</v>
      </c>
      <c r="B150">
        <v>529</v>
      </c>
      <c r="C150" t="s">
        <v>277</v>
      </c>
      <c r="D150" t="s">
        <v>523</v>
      </c>
      <c r="E150" t="s">
        <v>14</v>
      </c>
      <c r="F150" t="s">
        <v>278</v>
      </c>
      <c r="G150">
        <v>8133737988</v>
      </c>
      <c r="H150">
        <v>20187</v>
      </c>
      <c r="I150">
        <f>DATEDIF(Membership!B213, Membership!C213, "m")</f>
        <v>0</v>
      </c>
      <c r="J150" s="17" t="str">
        <f t="shared" si="2"/>
        <v>Medium Value - Short Term</v>
      </c>
    </row>
    <row r="151" spans="1:10" x14ac:dyDescent="0.35">
      <c r="A151">
        <v>7771</v>
      </c>
      <c r="B151">
        <v>52</v>
      </c>
      <c r="C151" t="s">
        <v>279</v>
      </c>
      <c r="D151" t="s">
        <v>524</v>
      </c>
      <c r="E151" t="s">
        <v>14</v>
      </c>
      <c r="F151" t="s">
        <v>280</v>
      </c>
      <c r="G151">
        <v>3262621948</v>
      </c>
      <c r="H151">
        <v>51038</v>
      </c>
      <c r="I151">
        <f>DATEDIF(Membership!B214, Membership!C214, "m")</f>
        <v>0</v>
      </c>
      <c r="J151" s="17" t="str">
        <f t="shared" si="2"/>
        <v>High Value - Short Term</v>
      </c>
    </row>
    <row r="152" spans="1:10" x14ac:dyDescent="0.35">
      <c r="A152">
        <v>4789</v>
      </c>
      <c r="B152">
        <v>30</v>
      </c>
      <c r="C152" t="s">
        <v>281</v>
      </c>
      <c r="D152" t="s">
        <v>525</v>
      </c>
      <c r="E152" t="s">
        <v>8</v>
      </c>
      <c r="F152" t="s">
        <v>282</v>
      </c>
      <c r="G152">
        <v>3426943865</v>
      </c>
      <c r="H152">
        <v>89846</v>
      </c>
      <c r="I152">
        <f>DATEDIF(Membership!B215, Membership!C215, "m")</f>
        <v>0</v>
      </c>
      <c r="J152" s="17" t="str">
        <f t="shared" si="2"/>
        <v>High Value - Short Term</v>
      </c>
    </row>
    <row r="153" spans="1:10" x14ac:dyDescent="0.35">
      <c r="A153">
        <v>3221</v>
      </c>
      <c r="B153">
        <v>421</v>
      </c>
      <c r="C153" t="s">
        <v>283</v>
      </c>
      <c r="D153" t="s">
        <v>526</v>
      </c>
      <c r="E153" t="s">
        <v>14</v>
      </c>
      <c r="F153" t="s">
        <v>284</v>
      </c>
      <c r="G153">
        <v>7803854441</v>
      </c>
      <c r="H153">
        <v>59967</v>
      </c>
      <c r="I153">
        <f>DATEDIF(Membership!B216, Membership!C216, "m")</f>
        <v>0</v>
      </c>
      <c r="J153" s="17" t="str">
        <f t="shared" si="2"/>
        <v>High Value - Short Term</v>
      </c>
    </row>
    <row r="154" spans="1:10" x14ac:dyDescent="0.35">
      <c r="A154">
        <v>5197</v>
      </c>
      <c r="B154">
        <v>696</v>
      </c>
      <c r="C154" t="s">
        <v>285</v>
      </c>
      <c r="D154" t="s">
        <v>527</v>
      </c>
      <c r="E154" t="s">
        <v>8</v>
      </c>
      <c r="F154" t="s">
        <v>286</v>
      </c>
      <c r="G154">
        <v>9770768694</v>
      </c>
      <c r="H154">
        <v>59474</v>
      </c>
      <c r="I154">
        <f>DATEDIF(Membership!B217, Membership!C217, "m")</f>
        <v>0</v>
      </c>
      <c r="J154" s="17" t="str">
        <f t="shared" si="2"/>
        <v>High Value - Short Term</v>
      </c>
    </row>
    <row r="155" spans="1:10" x14ac:dyDescent="0.35">
      <c r="A155">
        <v>8183</v>
      </c>
      <c r="B155">
        <v>788</v>
      </c>
      <c r="C155" t="s">
        <v>287</v>
      </c>
      <c r="D155" t="s">
        <v>528</v>
      </c>
      <c r="E155" t="s">
        <v>14</v>
      </c>
      <c r="F155" t="s">
        <v>288</v>
      </c>
      <c r="G155">
        <v>2496040176</v>
      </c>
      <c r="H155">
        <v>77342</v>
      </c>
      <c r="I155">
        <f>DATEDIF(Membership!B218, Membership!C218, "m")</f>
        <v>0</v>
      </c>
      <c r="J155" s="17" t="str">
        <f t="shared" si="2"/>
        <v>High Value - Short Term</v>
      </c>
    </row>
    <row r="156" spans="1:10" x14ac:dyDescent="0.35">
      <c r="A156">
        <v>1126</v>
      </c>
      <c r="B156">
        <v>590</v>
      </c>
      <c r="C156" t="s">
        <v>289</v>
      </c>
      <c r="D156" t="s">
        <v>529</v>
      </c>
      <c r="E156" t="s">
        <v>11</v>
      </c>
      <c r="F156" t="s">
        <v>290</v>
      </c>
      <c r="G156">
        <v>5597753640</v>
      </c>
      <c r="H156">
        <v>57460</v>
      </c>
      <c r="I156">
        <f>DATEDIF(Membership!B219, Membership!C219, "m")</f>
        <v>0</v>
      </c>
      <c r="J156" s="17" t="str">
        <f t="shared" si="2"/>
        <v>High Value - Short Term</v>
      </c>
    </row>
    <row r="157" spans="1:10" x14ac:dyDescent="0.35">
      <c r="A157">
        <v>4899</v>
      </c>
      <c r="B157">
        <v>417</v>
      </c>
      <c r="C157" t="s">
        <v>291</v>
      </c>
      <c r="D157" t="s">
        <v>530</v>
      </c>
      <c r="E157" t="s">
        <v>8</v>
      </c>
      <c r="F157" t="s">
        <v>292</v>
      </c>
      <c r="G157">
        <v>6624913103</v>
      </c>
      <c r="H157">
        <v>74930</v>
      </c>
      <c r="I157">
        <f>DATEDIF(Membership!B220, Membership!C220, "m")</f>
        <v>0</v>
      </c>
      <c r="J157" s="17" t="str">
        <f t="shared" si="2"/>
        <v>High Value - Short Term</v>
      </c>
    </row>
    <row r="158" spans="1:10" x14ac:dyDescent="0.35">
      <c r="A158">
        <v>4732</v>
      </c>
      <c r="B158">
        <v>635</v>
      </c>
      <c r="C158" t="s">
        <v>293</v>
      </c>
      <c r="D158" t="s">
        <v>531</v>
      </c>
      <c r="E158" t="s">
        <v>8</v>
      </c>
      <c r="F158" t="s">
        <v>294</v>
      </c>
      <c r="G158">
        <v>2676477272</v>
      </c>
      <c r="H158">
        <v>89389</v>
      </c>
      <c r="I158">
        <f>DATEDIF(Membership!B221, Membership!C221, "m")</f>
        <v>0</v>
      </c>
      <c r="J158" s="17" t="str">
        <f t="shared" si="2"/>
        <v>High Value - Short Term</v>
      </c>
    </row>
    <row r="159" spans="1:10" x14ac:dyDescent="0.35">
      <c r="A159">
        <v>4103</v>
      </c>
      <c r="B159">
        <v>549</v>
      </c>
      <c r="C159" t="s">
        <v>295</v>
      </c>
      <c r="D159" t="s">
        <v>532</v>
      </c>
      <c r="E159" t="s">
        <v>8</v>
      </c>
      <c r="F159" t="s">
        <v>296</v>
      </c>
      <c r="G159">
        <v>7164606551</v>
      </c>
      <c r="H159">
        <v>86767</v>
      </c>
      <c r="I159">
        <f>DATEDIF(Membership!B222, Membership!C222, "m")</f>
        <v>0</v>
      </c>
      <c r="J159" s="17" t="str">
        <f t="shared" si="2"/>
        <v>High Value - Short Term</v>
      </c>
    </row>
    <row r="160" spans="1:10" x14ac:dyDescent="0.35">
      <c r="A160">
        <v>7861</v>
      </c>
      <c r="B160">
        <v>877</v>
      </c>
      <c r="C160" t="s">
        <v>297</v>
      </c>
      <c r="D160" t="s">
        <v>533</v>
      </c>
      <c r="E160" t="s">
        <v>11</v>
      </c>
      <c r="F160" t="s">
        <v>298</v>
      </c>
      <c r="G160">
        <v>6448120894</v>
      </c>
      <c r="H160">
        <v>42257</v>
      </c>
      <c r="I160">
        <f>DATEDIF(Membership!B223, Membership!C223, "m")</f>
        <v>0</v>
      </c>
      <c r="J160" s="17" t="str">
        <f t="shared" si="2"/>
        <v>Medium Value - Short Term</v>
      </c>
    </row>
    <row r="161" spans="1:10" x14ac:dyDescent="0.35">
      <c r="A161">
        <v>7764</v>
      </c>
      <c r="B161">
        <v>690</v>
      </c>
      <c r="C161" t="s">
        <v>299</v>
      </c>
      <c r="D161" t="s">
        <v>534</v>
      </c>
      <c r="E161" t="s">
        <v>11</v>
      </c>
      <c r="F161" t="s">
        <v>300</v>
      </c>
      <c r="G161">
        <v>8065274712</v>
      </c>
      <c r="H161">
        <v>28987</v>
      </c>
      <c r="I161">
        <f>DATEDIF(Membership!B224, Membership!C224, "m")</f>
        <v>0</v>
      </c>
      <c r="J161" s="17" t="str">
        <f t="shared" si="2"/>
        <v>Medium Value - Short Term</v>
      </c>
    </row>
    <row r="162" spans="1:10" x14ac:dyDescent="0.35">
      <c r="A162">
        <v>5345</v>
      </c>
      <c r="B162">
        <v>164</v>
      </c>
      <c r="C162" t="s">
        <v>301</v>
      </c>
      <c r="D162" t="s">
        <v>535</v>
      </c>
      <c r="E162" t="s">
        <v>11</v>
      </c>
      <c r="F162" t="s">
        <v>302</v>
      </c>
      <c r="G162">
        <v>8636405460</v>
      </c>
      <c r="H162">
        <v>38952</v>
      </c>
      <c r="I162">
        <f>DATEDIF(Membership!B225, Membership!C225, "m")</f>
        <v>0</v>
      </c>
      <c r="J162" s="17" t="str">
        <f t="shared" si="2"/>
        <v>Medium Value - Short Term</v>
      </c>
    </row>
    <row r="163" spans="1:10" x14ac:dyDescent="0.35">
      <c r="A163">
        <v>6191</v>
      </c>
      <c r="B163">
        <v>279</v>
      </c>
      <c r="C163" t="s">
        <v>251</v>
      </c>
      <c r="D163" t="s">
        <v>536</v>
      </c>
      <c r="E163" t="s">
        <v>14</v>
      </c>
      <c r="F163" t="s">
        <v>303</v>
      </c>
      <c r="G163">
        <v>7478765147</v>
      </c>
      <c r="H163">
        <v>50635</v>
      </c>
      <c r="I163">
        <f>DATEDIF(Membership!B226, Membership!C226, "m")</f>
        <v>0</v>
      </c>
      <c r="J163" s="17" t="str">
        <f t="shared" si="2"/>
        <v>High Value - Short Term</v>
      </c>
    </row>
    <row r="164" spans="1:10" x14ac:dyDescent="0.35">
      <c r="A164">
        <v>310</v>
      </c>
      <c r="B164">
        <v>574</v>
      </c>
      <c r="C164" t="s">
        <v>304</v>
      </c>
      <c r="D164" t="s">
        <v>537</v>
      </c>
      <c r="E164" t="s">
        <v>8</v>
      </c>
      <c r="F164" t="s">
        <v>305</v>
      </c>
      <c r="G164">
        <v>5704304288</v>
      </c>
      <c r="H164">
        <v>32800</v>
      </c>
      <c r="I164">
        <f>DATEDIF(Membership!B227, Membership!C227, "m")</f>
        <v>0</v>
      </c>
      <c r="J164" s="17" t="str">
        <f t="shared" si="2"/>
        <v>Medium Value - Short Term</v>
      </c>
    </row>
    <row r="165" spans="1:10" x14ac:dyDescent="0.35">
      <c r="A165">
        <v>3095</v>
      </c>
      <c r="B165">
        <v>222</v>
      </c>
      <c r="C165" t="s">
        <v>306</v>
      </c>
      <c r="D165" t="s">
        <v>538</v>
      </c>
      <c r="E165" t="s">
        <v>14</v>
      </c>
      <c r="F165" t="s">
        <v>307</v>
      </c>
      <c r="G165">
        <v>7239777917</v>
      </c>
      <c r="H165">
        <v>67478</v>
      </c>
      <c r="I165">
        <f>DATEDIF(Membership!B228, Membership!C228, "m")</f>
        <v>0</v>
      </c>
      <c r="J165" s="17" t="str">
        <f t="shared" si="2"/>
        <v>High Value - Short Term</v>
      </c>
    </row>
    <row r="166" spans="1:10" x14ac:dyDescent="0.35">
      <c r="A166">
        <v>2159</v>
      </c>
      <c r="B166">
        <v>640</v>
      </c>
      <c r="C166" t="s">
        <v>308</v>
      </c>
      <c r="D166" t="s">
        <v>539</v>
      </c>
      <c r="E166" t="s">
        <v>14</v>
      </c>
      <c r="F166" t="s">
        <v>309</v>
      </c>
      <c r="G166">
        <v>2543703845</v>
      </c>
      <c r="H166">
        <v>24449</v>
      </c>
      <c r="I166">
        <f>DATEDIF(Membership!B229, Membership!C229, "m")</f>
        <v>0</v>
      </c>
      <c r="J166" s="17" t="str">
        <f t="shared" si="2"/>
        <v>Medium Value - Short Term</v>
      </c>
    </row>
    <row r="167" spans="1:10" x14ac:dyDescent="0.35">
      <c r="A167">
        <v>3569</v>
      </c>
      <c r="B167">
        <v>896</v>
      </c>
      <c r="C167" t="s">
        <v>310</v>
      </c>
      <c r="D167" t="s">
        <v>540</v>
      </c>
      <c r="E167" t="s">
        <v>14</v>
      </c>
      <c r="F167" t="s">
        <v>311</v>
      </c>
      <c r="G167">
        <v>6104073082</v>
      </c>
      <c r="H167">
        <v>3119</v>
      </c>
      <c r="I167">
        <f>DATEDIF(Membership!B230, Membership!C230, "m")</f>
        <v>0</v>
      </c>
      <c r="J167" s="17" t="str">
        <f t="shared" si="2"/>
        <v>Low Value - Short Term</v>
      </c>
    </row>
    <row r="168" spans="1:10" x14ac:dyDescent="0.35">
      <c r="A168">
        <v>5958</v>
      </c>
      <c r="B168">
        <v>318</v>
      </c>
      <c r="C168" t="s">
        <v>100</v>
      </c>
      <c r="D168" t="s">
        <v>541</v>
      </c>
      <c r="E168" t="s">
        <v>14</v>
      </c>
      <c r="F168" t="s">
        <v>312</v>
      </c>
      <c r="G168">
        <v>5160860537</v>
      </c>
      <c r="H168">
        <v>13693</v>
      </c>
      <c r="I168">
        <f>DATEDIF(Membership!B231, Membership!C231, "m")</f>
        <v>0</v>
      </c>
      <c r="J168" s="17" t="str">
        <f t="shared" si="2"/>
        <v>Medium Value - Short Term</v>
      </c>
    </row>
    <row r="169" spans="1:10" x14ac:dyDescent="0.35">
      <c r="A169">
        <v>1275</v>
      </c>
      <c r="B169">
        <v>953</v>
      </c>
      <c r="C169" t="s">
        <v>313</v>
      </c>
      <c r="D169" t="s">
        <v>542</v>
      </c>
      <c r="E169" t="s">
        <v>14</v>
      </c>
      <c r="F169" t="s">
        <v>314</v>
      </c>
      <c r="G169">
        <v>2792956542</v>
      </c>
      <c r="H169">
        <v>80796</v>
      </c>
      <c r="I169">
        <f>DATEDIF(Membership!B232, Membership!C232, "m")</f>
        <v>0</v>
      </c>
      <c r="J169" s="17" t="str">
        <f t="shared" si="2"/>
        <v>High Value - Short Term</v>
      </c>
    </row>
    <row r="170" spans="1:10" x14ac:dyDescent="0.35">
      <c r="A170">
        <v>6357</v>
      </c>
      <c r="B170">
        <v>681</v>
      </c>
      <c r="C170" t="s">
        <v>315</v>
      </c>
      <c r="D170" t="s">
        <v>543</v>
      </c>
      <c r="E170" t="s">
        <v>14</v>
      </c>
      <c r="F170" t="s">
        <v>316</v>
      </c>
      <c r="G170">
        <v>3676237077</v>
      </c>
      <c r="H170">
        <v>19804</v>
      </c>
      <c r="I170">
        <f>DATEDIF(Membership!B233, Membership!C233, "m")</f>
        <v>0</v>
      </c>
      <c r="J170" s="17" t="str">
        <f t="shared" si="2"/>
        <v>Medium Value - Short Term</v>
      </c>
    </row>
    <row r="171" spans="1:10" x14ac:dyDescent="0.35">
      <c r="A171">
        <v>4551</v>
      </c>
      <c r="B171">
        <v>972</v>
      </c>
      <c r="C171" t="s">
        <v>317</v>
      </c>
      <c r="D171" t="s">
        <v>544</v>
      </c>
      <c r="E171" t="s">
        <v>11</v>
      </c>
      <c r="F171" t="s">
        <v>318</v>
      </c>
      <c r="G171">
        <v>2375791511</v>
      </c>
      <c r="H171">
        <v>75766</v>
      </c>
      <c r="I171">
        <f>DATEDIF(Membership!B234, Membership!C234, "m")</f>
        <v>0</v>
      </c>
      <c r="J171" s="17" t="str">
        <f t="shared" si="2"/>
        <v>High Value - Short Term</v>
      </c>
    </row>
    <row r="172" spans="1:10" x14ac:dyDescent="0.35">
      <c r="A172">
        <v>4252</v>
      </c>
      <c r="B172">
        <v>407</v>
      </c>
      <c r="C172" t="s">
        <v>125</v>
      </c>
      <c r="D172" t="s">
        <v>545</v>
      </c>
      <c r="E172" t="s">
        <v>8</v>
      </c>
      <c r="F172" t="s">
        <v>319</v>
      </c>
      <c r="G172">
        <v>1578883625</v>
      </c>
      <c r="H172">
        <v>74338</v>
      </c>
      <c r="I172">
        <f>DATEDIF(Membership!B235, Membership!C235, "m")</f>
        <v>0</v>
      </c>
      <c r="J172" s="17" t="str">
        <f t="shared" si="2"/>
        <v>High Value - Short Term</v>
      </c>
    </row>
    <row r="173" spans="1:10" x14ac:dyDescent="0.35">
      <c r="A173">
        <v>2096</v>
      </c>
      <c r="B173">
        <v>226</v>
      </c>
      <c r="C173" t="s">
        <v>320</v>
      </c>
      <c r="D173" t="s">
        <v>546</v>
      </c>
      <c r="E173" t="s">
        <v>8</v>
      </c>
      <c r="F173" t="s">
        <v>321</v>
      </c>
      <c r="G173">
        <v>3365326918</v>
      </c>
      <c r="H173">
        <v>73423</v>
      </c>
      <c r="I173">
        <f>DATEDIF(Membership!B236, Membership!C236, "m")</f>
        <v>0</v>
      </c>
      <c r="J173" s="17" t="str">
        <f t="shared" si="2"/>
        <v>High Value - Short Term</v>
      </c>
    </row>
    <row r="174" spans="1:10" x14ac:dyDescent="0.35">
      <c r="A174">
        <v>5209</v>
      </c>
      <c r="B174">
        <v>762</v>
      </c>
      <c r="C174" t="s">
        <v>322</v>
      </c>
      <c r="D174" t="s">
        <v>547</v>
      </c>
      <c r="E174" t="s">
        <v>14</v>
      </c>
      <c r="F174" t="s">
        <v>323</v>
      </c>
      <c r="G174">
        <v>8798033999</v>
      </c>
      <c r="H174">
        <v>91842</v>
      </c>
      <c r="I174">
        <f>DATEDIF(Membership!B237, Membership!C237, "m")</f>
        <v>0</v>
      </c>
      <c r="J174" s="17" t="str">
        <f t="shared" si="2"/>
        <v>High Value - Short Term</v>
      </c>
    </row>
    <row r="175" spans="1:10" x14ac:dyDescent="0.35">
      <c r="A175">
        <v>9271</v>
      </c>
      <c r="B175">
        <v>872</v>
      </c>
      <c r="C175" t="s">
        <v>324</v>
      </c>
      <c r="D175" t="s">
        <v>548</v>
      </c>
      <c r="E175" t="s">
        <v>14</v>
      </c>
      <c r="F175" t="s">
        <v>325</v>
      </c>
      <c r="G175">
        <v>5734730611</v>
      </c>
      <c r="H175">
        <v>81148</v>
      </c>
      <c r="I175">
        <f>DATEDIF(Membership!B238, Membership!C238, "m")</f>
        <v>0</v>
      </c>
      <c r="J175" s="17" t="str">
        <f t="shared" si="2"/>
        <v>High Value - Short Term</v>
      </c>
    </row>
    <row r="176" spans="1:10" x14ac:dyDescent="0.35">
      <c r="A176">
        <v>6772</v>
      </c>
      <c r="B176">
        <v>473</v>
      </c>
      <c r="C176" t="s">
        <v>244</v>
      </c>
      <c r="D176" t="s">
        <v>549</v>
      </c>
      <c r="E176" t="s">
        <v>11</v>
      </c>
      <c r="F176" t="s">
        <v>326</v>
      </c>
      <c r="G176">
        <v>7600088539</v>
      </c>
      <c r="H176">
        <v>96963</v>
      </c>
      <c r="I176">
        <f>DATEDIF(Membership!B239, Membership!C239, "m")</f>
        <v>0</v>
      </c>
      <c r="J176" s="17" t="str">
        <f t="shared" si="2"/>
        <v>High Value - Short Term</v>
      </c>
    </row>
    <row r="177" spans="1:10" x14ac:dyDescent="0.35">
      <c r="A177">
        <v>4628</v>
      </c>
      <c r="B177">
        <v>248</v>
      </c>
      <c r="C177" t="s">
        <v>327</v>
      </c>
      <c r="D177" t="s">
        <v>550</v>
      </c>
      <c r="E177" t="s">
        <v>14</v>
      </c>
      <c r="F177" t="s">
        <v>328</v>
      </c>
      <c r="G177">
        <v>5946963380</v>
      </c>
      <c r="H177">
        <v>88092</v>
      </c>
      <c r="I177">
        <f>DATEDIF(Membership!B240, Membership!C240, "m")</f>
        <v>0</v>
      </c>
      <c r="J177" s="17" t="str">
        <f t="shared" si="2"/>
        <v>High Value - Short Term</v>
      </c>
    </row>
    <row r="178" spans="1:10" x14ac:dyDescent="0.35">
      <c r="A178">
        <v>3853</v>
      </c>
      <c r="B178">
        <v>416</v>
      </c>
      <c r="C178" t="s">
        <v>104</v>
      </c>
      <c r="D178" t="s">
        <v>551</v>
      </c>
      <c r="E178" t="s">
        <v>14</v>
      </c>
      <c r="F178" t="s">
        <v>329</v>
      </c>
      <c r="G178">
        <v>2407798660</v>
      </c>
      <c r="H178">
        <v>66397</v>
      </c>
      <c r="I178">
        <f>DATEDIF(Membership!B241, Membership!C241, "m")</f>
        <v>0</v>
      </c>
      <c r="J178" s="17" t="str">
        <f t="shared" si="2"/>
        <v>High Value - Short Term</v>
      </c>
    </row>
    <row r="179" spans="1:10" x14ac:dyDescent="0.35">
      <c r="A179">
        <v>515</v>
      </c>
      <c r="B179">
        <v>425</v>
      </c>
      <c r="C179" t="s">
        <v>330</v>
      </c>
      <c r="D179" t="s">
        <v>552</v>
      </c>
      <c r="E179" t="s">
        <v>11</v>
      </c>
      <c r="F179" t="s">
        <v>331</v>
      </c>
      <c r="G179">
        <v>3644687016</v>
      </c>
      <c r="H179">
        <v>1714</v>
      </c>
      <c r="I179">
        <f>DATEDIF(Membership!B242, Membership!C242, "m")</f>
        <v>0</v>
      </c>
      <c r="J179" s="17" t="str">
        <f t="shared" si="2"/>
        <v>Low Value - Short Term</v>
      </c>
    </row>
    <row r="180" spans="1:10" x14ac:dyDescent="0.35">
      <c r="A180">
        <v>7513</v>
      </c>
      <c r="B180">
        <v>435</v>
      </c>
      <c r="C180" t="s">
        <v>332</v>
      </c>
      <c r="D180" t="s">
        <v>553</v>
      </c>
      <c r="E180" t="s">
        <v>11</v>
      </c>
      <c r="F180" t="s">
        <v>333</v>
      </c>
      <c r="G180">
        <v>1848195986</v>
      </c>
      <c r="H180">
        <v>5059</v>
      </c>
      <c r="I180">
        <f>DATEDIF(Membership!B243, Membership!C243, "m")</f>
        <v>0</v>
      </c>
      <c r="J180" s="17" t="str">
        <f t="shared" si="2"/>
        <v>Low Value - Short Term</v>
      </c>
    </row>
    <row r="181" spans="1:10" x14ac:dyDescent="0.35">
      <c r="A181">
        <v>9030</v>
      </c>
      <c r="B181">
        <v>370</v>
      </c>
      <c r="C181" t="s">
        <v>334</v>
      </c>
      <c r="D181" t="s">
        <v>554</v>
      </c>
      <c r="E181" t="s">
        <v>8</v>
      </c>
      <c r="F181" t="s">
        <v>335</v>
      </c>
      <c r="G181">
        <v>5755404369</v>
      </c>
      <c r="H181">
        <v>66582</v>
      </c>
      <c r="I181">
        <f>DATEDIF(Membership!B244, Membership!C244, "m")</f>
        <v>0</v>
      </c>
      <c r="J181" s="17" t="str">
        <f t="shared" si="2"/>
        <v>High Value - Short Term</v>
      </c>
    </row>
    <row r="182" spans="1:10" x14ac:dyDescent="0.35">
      <c r="A182">
        <v>2378</v>
      </c>
      <c r="B182">
        <v>406</v>
      </c>
      <c r="C182" t="s">
        <v>159</v>
      </c>
      <c r="D182" t="s">
        <v>555</v>
      </c>
      <c r="E182" t="s">
        <v>8</v>
      </c>
      <c r="F182" t="s">
        <v>336</v>
      </c>
      <c r="G182">
        <v>2705083615</v>
      </c>
      <c r="H182">
        <v>42143</v>
      </c>
      <c r="I182">
        <f>DATEDIF(Membership!B245, Membership!C245, "m")</f>
        <v>0</v>
      </c>
      <c r="J182" s="17" t="str">
        <f t="shared" si="2"/>
        <v>Medium Value - Short Term</v>
      </c>
    </row>
    <row r="183" spans="1:10" x14ac:dyDescent="0.35">
      <c r="A183">
        <v>5894</v>
      </c>
      <c r="B183">
        <v>976</v>
      </c>
      <c r="C183" t="s">
        <v>337</v>
      </c>
      <c r="D183" t="s">
        <v>556</v>
      </c>
      <c r="E183" t="s">
        <v>8</v>
      </c>
      <c r="F183" t="s">
        <v>338</v>
      </c>
      <c r="G183">
        <v>2287296780</v>
      </c>
      <c r="H183">
        <v>27741</v>
      </c>
      <c r="I183">
        <f>DATEDIF(Membership!B246, Membership!C246, "m")</f>
        <v>0</v>
      </c>
      <c r="J183" s="17" t="str">
        <f t="shared" si="2"/>
        <v>Medium Value - Short Term</v>
      </c>
    </row>
    <row r="184" spans="1:10" x14ac:dyDescent="0.35">
      <c r="A184">
        <v>7587</v>
      </c>
      <c r="B184">
        <v>349</v>
      </c>
      <c r="C184" t="s">
        <v>339</v>
      </c>
      <c r="D184" t="s">
        <v>557</v>
      </c>
      <c r="E184" t="s">
        <v>8</v>
      </c>
      <c r="F184" t="s">
        <v>340</v>
      </c>
      <c r="G184">
        <v>7152577292</v>
      </c>
      <c r="H184">
        <v>696</v>
      </c>
      <c r="I184">
        <f>DATEDIF(Membership!B247, Membership!C247, "m")</f>
        <v>0</v>
      </c>
      <c r="J184" s="17" t="str">
        <f t="shared" si="2"/>
        <v>Low Value - Short Term</v>
      </c>
    </row>
    <row r="185" spans="1:10" x14ac:dyDescent="0.35">
      <c r="A185">
        <v>1424</v>
      </c>
      <c r="B185">
        <v>595</v>
      </c>
      <c r="C185" t="s">
        <v>228</v>
      </c>
      <c r="D185" t="s">
        <v>558</v>
      </c>
      <c r="E185" t="s">
        <v>14</v>
      </c>
      <c r="F185" t="s">
        <v>341</v>
      </c>
      <c r="G185">
        <v>5818539801</v>
      </c>
      <c r="H185">
        <v>37660</v>
      </c>
      <c r="I185">
        <f>DATEDIF(Membership!B248, Membership!C248, "m")</f>
        <v>0</v>
      </c>
      <c r="J185" s="17" t="str">
        <f t="shared" si="2"/>
        <v>Medium Value - Short Term</v>
      </c>
    </row>
    <row r="186" spans="1:10" x14ac:dyDescent="0.35">
      <c r="A186">
        <v>5214</v>
      </c>
      <c r="B186">
        <v>366</v>
      </c>
      <c r="C186" t="s">
        <v>342</v>
      </c>
      <c r="D186" t="s">
        <v>559</v>
      </c>
      <c r="E186" t="s">
        <v>14</v>
      </c>
      <c r="F186" t="s">
        <v>343</v>
      </c>
      <c r="G186">
        <v>5684234865</v>
      </c>
      <c r="H186">
        <v>16299</v>
      </c>
      <c r="I186">
        <f>DATEDIF(Membership!B249, Membership!C249, "m")</f>
        <v>0</v>
      </c>
      <c r="J186" s="17" t="str">
        <f t="shared" si="2"/>
        <v>Medium Value - Short Term</v>
      </c>
    </row>
    <row r="187" spans="1:10" x14ac:dyDescent="0.35">
      <c r="A187">
        <v>8249</v>
      </c>
      <c r="B187">
        <v>39</v>
      </c>
      <c r="C187" t="s">
        <v>344</v>
      </c>
      <c r="D187" t="s">
        <v>560</v>
      </c>
      <c r="E187" t="s">
        <v>14</v>
      </c>
      <c r="F187" t="s">
        <v>345</v>
      </c>
      <c r="G187">
        <v>8687515154</v>
      </c>
      <c r="H187">
        <v>16690</v>
      </c>
      <c r="I187">
        <f>DATEDIF(Membership!B250, Membership!C250, "m")</f>
        <v>0</v>
      </c>
      <c r="J187" s="17" t="str">
        <f t="shared" si="2"/>
        <v>Medium Value - Short Term</v>
      </c>
    </row>
    <row r="188" spans="1:10" x14ac:dyDescent="0.35">
      <c r="A188">
        <v>3172</v>
      </c>
      <c r="B188">
        <v>978</v>
      </c>
      <c r="C188" t="s">
        <v>22</v>
      </c>
      <c r="D188" t="s">
        <v>561</v>
      </c>
      <c r="E188" t="s">
        <v>8</v>
      </c>
      <c r="F188" t="s">
        <v>346</v>
      </c>
      <c r="G188">
        <v>9719226221</v>
      </c>
      <c r="H188">
        <v>21003</v>
      </c>
      <c r="I188">
        <f>DATEDIF(Membership!B251, Membership!C251, "m")</f>
        <v>0</v>
      </c>
      <c r="J188" s="17" t="str">
        <f t="shared" si="2"/>
        <v>Medium Value - Short Term</v>
      </c>
    </row>
    <row r="189" spans="1:10" x14ac:dyDescent="0.35">
      <c r="A189">
        <v>5489</v>
      </c>
      <c r="B189">
        <v>623</v>
      </c>
      <c r="C189" t="s">
        <v>347</v>
      </c>
      <c r="D189" t="s">
        <v>562</v>
      </c>
      <c r="E189" t="s">
        <v>14</v>
      </c>
      <c r="F189" t="s">
        <v>348</v>
      </c>
      <c r="G189">
        <v>4582180805</v>
      </c>
      <c r="H189">
        <v>93642</v>
      </c>
      <c r="I189">
        <f>DATEDIF(Membership!B252, Membership!C252, "m")</f>
        <v>0</v>
      </c>
      <c r="J189" s="17" t="str">
        <f t="shared" si="2"/>
        <v>High Value - Short Term</v>
      </c>
    </row>
    <row r="190" spans="1:10" x14ac:dyDescent="0.35">
      <c r="A190">
        <v>2037</v>
      </c>
      <c r="B190">
        <v>751</v>
      </c>
      <c r="C190" t="s">
        <v>349</v>
      </c>
      <c r="D190" t="s">
        <v>563</v>
      </c>
      <c r="E190" t="s">
        <v>11</v>
      </c>
      <c r="F190" t="s">
        <v>350</v>
      </c>
      <c r="G190">
        <v>1731496685</v>
      </c>
      <c r="H190">
        <v>34832</v>
      </c>
      <c r="I190">
        <f>DATEDIF(Membership!B253, Membership!C253, "m")</f>
        <v>0</v>
      </c>
      <c r="J190" s="17" t="str">
        <f t="shared" si="2"/>
        <v>Medium Value - Short Term</v>
      </c>
    </row>
    <row r="191" spans="1:10" x14ac:dyDescent="0.35">
      <c r="A191">
        <v>2401</v>
      </c>
      <c r="B191">
        <v>899</v>
      </c>
      <c r="C191" t="s">
        <v>351</v>
      </c>
      <c r="D191" t="s">
        <v>564</v>
      </c>
      <c r="E191" t="s">
        <v>11</v>
      </c>
      <c r="F191" t="s">
        <v>352</v>
      </c>
      <c r="G191">
        <v>2656568705</v>
      </c>
      <c r="H191">
        <v>59176</v>
      </c>
      <c r="I191">
        <f>DATEDIF(Membership!B254, Membership!C254, "m")</f>
        <v>0</v>
      </c>
      <c r="J191" s="17" t="str">
        <f t="shared" si="2"/>
        <v>High Value - Short Term</v>
      </c>
    </row>
    <row r="192" spans="1:10" x14ac:dyDescent="0.35">
      <c r="A192">
        <v>1303</v>
      </c>
      <c r="B192">
        <v>396</v>
      </c>
      <c r="C192" t="s">
        <v>353</v>
      </c>
      <c r="D192" t="s">
        <v>565</v>
      </c>
      <c r="E192" t="s">
        <v>8</v>
      </c>
      <c r="F192" t="s">
        <v>305</v>
      </c>
      <c r="G192">
        <v>2383254556</v>
      </c>
      <c r="H192">
        <v>3846</v>
      </c>
      <c r="I192">
        <f>DATEDIF(Membership!B255, Membership!C255, "m")</f>
        <v>0</v>
      </c>
      <c r="J192" s="17" t="str">
        <f t="shared" si="2"/>
        <v>Low Value - Short Term</v>
      </c>
    </row>
    <row r="193" spans="1:10" x14ac:dyDescent="0.35">
      <c r="A193">
        <v>6798</v>
      </c>
      <c r="B193">
        <v>792</v>
      </c>
      <c r="C193" t="s">
        <v>354</v>
      </c>
      <c r="D193" t="s">
        <v>566</v>
      </c>
      <c r="E193" t="s">
        <v>8</v>
      </c>
      <c r="F193" t="s">
        <v>355</v>
      </c>
      <c r="G193">
        <v>3546706958</v>
      </c>
      <c r="H193">
        <v>17651</v>
      </c>
      <c r="I193">
        <f>DATEDIF(Membership!B256, Membership!C256, "m")</f>
        <v>0</v>
      </c>
      <c r="J193" s="17" t="str">
        <f t="shared" si="2"/>
        <v>Medium Value - Short Term</v>
      </c>
    </row>
    <row r="194" spans="1:10" x14ac:dyDescent="0.35">
      <c r="A194">
        <v>9917</v>
      </c>
      <c r="B194">
        <v>808</v>
      </c>
      <c r="C194" t="s">
        <v>46</v>
      </c>
      <c r="D194" t="s">
        <v>567</v>
      </c>
      <c r="E194" t="s">
        <v>11</v>
      </c>
      <c r="F194" t="s">
        <v>356</v>
      </c>
      <c r="G194">
        <v>4148247171</v>
      </c>
      <c r="H194">
        <v>2282</v>
      </c>
      <c r="I194">
        <f>DATEDIF(Membership!B257, Membership!C257, "m")</f>
        <v>0</v>
      </c>
      <c r="J194" s="17" t="str">
        <f t="shared" si="2"/>
        <v>Low Value - Short Term</v>
      </c>
    </row>
    <row r="195" spans="1:10" x14ac:dyDescent="0.35">
      <c r="A195">
        <v>2969</v>
      </c>
      <c r="B195">
        <v>903</v>
      </c>
      <c r="C195" t="s">
        <v>357</v>
      </c>
      <c r="D195" t="s">
        <v>568</v>
      </c>
      <c r="E195" t="s">
        <v>14</v>
      </c>
      <c r="F195" t="s">
        <v>358</v>
      </c>
      <c r="G195">
        <v>8158241511</v>
      </c>
      <c r="H195">
        <v>49908</v>
      </c>
      <c r="I195">
        <f>DATEDIF(Membership!B258, Membership!C258, "m")</f>
        <v>0</v>
      </c>
      <c r="J195" s="17" t="str">
        <f t="shared" ref="J195:J201" si="3">IF(AND(H195 &gt;= 50000, I195 &gt;= 180), "High Value - Long Term",
    IF(AND(H195 &gt;= 50000, I195 &lt; 180), "High Value - Short Term",
        IF(AND(H195 &gt;= 10000, H195 &lt; 50000, I195 &gt;= 180), "Medium Value - Long Term",
            IF(AND(H195 &gt;= 10000, H195 &lt; 50000, I195 &lt; 180), "Medium Value - Short Term",
                IF(AND(H195 &lt; 10000, I195 &gt;= 180), "Low Value - Long Term",
                    IF(AND(H195 &lt; 10000, I195 &lt; 180), "Low Value - Short Term", "Regular"))))))</f>
        <v>Medium Value - Short Term</v>
      </c>
    </row>
    <row r="196" spans="1:10" x14ac:dyDescent="0.35">
      <c r="A196">
        <v>8737</v>
      </c>
      <c r="B196">
        <v>335</v>
      </c>
      <c r="C196" t="s">
        <v>359</v>
      </c>
      <c r="D196" t="s">
        <v>569</v>
      </c>
      <c r="E196" t="s">
        <v>14</v>
      </c>
      <c r="F196" t="s">
        <v>360</v>
      </c>
      <c r="G196">
        <v>1345806313</v>
      </c>
      <c r="H196">
        <v>68886</v>
      </c>
      <c r="I196">
        <f>DATEDIF(Membership!B259, Membership!C259, "m")</f>
        <v>0</v>
      </c>
      <c r="J196" s="17" t="str">
        <f t="shared" si="3"/>
        <v>High Value - Short Term</v>
      </c>
    </row>
    <row r="197" spans="1:10" x14ac:dyDescent="0.35">
      <c r="A197">
        <v>2104</v>
      </c>
      <c r="B197">
        <v>784</v>
      </c>
      <c r="C197" t="s">
        <v>361</v>
      </c>
      <c r="D197" t="s">
        <v>570</v>
      </c>
      <c r="E197" t="s">
        <v>11</v>
      </c>
      <c r="F197" t="s">
        <v>362</v>
      </c>
      <c r="G197">
        <v>9076432313</v>
      </c>
      <c r="H197">
        <v>41456</v>
      </c>
      <c r="I197">
        <f>DATEDIF(Membership!B260, Membership!C260, "m")</f>
        <v>0</v>
      </c>
      <c r="J197" s="17" t="str">
        <f t="shared" si="3"/>
        <v>Medium Value - Short Term</v>
      </c>
    </row>
    <row r="198" spans="1:10" x14ac:dyDescent="0.35">
      <c r="A198">
        <v>1702</v>
      </c>
      <c r="B198">
        <v>683</v>
      </c>
      <c r="C198" t="s">
        <v>363</v>
      </c>
      <c r="D198" t="s">
        <v>571</v>
      </c>
      <c r="E198" t="s">
        <v>11</v>
      </c>
      <c r="F198" t="s">
        <v>364</v>
      </c>
      <c r="G198">
        <v>6507962797</v>
      </c>
      <c r="H198">
        <v>39488</v>
      </c>
      <c r="I198">
        <f>DATEDIF(Membership!B261, Membership!C261, "m")</f>
        <v>0</v>
      </c>
      <c r="J198" s="17" t="str">
        <f t="shared" si="3"/>
        <v>Medium Value - Short Term</v>
      </c>
    </row>
    <row r="199" spans="1:10" x14ac:dyDescent="0.35">
      <c r="A199">
        <v>8933</v>
      </c>
      <c r="B199">
        <v>536</v>
      </c>
      <c r="C199" t="s">
        <v>365</v>
      </c>
      <c r="D199" t="s">
        <v>572</v>
      </c>
      <c r="E199" t="s">
        <v>14</v>
      </c>
      <c r="F199" t="s">
        <v>366</v>
      </c>
      <c r="G199">
        <v>5130575428</v>
      </c>
      <c r="H199">
        <v>75362</v>
      </c>
      <c r="I199">
        <f>DATEDIF(Membership!B262, Membership!C262, "m")</f>
        <v>0</v>
      </c>
      <c r="J199" s="17" t="str">
        <f t="shared" si="3"/>
        <v>High Value - Short Term</v>
      </c>
    </row>
    <row r="200" spans="1:10" x14ac:dyDescent="0.35">
      <c r="A200">
        <v>3624</v>
      </c>
      <c r="B200">
        <v>142</v>
      </c>
      <c r="C200" t="s">
        <v>367</v>
      </c>
      <c r="D200" t="s">
        <v>573</v>
      </c>
      <c r="E200" t="s">
        <v>8</v>
      </c>
      <c r="F200" t="s">
        <v>368</v>
      </c>
      <c r="G200">
        <v>7652369372</v>
      </c>
      <c r="H200">
        <v>73137</v>
      </c>
      <c r="I200">
        <f>DATEDIF(Membership!B263, Membership!C263, "m")</f>
        <v>0</v>
      </c>
      <c r="J200" s="17" t="str">
        <f t="shared" si="3"/>
        <v>High Value - Short Term</v>
      </c>
    </row>
    <row r="201" spans="1:10" x14ac:dyDescent="0.35">
      <c r="A201">
        <v>4892</v>
      </c>
      <c r="B201">
        <v>617</v>
      </c>
      <c r="C201" t="s">
        <v>369</v>
      </c>
      <c r="D201" t="s">
        <v>574</v>
      </c>
      <c r="E201" t="s">
        <v>11</v>
      </c>
      <c r="F201" t="s">
        <v>370</v>
      </c>
      <c r="G201">
        <v>9062287896</v>
      </c>
      <c r="H201">
        <v>77570</v>
      </c>
      <c r="I201">
        <f>DATEDIF(Membership!B264, Membership!C264, "m")</f>
        <v>0</v>
      </c>
      <c r="J201" s="17" t="str">
        <f t="shared" si="3"/>
        <v>High Value - Short Term</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C23B-1B4B-4BD4-95BA-B8D079B8ED0C}">
  <dimension ref="A3:C10"/>
  <sheetViews>
    <sheetView showGridLines="0" workbookViewId="0">
      <selection activeCell="C15" sqref="C15"/>
    </sheetView>
  </sheetViews>
  <sheetFormatPr defaultRowHeight="14.5" x14ac:dyDescent="0.35"/>
  <cols>
    <col min="1" max="1" width="24" bestFit="1" customWidth="1"/>
    <col min="2" max="2" width="27.81640625" bestFit="1" customWidth="1"/>
    <col min="3" max="3" width="20.81640625" bestFit="1" customWidth="1"/>
  </cols>
  <sheetData>
    <row r="3" spans="1:3" x14ac:dyDescent="0.35">
      <c r="A3" s="7" t="s">
        <v>1846</v>
      </c>
      <c r="B3" t="s">
        <v>1845</v>
      </c>
      <c r="C3" t="s">
        <v>1838</v>
      </c>
    </row>
    <row r="4" spans="1:3" x14ac:dyDescent="0.35">
      <c r="A4" s="8" t="s">
        <v>1839</v>
      </c>
      <c r="B4">
        <v>16</v>
      </c>
      <c r="C4">
        <v>1152361</v>
      </c>
    </row>
    <row r="5" spans="1:3" x14ac:dyDescent="0.35">
      <c r="A5" s="8" t="s">
        <v>1840</v>
      </c>
      <c r="B5">
        <v>79</v>
      </c>
      <c r="C5">
        <v>5876292</v>
      </c>
    </row>
    <row r="6" spans="1:3" x14ac:dyDescent="0.35">
      <c r="A6" s="8" t="s">
        <v>1841</v>
      </c>
      <c r="B6">
        <v>6</v>
      </c>
      <c r="C6">
        <v>25301</v>
      </c>
    </row>
    <row r="7" spans="1:3" x14ac:dyDescent="0.35">
      <c r="A7" s="8" t="s">
        <v>1842</v>
      </c>
      <c r="B7">
        <v>19</v>
      </c>
      <c r="C7">
        <v>60897</v>
      </c>
    </row>
    <row r="8" spans="1:3" x14ac:dyDescent="0.35">
      <c r="A8" s="8" t="s">
        <v>1843</v>
      </c>
      <c r="B8">
        <v>14</v>
      </c>
      <c r="C8">
        <v>427203</v>
      </c>
    </row>
    <row r="9" spans="1:3" x14ac:dyDescent="0.35">
      <c r="A9" s="8" t="s">
        <v>1844</v>
      </c>
      <c r="B9">
        <v>66</v>
      </c>
      <c r="C9">
        <v>1947055</v>
      </c>
    </row>
    <row r="10" spans="1:3" x14ac:dyDescent="0.35">
      <c r="A10" s="8" t="s">
        <v>1813</v>
      </c>
      <c r="B10">
        <v>200</v>
      </c>
      <c r="C10">
        <v>9489109</v>
      </c>
    </row>
  </sheetData>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3695-7EDF-424C-8BE5-95BC78F78000}">
  <dimension ref="A1:S201"/>
  <sheetViews>
    <sheetView topLeftCell="J1" zoomScaleNormal="100" workbookViewId="0">
      <selection activeCell="U18" sqref="U18"/>
    </sheetView>
  </sheetViews>
  <sheetFormatPr defaultRowHeight="14.5" x14ac:dyDescent="0.35"/>
  <cols>
    <col min="1" max="1" width="4.81640625" bestFit="1" customWidth="1"/>
    <col min="2" max="2" width="5.36328125" bestFit="1" customWidth="1"/>
    <col min="3" max="3" width="10.26953125" bestFit="1" customWidth="1"/>
    <col min="4" max="4" width="24.6328125" bestFit="1" customWidth="1"/>
    <col min="5" max="5" width="13.26953125" bestFit="1" customWidth="1"/>
    <col min="6" max="6" width="32.453125" bestFit="1" customWidth="1"/>
    <col min="7" max="7" width="11.26953125" bestFit="1" customWidth="1"/>
    <col min="8" max="8" width="14.453125" bestFit="1" customWidth="1"/>
    <col min="9" max="9" width="19.90625" bestFit="1" customWidth="1"/>
    <col min="10" max="10" width="24" bestFit="1" customWidth="1"/>
    <col min="11" max="11" width="14.6328125" bestFit="1" customWidth="1"/>
    <col min="12" max="12" width="14.26953125" bestFit="1" customWidth="1"/>
    <col min="13" max="13" width="13.08984375" bestFit="1" customWidth="1"/>
    <col min="14" max="14" width="19.26953125" bestFit="1" customWidth="1"/>
    <col min="15" max="15" width="11.6328125" bestFit="1" customWidth="1"/>
    <col min="16" max="16" width="8.90625" bestFit="1" customWidth="1"/>
    <col min="17" max="17" width="10.90625" bestFit="1" customWidth="1"/>
    <col min="18" max="18" width="11.81640625" bestFit="1" customWidth="1"/>
  </cols>
  <sheetData>
    <row r="1" spans="1:19" x14ac:dyDescent="0.35">
      <c r="A1" s="6" t="s">
        <v>0</v>
      </c>
      <c r="B1" s="6" t="s">
        <v>1</v>
      </c>
      <c r="C1" s="6" t="s">
        <v>2</v>
      </c>
      <c r="D1" s="6" t="s">
        <v>3</v>
      </c>
      <c r="E1" s="6" t="s">
        <v>4</v>
      </c>
      <c r="F1" s="6" t="s">
        <v>5</v>
      </c>
      <c r="G1" s="6" t="s">
        <v>6</v>
      </c>
      <c r="H1" s="6" t="s">
        <v>1836</v>
      </c>
      <c r="I1" s="6" t="s">
        <v>1816</v>
      </c>
      <c r="J1" s="6" t="s">
        <v>1837</v>
      </c>
      <c r="K1" s="2" t="s">
        <v>975</v>
      </c>
      <c r="L1" s="2" t="s">
        <v>976</v>
      </c>
      <c r="M1" s="6" t="s">
        <v>977</v>
      </c>
      <c r="N1" s="2" t="s">
        <v>1182</v>
      </c>
      <c r="O1" s="2" t="s">
        <v>1183</v>
      </c>
      <c r="P1" s="2" t="s">
        <v>1184</v>
      </c>
      <c r="Q1" s="6" t="s">
        <v>1185</v>
      </c>
      <c r="R1" s="2" t="s">
        <v>1186</v>
      </c>
      <c r="S1" s="2" t="s">
        <v>1851</v>
      </c>
    </row>
    <row r="2" spans="1:19" x14ac:dyDescent="0.35">
      <c r="A2">
        <v>230</v>
      </c>
      <c r="B2">
        <v>31</v>
      </c>
      <c r="C2" t="s">
        <v>7</v>
      </c>
      <c r="D2" t="s">
        <v>375</v>
      </c>
      <c r="E2" t="s">
        <v>8</v>
      </c>
      <c r="F2" t="s">
        <v>9</v>
      </c>
      <c r="G2">
        <v>9961255787</v>
      </c>
      <c r="H2">
        <v>49302</v>
      </c>
      <c r="I2">
        <f>DATEDIF(Membership!B65, Membership!C65, "m")</f>
        <v>7</v>
      </c>
      <c r="J2" s="17" t="str">
        <f>IF(AND(H2 &gt;= 50000, I2 &gt;= 180), "High Value - Long Term",
    IF(AND(H2 &gt;= 50000, I2 &lt; 180), "High Value - Short Term",
        IF(AND(H2 &gt;= 10000, H2 &lt; 50000, I2 &gt;= 180), "Medium Value - Long Term",
            IF(AND(H2 &gt;= 10000, H2 &lt; 50000, I2 &lt; 180), "Medium Value - Short Term",
                IF(AND(H2 &lt; 10000, I2 &gt;= 180), "Low Value - Long Term",
                    IF(AND(H2 &lt; 10000, I2 &lt; 180), "Low Value - Short Term", "Regular"))))))</f>
        <v>Medium Value - Short Term</v>
      </c>
      <c r="K2" s="1" t="str">
        <f>VLOOKUP(A2,'Payment_Details '!B:G,4,0)</f>
        <v>PAID</v>
      </c>
      <c r="L2" t="str">
        <f>VLOOKUP(A2,'Payment_Details '!B:G,5,0)</f>
        <v>CARD PAYMENT</v>
      </c>
      <c r="M2" s="18">
        <f>VLOOKUP(A2,'Payment_Details '!B:G,6,0)</f>
        <v>41991</v>
      </c>
      <c r="N2" t="str">
        <f>VLOOKUP(A2,Shipment_Details!B:G,2,0)</f>
        <v>Healthcare</v>
      </c>
      <c r="O2" t="str">
        <f>VLOOKUP(A2,Shipment_Details!B:G,3,0)</f>
        <v>Domestic</v>
      </c>
      <c r="P2" t="str">
        <f>VLOOKUP(A2,Shipment_Details!B:G,4,0)</f>
        <v>Regular</v>
      </c>
      <c r="Q2">
        <f>VLOOKUP(A2,Shipment_Details!B:G,5,0)</f>
        <v>553</v>
      </c>
      <c r="R2">
        <f>VLOOKUP(A2,Shipment_Details!B:G,6,0)</f>
        <v>1210</v>
      </c>
      <c r="S2">
        <f>VLOOKUP(A2,'Task 20 Efficiency part1'!B:H,7,0)</f>
        <v>0.45702479338842977</v>
      </c>
    </row>
    <row r="3" spans="1:19" x14ac:dyDescent="0.35">
      <c r="A3">
        <v>3189</v>
      </c>
      <c r="B3">
        <v>495</v>
      </c>
      <c r="C3" t="s">
        <v>10</v>
      </c>
      <c r="D3" t="s">
        <v>376</v>
      </c>
      <c r="E3" t="s">
        <v>11</v>
      </c>
      <c r="F3" t="s">
        <v>12</v>
      </c>
      <c r="G3">
        <v>3555176867</v>
      </c>
      <c r="H3">
        <v>78698</v>
      </c>
      <c r="I3">
        <f>DATEDIF(Membership!B66, Membership!C66, "m")</f>
        <v>228</v>
      </c>
      <c r="J3" s="17" t="str">
        <f t="shared" ref="J3:J66" si="0">IF(AND(H3 &gt;= 50000, I3 &gt;= 180), "High Value - Long Term",
    IF(AND(H3 &gt;= 50000, I3 &lt; 180), "High Value - Short Term",
        IF(AND(H3 &gt;= 10000, H3 &lt; 50000, I3 &gt;= 180), "Medium Value - Long Term",
            IF(AND(H3 &gt;= 10000, H3 &lt; 50000, I3 &lt; 180), "Medium Value - Short Term",
                IF(AND(H3 &lt; 10000, I3 &gt;= 180), "Low Value - Long Term",
                    IF(AND(H3 &lt; 10000, I3 &lt; 180), "Low Value - Short Term", "Regular"))))))</f>
        <v>High Value - Long Term</v>
      </c>
      <c r="K3" s="1" t="str">
        <f>VLOOKUP(A3,'Payment_Details '!B:G,4,0)</f>
        <v>PAID</v>
      </c>
      <c r="L3" t="str">
        <f>VLOOKUP(A3,'Payment_Details '!B:G,5,0)</f>
        <v>CARD PAYMENT</v>
      </c>
      <c r="M3" s="18">
        <f>VLOOKUP(A3,'Payment_Details '!B:G,6,0)</f>
        <v>35621</v>
      </c>
      <c r="N3" t="str">
        <f>VLOOKUP(A3,Shipment_Details!B:G,2,0)</f>
        <v>Healthcare</v>
      </c>
      <c r="O3" t="str">
        <f>VLOOKUP(A3,Shipment_Details!B:G,3,0)</f>
        <v>International</v>
      </c>
      <c r="P3" t="str">
        <f>VLOOKUP(A3,Shipment_Details!B:G,4,0)</f>
        <v>Express</v>
      </c>
      <c r="Q3">
        <f>VLOOKUP(A3,Shipment_Details!B:G,5,0)</f>
        <v>810</v>
      </c>
      <c r="R3">
        <f>VLOOKUP(A3,Shipment_Details!B:G,6,0)</f>
        <v>1114</v>
      </c>
      <c r="S3">
        <f>VLOOKUP(A3,'Task 20 Efficiency part1'!B:H,7,0)</f>
        <v>0.72710951526032319</v>
      </c>
    </row>
    <row r="4" spans="1:19" x14ac:dyDescent="0.35">
      <c r="A4">
        <v>2216</v>
      </c>
      <c r="B4">
        <v>795</v>
      </c>
      <c r="C4" t="s">
        <v>13</v>
      </c>
      <c r="D4" t="s">
        <v>377</v>
      </c>
      <c r="E4" t="s">
        <v>14</v>
      </c>
      <c r="F4" t="s">
        <v>15</v>
      </c>
      <c r="G4">
        <v>9835395970</v>
      </c>
      <c r="H4">
        <v>69417</v>
      </c>
      <c r="I4">
        <f>DATEDIF(Membership!B67, Membership!C67, "m")</f>
        <v>26</v>
      </c>
      <c r="J4" s="17" t="str">
        <f t="shared" si="0"/>
        <v>High Value - Short Term</v>
      </c>
      <c r="K4" s="1" t="str">
        <f>VLOOKUP(A4,'Payment_Details '!B:G,4,0)</f>
        <v>NOT PAID</v>
      </c>
      <c r="L4" t="str">
        <f>VLOOKUP(A4,'Payment_Details '!B:G,5,0)</f>
        <v>CARD PAYMENT</v>
      </c>
      <c r="M4" s="18">
        <f>VLOOKUP(A4,'Payment_Details '!B:G,6,0)</f>
        <v>0</v>
      </c>
      <c r="N4" t="str">
        <f>VLOOKUP(A4,Shipment_Details!B:G,2,0)</f>
        <v>Luggage</v>
      </c>
      <c r="O4" t="str">
        <f>VLOOKUP(A4,Shipment_Details!B:G,3,0)</f>
        <v>Domestic</v>
      </c>
      <c r="P4" t="str">
        <f>VLOOKUP(A4,Shipment_Details!B:G,4,0)</f>
        <v>Express</v>
      </c>
      <c r="Q4">
        <f>VLOOKUP(A4,Shipment_Details!B:G,5,0)</f>
        <v>994</v>
      </c>
      <c r="R4">
        <f>VLOOKUP(A4,Shipment_Details!B:G,6,0)</f>
        <v>1020</v>
      </c>
      <c r="S4">
        <f>VLOOKUP(A4,'Task 20 Efficiency part1'!B:H,7,0)</f>
        <v>0.97450980392156861</v>
      </c>
    </row>
    <row r="5" spans="1:19" x14ac:dyDescent="0.35">
      <c r="A5">
        <v>1904</v>
      </c>
      <c r="B5">
        <v>33</v>
      </c>
      <c r="C5" t="s">
        <v>16</v>
      </c>
      <c r="D5" t="s">
        <v>378</v>
      </c>
      <c r="E5" t="s">
        <v>8</v>
      </c>
      <c r="F5" t="s">
        <v>17</v>
      </c>
      <c r="G5">
        <v>3881250181</v>
      </c>
      <c r="H5">
        <v>39655</v>
      </c>
      <c r="I5">
        <f>DATEDIF(Membership!B68, Membership!C68, "m")</f>
        <v>219</v>
      </c>
      <c r="J5" s="17" t="str">
        <f t="shared" si="0"/>
        <v>Medium Value - Long Term</v>
      </c>
      <c r="K5" s="1" t="str">
        <f>VLOOKUP(A5,'Payment_Details '!B:G,4,0)</f>
        <v>NOT PAID</v>
      </c>
      <c r="L5" t="str">
        <f>VLOOKUP(A5,'Payment_Details '!B:G,5,0)</f>
        <v>COD</v>
      </c>
      <c r="M5" s="18">
        <f>VLOOKUP(A5,'Payment_Details '!B:G,6,0)</f>
        <v>0</v>
      </c>
      <c r="N5" t="str">
        <f>VLOOKUP(A5,Shipment_Details!B:G,2,0)</f>
        <v>Home Furnishing</v>
      </c>
      <c r="O5" t="str">
        <f>VLOOKUP(A5,Shipment_Details!B:G,3,0)</f>
        <v>Domestic</v>
      </c>
      <c r="P5" t="str">
        <f>VLOOKUP(A5,Shipment_Details!B:G,4,0)</f>
        <v>Express</v>
      </c>
      <c r="Q5">
        <f>VLOOKUP(A5,Shipment_Details!B:G,5,0)</f>
        <v>598</v>
      </c>
      <c r="R5">
        <f>VLOOKUP(A5,Shipment_Details!B:G,6,0)</f>
        <v>1351</v>
      </c>
      <c r="S5">
        <f>VLOOKUP(A5,'Task 20 Efficiency part1'!B:H,7,0)</f>
        <v>0.44263508512213173</v>
      </c>
    </row>
    <row r="6" spans="1:19" x14ac:dyDescent="0.35">
      <c r="A6">
        <v>7342</v>
      </c>
      <c r="B6">
        <v>882</v>
      </c>
      <c r="C6" t="s">
        <v>18</v>
      </c>
      <c r="D6" t="s">
        <v>379</v>
      </c>
      <c r="E6" t="s">
        <v>11</v>
      </c>
      <c r="F6" t="s">
        <v>19</v>
      </c>
      <c r="G6">
        <v>1507211823</v>
      </c>
      <c r="H6">
        <v>87400</v>
      </c>
      <c r="I6">
        <f>DATEDIF(Membership!B69, Membership!C69, "m")</f>
        <v>42</v>
      </c>
      <c r="J6" s="17" t="str">
        <f t="shared" si="0"/>
        <v>High Value - Short Term</v>
      </c>
      <c r="K6" s="1" t="str">
        <f>VLOOKUP(A6,'Payment_Details '!B:G,4,0)</f>
        <v>NOT PAID</v>
      </c>
      <c r="L6" t="str">
        <f>VLOOKUP(A6,'Payment_Details '!B:G,5,0)</f>
        <v>COD</v>
      </c>
      <c r="M6" s="18">
        <f>VLOOKUP(A6,'Payment_Details '!B:G,6,0)</f>
        <v>0</v>
      </c>
      <c r="N6" t="str">
        <f>VLOOKUP(A6,Shipment_Details!B:G,2,0)</f>
        <v>Electronics</v>
      </c>
      <c r="O6" t="str">
        <f>VLOOKUP(A6,Shipment_Details!B:G,3,0)</f>
        <v>International</v>
      </c>
      <c r="P6" t="str">
        <f>VLOOKUP(A6,Shipment_Details!B:G,4,0)</f>
        <v>Express</v>
      </c>
      <c r="Q6">
        <f>VLOOKUP(A6,Shipment_Details!B:G,5,0)</f>
        <v>412</v>
      </c>
      <c r="R6">
        <f>VLOOKUP(A6,Shipment_Details!B:G,6,0)</f>
        <v>566</v>
      </c>
      <c r="S6">
        <f>VLOOKUP(A6,'Task 20 Efficiency part1'!B:H,7,0)</f>
        <v>0.72791519434628971</v>
      </c>
    </row>
    <row r="7" spans="1:19" x14ac:dyDescent="0.35">
      <c r="A7">
        <v>7633</v>
      </c>
      <c r="B7">
        <v>657</v>
      </c>
      <c r="C7" t="s">
        <v>20</v>
      </c>
      <c r="D7" t="s">
        <v>380</v>
      </c>
      <c r="E7" t="s">
        <v>8</v>
      </c>
      <c r="F7" t="s">
        <v>21</v>
      </c>
      <c r="G7">
        <v>5612381477</v>
      </c>
      <c r="H7">
        <v>56881</v>
      </c>
      <c r="I7">
        <f>DATEDIF(Membership!B70, Membership!C70, "m")</f>
        <v>187</v>
      </c>
      <c r="J7" s="17" t="str">
        <f t="shared" si="0"/>
        <v>High Value - Long Term</v>
      </c>
      <c r="K7" s="1" t="str">
        <f>VLOOKUP(A7,'Payment_Details '!B:G,4,0)</f>
        <v>PAID</v>
      </c>
      <c r="L7" t="str">
        <f>VLOOKUP(A7,'Payment_Details '!B:G,5,0)</f>
        <v>CARD PAYMENT</v>
      </c>
      <c r="M7" s="18">
        <f>VLOOKUP(A7,'Payment_Details '!B:G,6,0)</f>
        <v>26238</v>
      </c>
      <c r="N7" t="str">
        <f>VLOOKUP(A7,Shipment_Details!B:G,2,0)</f>
        <v>Food and Beverages</v>
      </c>
      <c r="O7" t="str">
        <f>VLOOKUP(A7,Shipment_Details!B:G,3,0)</f>
        <v>Domestic</v>
      </c>
      <c r="P7" t="str">
        <f>VLOOKUP(A7,Shipment_Details!B:G,4,0)</f>
        <v>Regular</v>
      </c>
      <c r="Q7">
        <f>VLOOKUP(A7,Shipment_Details!B:G,5,0)</f>
        <v>379</v>
      </c>
      <c r="R7">
        <f>VLOOKUP(A7,Shipment_Details!B:G,6,0)</f>
        <v>590</v>
      </c>
      <c r="S7">
        <f>VLOOKUP(A7,'Task 20 Efficiency part1'!B:H,7,0)</f>
        <v>0.64237288135593218</v>
      </c>
    </row>
    <row r="8" spans="1:19" x14ac:dyDescent="0.35">
      <c r="A8">
        <v>2154</v>
      </c>
      <c r="B8">
        <v>761</v>
      </c>
      <c r="C8" t="s">
        <v>22</v>
      </c>
      <c r="D8" t="s">
        <v>381</v>
      </c>
      <c r="E8" t="s">
        <v>11</v>
      </c>
      <c r="F8" t="s">
        <v>23</v>
      </c>
      <c r="G8">
        <v>8094222335</v>
      </c>
      <c r="H8">
        <v>99239</v>
      </c>
      <c r="I8">
        <f>DATEDIF(Membership!B71, Membership!C71, "m")</f>
        <v>31</v>
      </c>
      <c r="J8" s="17" t="str">
        <f t="shared" si="0"/>
        <v>High Value - Short Term</v>
      </c>
      <c r="K8" s="1" t="str">
        <f>VLOOKUP(A8,'Payment_Details '!B:G,4,0)</f>
        <v>NOT PAID</v>
      </c>
      <c r="L8" t="str">
        <f>VLOOKUP(A8,'Payment_Details '!B:G,5,0)</f>
        <v>COD</v>
      </c>
      <c r="M8" s="18">
        <f>VLOOKUP(A8,'Payment_Details '!B:G,6,0)</f>
        <v>0</v>
      </c>
      <c r="N8" t="str">
        <f>VLOOKUP(A8,Shipment_Details!B:G,2,0)</f>
        <v>Fashion</v>
      </c>
      <c r="O8" t="str">
        <f>VLOOKUP(A8,Shipment_Details!B:G,3,0)</f>
        <v>Domestic</v>
      </c>
      <c r="P8" t="str">
        <f>VLOOKUP(A8,Shipment_Details!B:G,4,0)</f>
        <v>Regular</v>
      </c>
      <c r="Q8">
        <f>VLOOKUP(A8,Shipment_Details!B:G,5,0)</f>
        <v>892</v>
      </c>
      <c r="R8">
        <f>VLOOKUP(A8,Shipment_Details!B:G,6,0)</f>
        <v>1407</v>
      </c>
      <c r="S8">
        <f>VLOOKUP(A8,'Task 20 Efficiency part1'!B:H,7,0)</f>
        <v>0.63397299218194736</v>
      </c>
    </row>
    <row r="9" spans="1:19" x14ac:dyDescent="0.35">
      <c r="A9">
        <v>5543</v>
      </c>
      <c r="B9">
        <v>20</v>
      </c>
      <c r="C9" t="s">
        <v>24</v>
      </c>
      <c r="D9" t="s">
        <v>382</v>
      </c>
      <c r="E9" t="s">
        <v>11</v>
      </c>
      <c r="F9" t="s">
        <v>25</v>
      </c>
      <c r="G9">
        <v>4133741447</v>
      </c>
      <c r="H9">
        <v>23921</v>
      </c>
      <c r="I9">
        <f>DATEDIF(Membership!B72, Membership!C72, "m")</f>
        <v>233</v>
      </c>
      <c r="J9" s="17" t="str">
        <f t="shared" si="0"/>
        <v>Medium Value - Long Term</v>
      </c>
      <c r="K9" s="1" t="str">
        <f>VLOOKUP(A9,'Payment_Details '!B:G,4,0)</f>
        <v>NOT PAID</v>
      </c>
      <c r="L9" t="str">
        <f>VLOOKUP(A9,'Payment_Details '!B:G,5,0)</f>
        <v>COD</v>
      </c>
      <c r="M9" s="18">
        <f>VLOOKUP(A9,'Payment_Details '!B:G,6,0)</f>
        <v>0</v>
      </c>
      <c r="N9" t="str">
        <f>VLOOKUP(A9,Shipment_Details!B:G,2,0)</f>
        <v>Industrial Equipments</v>
      </c>
      <c r="O9" t="str">
        <f>VLOOKUP(A9,Shipment_Details!B:G,3,0)</f>
        <v>Domestic</v>
      </c>
      <c r="P9" t="str">
        <f>VLOOKUP(A9,Shipment_Details!B:G,4,0)</f>
        <v>Regular</v>
      </c>
      <c r="Q9">
        <f>VLOOKUP(A9,Shipment_Details!B:G,5,0)</f>
        <v>347</v>
      </c>
      <c r="R9">
        <f>VLOOKUP(A9,Shipment_Details!B:G,6,0)</f>
        <v>786</v>
      </c>
      <c r="S9">
        <f>VLOOKUP(A9,'Task 20 Efficiency part1'!B:H,7,0)</f>
        <v>0.44147582697201015</v>
      </c>
    </row>
    <row r="10" spans="1:19" x14ac:dyDescent="0.35">
      <c r="A10">
        <v>2332</v>
      </c>
      <c r="B10">
        <v>356</v>
      </c>
      <c r="C10" t="s">
        <v>26</v>
      </c>
      <c r="D10" t="s">
        <v>383</v>
      </c>
      <c r="E10" t="s">
        <v>14</v>
      </c>
      <c r="F10" t="s">
        <v>27</v>
      </c>
      <c r="G10">
        <v>4399641006</v>
      </c>
      <c r="H10">
        <v>67599</v>
      </c>
      <c r="I10">
        <f>DATEDIF(Membership!B73, Membership!C73, "m")</f>
        <v>234</v>
      </c>
      <c r="J10" s="17" t="str">
        <f t="shared" si="0"/>
        <v>High Value - Long Term</v>
      </c>
      <c r="K10" s="1" t="str">
        <f>VLOOKUP(A10,'Payment_Details '!B:G,4,0)</f>
        <v>NOT PAID</v>
      </c>
      <c r="L10" t="str">
        <f>VLOOKUP(A10,'Payment_Details '!B:G,5,0)</f>
        <v>CARD PAYMENT</v>
      </c>
      <c r="M10" s="18">
        <f>VLOOKUP(A10,'Payment_Details '!B:G,6,0)</f>
        <v>0</v>
      </c>
      <c r="N10" t="str">
        <f>VLOOKUP(A10,Shipment_Details!B:G,2,0)</f>
        <v>Hazardous Goods</v>
      </c>
      <c r="O10" t="str">
        <f>VLOOKUP(A10,Shipment_Details!B:G,3,0)</f>
        <v>International</v>
      </c>
      <c r="P10" t="str">
        <f>VLOOKUP(A10,Shipment_Details!B:G,4,0)</f>
        <v>Express</v>
      </c>
      <c r="Q10">
        <f>VLOOKUP(A10,Shipment_Details!B:G,5,0)</f>
        <v>457</v>
      </c>
      <c r="R10">
        <f>VLOOKUP(A10,Shipment_Details!B:G,6,0)</f>
        <v>855</v>
      </c>
      <c r="S10">
        <f>VLOOKUP(A10,'Task 20 Efficiency part1'!B:H,7,0)</f>
        <v>0.53450292397660815</v>
      </c>
    </row>
    <row r="11" spans="1:19" x14ac:dyDescent="0.35">
      <c r="A11">
        <v>4094</v>
      </c>
      <c r="B11">
        <v>301</v>
      </c>
      <c r="C11" t="s">
        <v>28</v>
      </c>
      <c r="D11" t="s">
        <v>384</v>
      </c>
      <c r="E11" t="s">
        <v>8</v>
      </c>
      <c r="F11" t="s">
        <v>29</v>
      </c>
      <c r="G11">
        <v>7077259810</v>
      </c>
      <c r="H11">
        <v>3725</v>
      </c>
      <c r="I11">
        <f>DATEDIF(Membership!B74, Membership!C74, "m")</f>
        <v>78</v>
      </c>
      <c r="J11" s="17" t="str">
        <f t="shared" si="0"/>
        <v>Low Value - Short Term</v>
      </c>
      <c r="K11" s="1" t="str">
        <f>VLOOKUP(A11,'Payment_Details '!B:G,4,0)</f>
        <v>NOT PAID</v>
      </c>
      <c r="L11" t="str">
        <f>VLOOKUP(A11,'Payment_Details '!B:G,5,0)</f>
        <v>COD</v>
      </c>
      <c r="M11" s="18">
        <f>VLOOKUP(A11,'Payment_Details '!B:G,6,0)</f>
        <v>0</v>
      </c>
      <c r="N11" t="str">
        <f>VLOOKUP(A11,Shipment_Details!B:G,2,0)</f>
        <v>Automotive</v>
      </c>
      <c r="O11" t="str">
        <f>VLOOKUP(A11,Shipment_Details!B:G,3,0)</f>
        <v>International</v>
      </c>
      <c r="P11" t="str">
        <f>VLOOKUP(A11,Shipment_Details!B:G,4,0)</f>
        <v>Express</v>
      </c>
      <c r="Q11">
        <f>VLOOKUP(A11,Shipment_Details!B:G,5,0)</f>
        <v>957</v>
      </c>
      <c r="R11">
        <f>VLOOKUP(A11,Shipment_Details!B:G,6,0)</f>
        <v>1182</v>
      </c>
      <c r="S11">
        <f>VLOOKUP(A11,'Task 20 Efficiency part1'!B:H,7,0)</f>
        <v>0.80964467005076146</v>
      </c>
    </row>
    <row r="12" spans="1:19" x14ac:dyDescent="0.35">
      <c r="A12">
        <v>3042</v>
      </c>
      <c r="B12">
        <v>450</v>
      </c>
      <c r="C12" t="s">
        <v>372</v>
      </c>
      <c r="D12" t="s">
        <v>385</v>
      </c>
      <c r="E12" t="s">
        <v>11</v>
      </c>
      <c r="F12" t="s">
        <v>30</v>
      </c>
      <c r="G12">
        <v>1634188566</v>
      </c>
      <c r="H12">
        <v>95516</v>
      </c>
      <c r="I12">
        <f>DATEDIF(Membership!B75, Membership!C75, "m")</f>
        <v>215</v>
      </c>
      <c r="J12" s="17" t="str">
        <f t="shared" si="0"/>
        <v>High Value - Long Term</v>
      </c>
      <c r="K12" s="1" t="str">
        <f>VLOOKUP(A12,'Payment_Details '!B:G,4,0)</f>
        <v>PAID</v>
      </c>
      <c r="L12" t="str">
        <f>VLOOKUP(A12,'Payment_Details '!B:G,5,0)</f>
        <v>COD</v>
      </c>
      <c r="M12" s="18">
        <f>VLOOKUP(A12,'Payment_Details '!B:G,6,0)</f>
        <v>33373</v>
      </c>
      <c r="N12" t="str">
        <f>VLOOKUP(A12,Shipment_Details!B:G,2,0)</f>
        <v>Electronics</v>
      </c>
      <c r="O12" t="str">
        <f>VLOOKUP(A12,Shipment_Details!B:G,3,0)</f>
        <v>International</v>
      </c>
      <c r="P12" t="str">
        <f>VLOOKUP(A12,Shipment_Details!B:G,4,0)</f>
        <v>Regular</v>
      </c>
      <c r="Q12">
        <f>VLOOKUP(A12,Shipment_Details!B:G,5,0)</f>
        <v>23</v>
      </c>
      <c r="R12">
        <f>VLOOKUP(A12,Shipment_Details!B:G,6,0)</f>
        <v>25</v>
      </c>
      <c r="S12">
        <f>VLOOKUP(A12,'Task 20 Efficiency part1'!B:H,7,0)</f>
        <v>0.92</v>
      </c>
    </row>
    <row r="13" spans="1:19" x14ac:dyDescent="0.35">
      <c r="A13">
        <v>2220</v>
      </c>
      <c r="B13">
        <v>782</v>
      </c>
      <c r="C13" t="s">
        <v>31</v>
      </c>
      <c r="D13" t="s">
        <v>386</v>
      </c>
      <c r="E13" t="s">
        <v>11</v>
      </c>
      <c r="F13" t="s">
        <v>32</v>
      </c>
      <c r="G13">
        <v>6963794710</v>
      </c>
      <c r="H13">
        <v>62528</v>
      </c>
      <c r="I13">
        <f>DATEDIF(Membership!B76, Membership!C76, "m")</f>
        <v>194</v>
      </c>
      <c r="J13" s="17" t="str">
        <f t="shared" si="0"/>
        <v>High Value - Long Term</v>
      </c>
      <c r="K13" s="1" t="str">
        <f>VLOOKUP(A13,'Payment_Details '!B:G,4,0)</f>
        <v>PAID</v>
      </c>
      <c r="L13" t="str">
        <f>VLOOKUP(A13,'Payment_Details '!B:G,5,0)</f>
        <v>COD</v>
      </c>
      <c r="M13" s="18">
        <f>VLOOKUP(A13,'Payment_Details '!B:G,6,0)</f>
        <v>27941</v>
      </c>
      <c r="N13" t="str">
        <f>VLOOKUP(A13,Shipment_Details!B:G,2,0)</f>
        <v>Healthcare</v>
      </c>
      <c r="O13" t="str">
        <f>VLOOKUP(A13,Shipment_Details!B:G,3,0)</f>
        <v>Domestic</v>
      </c>
      <c r="P13" t="str">
        <f>VLOOKUP(A13,Shipment_Details!B:G,4,0)</f>
        <v>Express</v>
      </c>
      <c r="Q13">
        <f>VLOOKUP(A13,Shipment_Details!B:G,5,0)</f>
        <v>479</v>
      </c>
      <c r="R13">
        <f>VLOOKUP(A13,Shipment_Details!B:G,6,0)</f>
        <v>861</v>
      </c>
      <c r="S13">
        <f>VLOOKUP(A13,'Task 20 Efficiency part1'!B:H,7,0)</f>
        <v>0.55632984901277582</v>
      </c>
    </row>
    <row r="14" spans="1:19" x14ac:dyDescent="0.35">
      <c r="A14">
        <v>4988</v>
      </c>
      <c r="B14">
        <v>820</v>
      </c>
      <c r="C14" t="s">
        <v>33</v>
      </c>
      <c r="D14" t="s">
        <v>387</v>
      </c>
      <c r="E14" t="s">
        <v>11</v>
      </c>
      <c r="F14" t="s">
        <v>34</v>
      </c>
      <c r="G14">
        <v>2644171337</v>
      </c>
      <c r="H14">
        <v>21021</v>
      </c>
      <c r="I14">
        <f>DATEDIF(Membership!B77, Membership!C77, "m")</f>
        <v>120</v>
      </c>
      <c r="J14" s="17" t="str">
        <f t="shared" si="0"/>
        <v>Medium Value - Short Term</v>
      </c>
      <c r="K14" s="1" t="str">
        <f>VLOOKUP(A14,'Payment_Details '!B:G,4,0)</f>
        <v>NOT PAID</v>
      </c>
      <c r="L14" t="str">
        <f>VLOOKUP(A14,'Payment_Details '!B:G,5,0)</f>
        <v>CARD PAYMENT</v>
      </c>
      <c r="M14" s="18">
        <f>VLOOKUP(A14,'Payment_Details '!B:G,6,0)</f>
        <v>0</v>
      </c>
      <c r="N14" t="str">
        <f>VLOOKUP(A14,Shipment_Details!B:G,2,0)</f>
        <v>Electronics</v>
      </c>
      <c r="O14" t="str">
        <f>VLOOKUP(A14,Shipment_Details!B:G,3,0)</f>
        <v>Domestic</v>
      </c>
      <c r="P14" t="str">
        <f>VLOOKUP(A14,Shipment_Details!B:G,4,0)</f>
        <v>Express</v>
      </c>
      <c r="Q14">
        <f>VLOOKUP(A14,Shipment_Details!B:G,5,0)</f>
        <v>305</v>
      </c>
      <c r="R14">
        <f>VLOOKUP(A14,Shipment_Details!B:G,6,0)</f>
        <v>834</v>
      </c>
      <c r="S14">
        <f>VLOOKUP(A14,'Task 20 Efficiency part1'!B:H,7,0)</f>
        <v>0.3657074340527578</v>
      </c>
    </row>
    <row r="15" spans="1:19" x14ac:dyDescent="0.35">
      <c r="A15">
        <v>175</v>
      </c>
      <c r="B15">
        <v>316</v>
      </c>
      <c r="C15" t="s">
        <v>35</v>
      </c>
      <c r="D15" t="s">
        <v>388</v>
      </c>
      <c r="E15" t="s">
        <v>11</v>
      </c>
      <c r="F15" t="s">
        <v>36</v>
      </c>
      <c r="G15">
        <v>3057896481</v>
      </c>
      <c r="H15">
        <v>99492</v>
      </c>
      <c r="I15">
        <f>DATEDIF(Membership!B78, Membership!C78, "m")</f>
        <v>10</v>
      </c>
      <c r="J15" s="17" t="str">
        <f t="shared" si="0"/>
        <v>High Value - Short Term</v>
      </c>
      <c r="K15" s="1" t="str">
        <f>VLOOKUP(A15,'Payment_Details '!B:G,4,0)</f>
        <v>NOT PAID</v>
      </c>
      <c r="L15" t="str">
        <f>VLOOKUP(A15,'Payment_Details '!B:G,5,0)</f>
        <v>CARD PAYMENT</v>
      </c>
      <c r="M15" s="18">
        <f>VLOOKUP(A15,'Payment_Details '!B:G,6,0)</f>
        <v>0</v>
      </c>
      <c r="N15" t="str">
        <f>VLOOKUP(A15,Shipment_Details!B:G,2,0)</f>
        <v>Healthcare</v>
      </c>
      <c r="O15" t="str">
        <f>VLOOKUP(A15,Shipment_Details!B:G,3,0)</f>
        <v>International</v>
      </c>
      <c r="P15" t="str">
        <f>VLOOKUP(A15,Shipment_Details!B:G,4,0)</f>
        <v>Express</v>
      </c>
      <c r="Q15">
        <f>VLOOKUP(A15,Shipment_Details!B:G,5,0)</f>
        <v>939</v>
      </c>
      <c r="R15">
        <f>VLOOKUP(A15,Shipment_Details!B:G,6,0)</f>
        <v>1446</v>
      </c>
      <c r="S15">
        <f>VLOOKUP(A15,'Task 20 Efficiency part1'!B:H,7,0)</f>
        <v>0.64937759336099588</v>
      </c>
    </row>
    <row r="16" spans="1:19" x14ac:dyDescent="0.35">
      <c r="A16">
        <v>4233</v>
      </c>
      <c r="B16">
        <v>945</v>
      </c>
      <c r="C16" t="s">
        <v>373</v>
      </c>
      <c r="D16" t="s">
        <v>389</v>
      </c>
      <c r="E16" t="s">
        <v>8</v>
      </c>
      <c r="F16" t="s">
        <v>37</v>
      </c>
      <c r="G16">
        <v>3335480444</v>
      </c>
      <c r="H16">
        <v>60282</v>
      </c>
      <c r="I16">
        <f>DATEDIF(Membership!B79, Membership!C79, "m")</f>
        <v>11</v>
      </c>
      <c r="J16" s="17" t="str">
        <f t="shared" si="0"/>
        <v>High Value - Short Term</v>
      </c>
      <c r="K16" s="1" t="str">
        <f>VLOOKUP(A16,'Payment_Details '!B:G,4,0)</f>
        <v>PAID</v>
      </c>
      <c r="L16" t="str">
        <f>VLOOKUP(A16,'Payment_Details '!B:G,5,0)</f>
        <v>CARD PAYMENT</v>
      </c>
      <c r="M16" s="18">
        <f>VLOOKUP(A16,'Payment_Details '!B:G,6,0)</f>
        <v>31998</v>
      </c>
      <c r="N16" t="str">
        <f>VLOOKUP(A16,Shipment_Details!B:G,2,0)</f>
        <v>Fashion</v>
      </c>
      <c r="O16" t="str">
        <f>VLOOKUP(A16,Shipment_Details!B:G,3,0)</f>
        <v>Domestic</v>
      </c>
      <c r="P16" t="str">
        <f>VLOOKUP(A16,Shipment_Details!B:G,4,0)</f>
        <v>Regular</v>
      </c>
      <c r="Q16">
        <f>VLOOKUP(A16,Shipment_Details!B:G,5,0)</f>
        <v>679</v>
      </c>
      <c r="R16">
        <f>VLOOKUP(A16,Shipment_Details!B:G,6,0)</f>
        <v>1455</v>
      </c>
      <c r="S16">
        <f>VLOOKUP(A16,'Task 20 Efficiency part1'!B:H,7,0)</f>
        <v>0.46666666666666667</v>
      </c>
    </row>
    <row r="17" spans="1:19" x14ac:dyDescent="0.35">
      <c r="A17">
        <v>4351</v>
      </c>
      <c r="B17">
        <v>174</v>
      </c>
      <c r="C17" t="s">
        <v>38</v>
      </c>
      <c r="D17" t="s">
        <v>390</v>
      </c>
      <c r="E17" t="s">
        <v>8</v>
      </c>
      <c r="F17" t="s">
        <v>39</v>
      </c>
      <c r="G17">
        <v>1772719208</v>
      </c>
      <c r="H17">
        <v>20357</v>
      </c>
      <c r="I17">
        <f>DATEDIF(Membership!B80, Membership!C80, "m")</f>
        <v>8</v>
      </c>
      <c r="J17" s="17" t="str">
        <f t="shared" si="0"/>
        <v>Medium Value - Short Term</v>
      </c>
      <c r="K17" s="1" t="str">
        <f>VLOOKUP(A17,'Payment_Details '!B:G,4,0)</f>
        <v>NOT PAID</v>
      </c>
      <c r="L17" t="str">
        <f>VLOOKUP(A17,'Payment_Details '!B:G,5,0)</f>
        <v>CARD PAYMENT</v>
      </c>
      <c r="M17" s="18">
        <f>VLOOKUP(A17,'Payment_Details '!B:G,6,0)</f>
        <v>0</v>
      </c>
      <c r="N17" t="str">
        <f>VLOOKUP(A17,Shipment_Details!B:G,2,0)</f>
        <v>Electronics</v>
      </c>
      <c r="O17" t="str">
        <f>VLOOKUP(A17,Shipment_Details!B:G,3,0)</f>
        <v>International</v>
      </c>
      <c r="P17" t="str">
        <f>VLOOKUP(A17,Shipment_Details!B:G,4,0)</f>
        <v>Express</v>
      </c>
      <c r="Q17">
        <f>VLOOKUP(A17,Shipment_Details!B:G,5,0)</f>
        <v>803</v>
      </c>
      <c r="R17">
        <f>VLOOKUP(A17,Shipment_Details!B:G,6,0)</f>
        <v>1020</v>
      </c>
      <c r="S17">
        <f>VLOOKUP(A17,'Task 20 Efficiency part1'!B:H,7,0)</f>
        <v>0.78725490196078429</v>
      </c>
    </row>
    <row r="18" spans="1:19" x14ac:dyDescent="0.35">
      <c r="A18">
        <v>5578</v>
      </c>
      <c r="B18">
        <v>634</v>
      </c>
      <c r="C18" t="s">
        <v>40</v>
      </c>
      <c r="D18" t="s">
        <v>391</v>
      </c>
      <c r="E18" t="s">
        <v>11</v>
      </c>
      <c r="F18" t="s">
        <v>41</v>
      </c>
      <c r="G18">
        <v>3581081156</v>
      </c>
      <c r="H18">
        <v>24053</v>
      </c>
      <c r="I18">
        <f>DATEDIF(Membership!B81, Membership!C81, "m")</f>
        <v>177</v>
      </c>
      <c r="J18" s="17" t="str">
        <f t="shared" si="0"/>
        <v>Medium Value - Short Term</v>
      </c>
      <c r="K18" s="1" t="str">
        <f>VLOOKUP(A18,'Payment_Details '!B:G,4,0)</f>
        <v>NOT PAID</v>
      </c>
      <c r="L18" t="str">
        <f>VLOOKUP(A18,'Payment_Details '!B:G,5,0)</f>
        <v>CARD PAYMENT</v>
      </c>
      <c r="M18" s="18">
        <f>VLOOKUP(A18,'Payment_Details '!B:G,6,0)</f>
        <v>0</v>
      </c>
      <c r="N18" t="str">
        <f>VLOOKUP(A18,Shipment_Details!B:G,2,0)</f>
        <v>Construction</v>
      </c>
      <c r="O18" t="str">
        <f>VLOOKUP(A18,Shipment_Details!B:G,3,0)</f>
        <v>Domestic</v>
      </c>
      <c r="P18" t="str">
        <f>VLOOKUP(A18,Shipment_Details!B:G,4,0)</f>
        <v>Regular</v>
      </c>
      <c r="Q18">
        <f>VLOOKUP(A18,Shipment_Details!B:G,5,0)</f>
        <v>783</v>
      </c>
      <c r="R18">
        <f>VLOOKUP(A18,Shipment_Details!B:G,6,0)</f>
        <v>1042</v>
      </c>
      <c r="S18">
        <f>VLOOKUP(A18,'Task 20 Efficiency part1'!B:H,7,0)</f>
        <v>0.75143953934740881</v>
      </c>
    </row>
    <row r="19" spans="1:19" x14ac:dyDescent="0.35">
      <c r="A19">
        <v>4523</v>
      </c>
      <c r="B19">
        <v>456</v>
      </c>
      <c r="C19" t="s">
        <v>42</v>
      </c>
      <c r="D19" t="s">
        <v>392</v>
      </c>
      <c r="E19" t="s">
        <v>11</v>
      </c>
      <c r="F19" t="s">
        <v>43</v>
      </c>
      <c r="G19">
        <v>9811567113</v>
      </c>
      <c r="H19">
        <v>50958</v>
      </c>
      <c r="I19">
        <f>DATEDIF(Membership!B82, Membership!C82, "m")</f>
        <v>113</v>
      </c>
      <c r="J19" s="17" t="str">
        <f t="shared" si="0"/>
        <v>High Value - Short Term</v>
      </c>
      <c r="K19" s="1" t="str">
        <f>VLOOKUP(A19,'Payment_Details '!B:G,4,0)</f>
        <v>NOT PAID</v>
      </c>
      <c r="L19" t="str">
        <f>VLOOKUP(A19,'Payment_Details '!B:G,5,0)</f>
        <v>CARD PAYMENT</v>
      </c>
      <c r="M19" s="18">
        <f>VLOOKUP(A19,'Payment_Details '!B:G,6,0)</f>
        <v>0</v>
      </c>
      <c r="N19" t="str">
        <f>VLOOKUP(A19,Shipment_Details!B:G,2,0)</f>
        <v>Industrial Equipments</v>
      </c>
      <c r="O19" t="str">
        <f>VLOOKUP(A19,Shipment_Details!B:G,3,0)</f>
        <v>Domestic</v>
      </c>
      <c r="P19" t="str">
        <f>VLOOKUP(A19,Shipment_Details!B:G,4,0)</f>
        <v>Regular</v>
      </c>
      <c r="Q19">
        <f>VLOOKUP(A19,Shipment_Details!B:G,5,0)</f>
        <v>432</v>
      </c>
      <c r="R19">
        <f>VLOOKUP(A19,Shipment_Details!B:G,6,0)</f>
        <v>915</v>
      </c>
      <c r="S19">
        <f>VLOOKUP(A19,'Task 20 Efficiency part1'!B:H,7,0)</f>
        <v>0.47213114754098362</v>
      </c>
    </row>
    <row r="20" spans="1:19" x14ac:dyDescent="0.35">
      <c r="A20">
        <v>2972</v>
      </c>
      <c r="B20" t="s">
        <v>371</v>
      </c>
      <c r="C20" t="s">
        <v>44</v>
      </c>
      <c r="D20" t="s">
        <v>393</v>
      </c>
      <c r="E20" t="s">
        <v>11</v>
      </c>
      <c r="F20" t="s">
        <v>45</v>
      </c>
      <c r="G20">
        <v>7176117751</v>
      </c>
      <c r="H20">
        <v>68227</v>
      </c>
      <c r="I20">
        <f>DATEDIF(Membership!B83, Membership!C83, "m")</f>
        <v>35</v>
      </c>
      <c r="J20" s="17" t="str">
        <f t="shared" si="0"/>
        <v>High Value - Short Term</v>
      </c>
      <c r="K20" s="1" t="str">
        <f>VLOOKUP(A20,'Payment_Details '!B:G,4,0)</f>
        <v>PAID</v>
      </c>
      <c r="L20" t="str">
        <f>VLOOKUP(A20,'Payment_Details '!B:G,5,0)</f>
        <v>CARD PAYMENT</v>
      </c>
      <c r="M20" s="18">
        <f>VLOOKUP(A20,'Payment_Details '!B:G,6,0)</f>
        <v>28312</v>
      </c>
      <c r="N20" t="str">
        <f>VLOOKUP(A20,Shipment_Details!B:G,2,0)</f>
        <v>Industrial Equipments</v>
      </c>
      <c r="O20" t="str">
        <f>VLOOKUP(A20,Shipment_Details!B:G,3,0)</f>
        <v>Domestic</v>
      </c>
      <c r="P20" t="str">
        <f>VLOOKUP(A20,Shipment_Details!B:G,4,0)</f>
        <v>Regular</v>
      </c>
      <c r="Q20">
        <f>VLOOKUP(A20,Shipment_Details!B:G,5,0)</f>
        <v>776</v>
      </c>
      <c r="R20">
        <f>VLOOKUP(A20,Shipment_Details!B:G,6,0)</f>
        <v>1053</v>
      </c>
      <c r="S20">
        <f>VLOOKUP(A20,'Task 20 Efficiency part1'!B:H,7,0)</f>
        <v>0.73694207027540359</v>
      </c>
    </row>
    <row r="21" spans="1:19" x14ac:dyDescent="0.35">
      <c r="A21">
        <v>6153</v>
      </c>
      <c r="B21">
        <v>186</v>
      </c>
      <c r="C21" t="s">
        <v>46</v>
      </c>
      <c r="D21" t="s">
        <v>394</v>
      </c>
      <c r="E21" t="s">
        <v>14</v>
      </c>
      <c r="F21" t="s">
        <v>47</v>
      </c>
      <c r="G21">
        <v>5362454917</v>
      </c>
      <c r="H21">
        <v>77861</v>
      </c>
      <c r="I21">
        <f>DATEDIF(Membership!B84, Membership!C84, "m")</f>
        <v>38</v>
      </c>
      <c r="J21" s="17" t="str">
        <f t="shared" si="0"/>
        <v>High Value - Short Term</v>
      </c>
      <c r="K21" s="1" t="str">
        <f>VLOOKUP(A21,'Payment_Details '!B:G,4,0)</f>
        <v>PAID</v>
      </c>
      <c r="L21" t="str">
        <f>VLOOKUP(A21,'Payment_Details '!B:G,5,0)</f>
        <v>CARD PAYMENT</v>
      </c>
      <c r="M21" s="18">
        <f>VLOOKUP(A21,'Payment_Details '!B:G,6,0)</f>
        <v>35681</v>
      </c>
      <c r="N21" t="str">
        <f>VLOOKUP(A21,Shipment_Details!B:G,2,0)</f>
        <v>Healthcare</v>
      </c>
      <c r="O21" t="str">
        <f>VLOOKUP(A21,Shipment_Details!B:G,3,0)</f>
        <v>Domestic</v>
      </c>
      <c r="P21" t="str">
        <f>VLOOKUP(A21,Shipment_Details!B:G,4,0)</f>
        <v>Express</v>
      </c>
      <c r="Q21">
        <f>VLOOKUP(A21,Shipment_Details!B:G,5,0)</f>
        <v>710</v>
      </c>
      <c r="R21">
        <f>VLOOKUP(A21,Shipment_Details!B:G,6,0)</f>
        <v>1066</v>
      </c>
      <c r="S21">
        <f>VLOOKUP(A21,'Task 20 Efficiency part1'!B:H,7,0)</f>
        <v>0.66604127579737338</v>
      </c>
    </row>
    <row r="22" spans="1:19" x14ac:dyDescent="0.35">
      <c r="A22">
        <v>4852</v>
      </c>
      <c r="B22">
        <v>596</v>
      </c>
      <c r="C22" t="s">
        <v>48</v>
      </c>
      <c r="D22" t="s">
        <v>395</v>
      </c>
      <c r="E22" t="s">
        <v>8</v>
      </c>
      <c r="F22" t="s">
        <v>49</v>
      </c>
      <c r="G22">
        <v>9745073612</v>
      </c>
      <c r="H22">
        <v>48315</v>
      </c>
      <c r="I22">
        <f>DATEDIF(Membership!B85, Membership!C85, "m")</f>
        <v>222</v>
      </c>
      <c r="J22" s="17" t="str">
        <f t="shared" si="0"/>
        <v>Medium Value - Long Term</v>
      </c>
      <c r="K22" s="1" t="str">
        <f>VLOOKUP(A22,'Payment_Details '!B:G,4,0)</f>
        <v>NOT PAID</v>
      </c>
      <c r="L22" t="str">
        <f>VLOOKUP(A22,'Payment_Details '!B:G,5,0)</f>
        <v>CARD PAYMENT</v>
      </c>
      <c r="M22" s="18">
        <f>VLOOKUP(A22,'Payment_Details '!B:G,6,0)</f>
        <v>0</v>
      </c>
      <c r="N22" t="str">
        <f>VLOOKUP(A22,Shipment_Details!B:G,2,0)</f>
        <v>Construction</v>
      </c>
      <c r="O22" t="str">
        <f>VLOOKUP(A22,Shipment_Details!B:G,3,0)</f>
        <v>Domestic</v>
      </c>
      <c r="P22" t="str">
        <f>VLOOKUP(A22,Shipment_Details!B:G,4,0)</f>
        <v>Regular</v>
      </c>
      <c r="Q22">
        <f>VLOOKUP(A22,Shipment_Details!B:G,5,0)</f>
        <v>959</v>
      </c>
      <c r="R22">
        <f>VLOOKUP(A22,Shipment_Details!B:G,6,0)</f>
        <v>1253</v>
      </c>
      <c r="S22">
        <f>VLOOKUP(A22,'Task 20 Efficiency part1'!B:H,7,0)</f>
        <v>0.76536312849162014</v>
      </c>
    </row>
    <row r="23" spans="1:19" x14ac:dyDescent="0.35">
      <c r="A23">
        <v>8106</v>
      </c>
      <c r="B23">
        <v>245</v>
      </c>
      <c r="C23" t="s">
        <v>50</v>
      </c>
      <c r="D23" t="s">
        <v>396</v>
      </c>
      <c r="E23" t="s">
        <v>14</v>
      </c>
      <c r="F23" t="s">
        <v>51</v>
      </c>
      <c r="G23">
        <v>4218762280</v>
      </c>
      <c r="H23">
        <v>83002</v>
      </c>
      <c r="I23">
        <f>DATEDIF(Membership!B86, Membership!C86, "m")</f>
        <v>71</v>
      </c>
      <c r="J23" s="17" t="str">
        <f t="shared" si="0"/>
        <v>High Value - Short Term</v>
      </c>
      <c r="K23" s="1" t="str">
        <f>VLOOKUP(A23,'Payment_Details '!B:G,4,0)</f>
        <v>PAID</v>
      </c>
      <c r="L23" t="str">
        <f>VLOOKUP(A23,'Payment_Details '!B:G,5,0)</f>
        <v>CARD PAYMENT</v>
      </c>
      <c r="M23" s="18">
        <f>VLOOKUP(A23,'Payment_Details '!B:G,6,0)</f>
        <v>36224</v>
      </c>
      <c r="N23" t="str">
        <f>VLOOKUP(A23,Shipment_Details!B:G,2,0)</f>
        <v>Automotive</v>
      </c>
      <c r="O23" t="str">
        <f>VLOOKUP(A23,Shipment_Details!B:G,3,0)</f>
        <v>International</v>
      </c>
      <c r="P23" t="str">
        <f>VLOOKUP(A23,Shipment_Details!B:G,4,0)</f>
        <v>Regular</v>
      </c>
      <c r="Q23">
        <f>VLOOKUP(A23,Shipment_Details!B:G,5,0)</f>
        <v>147</v>
      </c>
      <c r="R23">
        <f>VLOOKUP(A23,Shipment_Details!B:G,6,0)</f>
        <v>535</v>
      </c>
      <c r="S23">
        <f>VLOOKUP(A23,'Task 20 Efficiency part1'!B:H,7,0)</f>
        <v>0.27476635514018694</v>
      </c>
    </row>
    <row r="24" spans="1:19" x14ac:dyDescent="0.35">
      <c r="A24">
        <v>3917</v>
      </c>
      <c r="B24">
        <v>17</v>
      </c>
      <c r="C24" t="s">
        <v>52</v>
      </c>
      <c r="D24" t="s">
        <v>397</v>
      </c>
      <c r="E24" t="s">
        <v>8</v>
      </c>
      <c r="F24" t="s">
        <v>53</v>
      </c>
      <c r="G24">
        <v>2224750233</v>
      </c>
      <c r="H24">
        <v>47650</v>
      </c>
      <c r="I24">
        <f>DATEDIF(Membership!B87, Membership!C87, "m")</f>
        <v>155</v>
      </c>
      <c r="J24" s="17" t="str">
        <f t="shared" si="0"/>
        <v>Medium Value - Short Term</v>
      </c>
      <c r="K24" s="1" t="str">
        <f>VLOOKUP(A24,'Payment_Details '!B:G,4,0)</f>
        <v>PAID</v>
      </c>
      <c r="L24" t="str">
        <f>VLOOKUP(A24,'Payment_Details '!B:G,5,0)</f>
        <v>COD</v>
      </c>
      <c r="M24" s="18">
        <f>VLOOKUP(A24,'Payment_Details '!B:G,6,0)</f>
        <v>28437</v>
      </c>
      <c r="N24" t="str">
        <f>VLOOKUP(A24,Shipment_Details!B:G,2,0)</f>
        <v>Arts and crafts</v>
      </c>
      <c r="O24" t="str">
        <f>VLOOKUP(A24,Shipment_Details!B:G,3,0)</f>
        <v>International</v>
      </c>
      <c r="P24" t="str">
        <f>VLOOKUP(A24,Shipment_Details!B:G,4,0)</f>
        <v>Express</v>
      </c>
      <c r="Q24">
        <f>VLOOKUP(A24,Shipment_Details!B:G,5,0)</f>
        <v>613</v>
      </c>
      <c r="R24">
        <f>VLOOKUP(A24,Shipment_Details!B:G,6,0)</f>
        <v>1256</v>
      </c>
      <c r="S24">
        <f>VLOOKUP(A24,'Task 20 Efficiency part1'!B:H,7,0)</f>
        <v>0.48805732484076431</v>
      </c>
    </row>
    <row r="25" spans="1:19" x14ac:dyDescent="0.35">
      <c r="A25">
        <v>9377</v>
      </c>
      <c r="B25">
        <v>48</v>
      </c>
      <c r="C25" t="s">
        <v>54</v>
      </c>
      <c r="D25" t="s">
        <v>398</v>
      </c>
      <c r="E25" t="s">
        <v>8</v>
      </c>
      <c r="F25" t="s">
        <v>55</v>
      </c>
      <c r="G25">
        <v>8017236646</v>
      </c>
      <c r="H25">
        <v>19386</v>
      </c>
      <c r="I25">
        <f>DATEDIF(Membership!B88, Membership!C88, "m")</f>
        <v>169</v>
      </c>
      <c r="J25" s="17" t="str">
        <f t="shared" si="0"/>
        <v>Medium Value - Short Term</v>
      </c>
      <c r="K25" s="1" t="str">
        <f>VLOOKUP(A25,'Payment_Details '!B:G,4,0)</f>
        <v>NOT PAID</v>
      </c>
      <c r="L25" t="str">
        <f>VLOOKUP(A25,'Payment_Details '!B:G,5,0)</f>
        <v>COD</v>
      </c>
      <c r="M25" s="18">
        <f>VLOOKUP(A25,'Payment_Details '!B:G,6,0)</f>
        <v>0</v>
      </c>
      <c r="N25" t="str">
        <f>VLOOKUP(A25,Shipment_Details!B:G,2,0)</f>
        <v>Luggage</v>
      </c>
      <c r="O25" t="str">
        <f>VLOOKUP(A25,Shipment_Details!B:G,3,0)</f>
        <v>Domestic</v>
      </c>
      <c r="P25" t="str">
        <f>VLOOKUP(A25,Shipment_Details!B:G,4,0)</f>
        <v>Regular</v>
      </c>
      <c r="Q25">
        <f>VLOOKUP(A25,Shipment_Details!B:G,5,0)</f>
        <v>590</v>
      </c>
      <c r="R25">
        <f>VLOOKUP(A25,Shipment_Details!B:G,6,0)</f>
        <v>1033</v>
      </c>
      <c r="S25">
        <f>VLOOKUP(A25,'Task 20 Efficiency part1'!B:H,7,0)</f>
        <v>0.57115198451113258</v>
      </c>
    </row>
    <row r="26" spans="1:19" x14ac:dyDescent="0.35">
      <c r="A26">
        <v>5387</v>
      </c>
      <c r="B26">
        <v>457</v>
      </c>
      <c r="C26" t="s">
        <v>56</v>
      </c>
      <c r="D26" t="s">
        <v>399</v>
      </c>
      <c r="E26" t="s">
        <v>14</v>
      </c>
      <c r="F26" t="s">
        <v>57</v>
      </c>
      <c r="G26">
        <v>5712616501</v>
      </c>
      <c r="H26">
        <v>39432</v>
      </c>
      <c r="I26">
        <f>DATEDIF(Membership!B89, Membership!C89, "m")</f>
        <v>130</v>
      </c>
      <c r="J26" s="17" t="str">
        <f t="shared" si="0"/>
        <v>Medium Value - Short Term</v>
      </c>
      <c r="K26" s="1" t="str">
        <f>VLOOKUP(A26,'Payment_Details '!B:G,4,0)</f>
        <v>PAID</v>
      </c>
      <c r="L26" t="str">
        <f>VLOOKUP(A26,'Payment_Details '!B:G,5,0)</f>
        <v>COD</v>
      </c>
      <c r="M26" s="18">
        <f>VLOOKUP(A26,'Payment_Details '!B:G,6,0)</f>
        <v>38610</v>
      </c>
      <c r="N26" t="str">
        <f>VLOOKUP(A26,Shipment_Details!B:G,2,0)</f>
        <v>Electronics</v>
      </c>
      <c r="O26" t="str">
        <f>VLOOKUP(A26,Shipment_Details!B:G,3,0)</f>
        <v>Domestic</v>
      </c>
      <c r="P26" t="str">
        <f>VLOOKUP(A26,Shipment_Details!B:G,4,0)</f>
        <v>Regular</v>
      </c>
      <c r="Q26">
        <f>VLOOKUP(A26,Shipment_Details!B:G,5,0)</f>
        <v>193</v>
      </c>
      <c r="R26">
        <f>VLOOKUP(A26,Shipment_Details!B:G,6,0)</f>
        <v>817</v>
      </c>
      <c r="S26">
        <f>VLOOKUP(A26,'Task 20 Efficiency part1'!B:H,7,0)</f>
        <v>0.23623011015911874</v>
      </c>
    </row>
    <row r="27" spans="1:19" x14ac:dyDescent="0.35">
      <c r="A27">
        <v>6513</v>
      </c>
      <c r="B27">
        <v>944</v>
      </c>
      <c r="C27" t="s">
        <v>58</v>
      </c>
      <c r="D27" t="s">
        <v>400</v>
      </c>
      <c r="E27" t="s">
        <v>14</v>
      </c>
      <c r="F27" t="s">
        <v>59</v>
      </c>
      <c r="G27">
        <v>7065731530</v>
      </c>
      <c r="H27">
        <v>1421</v>
      </c>
      <c r="I27">
        <f>DATEDIF(Membership!B90, Membership!C90, "m")</f>
        <v>28</v>
      </c>
      <c r="J27" s="17" t="str">
        <f t="shared" si="0"/>
        <v>Low Value - Short Term</v>
      </c>
      <c r="K27" s="1" t="str">
        <f>VLOOKUP(A27,'Payment_Details '!B:G,4,0)</f>
        <v>PAID</v>
      </c>
      <c r="L27" t="str">
        <f>VLOOKUP(A27,'Payment_Details '!B:G,5,0)</f>
        <v>COD</v>
      </c>
      <c r="M27" s="18">
        <f>VLOOKUP(A27,'Payment_Details '!B:G,6,0)</f>
        <v>43811</v>
      </c>
      <c r="N27" t="str">
        <f>VLOOKUP(A27,Shipment_Details!B:G,2,0)</f>
        <v>Luggage</v>
      </c>
      <c r="O27" t="str">
        <f>VLOOKUP(A27,Shipment_Details!B:G,3,0)</f>
        <v>Domestic</v>
      </c>
      <c r="P27" t="str">
        <f>VLOOKUP(A27,Shipment_Details!B:G,4,0)</f>
        <v>Regular</v>
      </c>
      <c r="Q27">
        <f>VLOOKUP(A27,Shipment_Details!B:G,5,0)</f>
        <v>879</v>
      </c>
      <c r="R27">
        <f>VLOOKUP(A27,Shipment_Details!B:G,6,0)</f>
        <v>1037</v>
      </c>
      <c r="S27">
        <f>VLOOKUP(A27,'Task 20 Efficiency part1'!B:H,7,0)</f>
        <v>0.84763741562198647</v>
      </c>
    </row>
    <row r="28" spans="1:19" x14ac:dyDescent="0.35">
      <c r="A28">
        <v>3965</v>
      </c>
      <c r="B28">
        <v>516</v>
      </c>
      <c r="C28" t="s">
        <v>60</v>
      </c>
      <c r="D28" t="s">
        <v>401</v>
      </c>
      <c r="E28" t="s">
        <v>14</v>
      </c>
      <c r="F28" t="s">
        <v>61</v>
      </c>
      <c r="G28">
        <v>3636499761</v>
      </c>
      <c r="H28">
        <v>16113</v>
      </c>
      <c r="I28">
        <f>DATEDIF(Membership!B91, Membership!C91, "m")</f>
        <v>194</v>
      </c>
      <c r="J28" s="17" t="str">
        <f t="shared" si="0"/>
        <v>Medium Value - Long Term</v>
      </c>
      <c r="K28" s="1" t="str">
        <f>VLOOKUP(A28,'Payment_Details '!B:G,4,0)</f>
        <v>PAID</v>
      </c>
      <c r="L28" t="str">
        <f>VLOOKUP(A28,'Payment_Details '!B:G,5,0)</f>
        <v>COD</v>
      </c>
      <c r="M28" s="18">
        <f>VLOOKUP(A28,'Payment_Details '!B:G,6,0)</f>
        <v>41593</v>
      </c>
      <c r="N28" t="str">
        <f>VLOOKUP(A28,Shipment_Details!B:G,2,0)</f>
        <v>Industrial Equipments</v>
      </c>
      <c r="O28" t="str">
        <f>VLOOKUP(A28,Shipment_Details!B:G,3,0)</f>
        <v>Domestic</v>
      </c>
      <c r="P28" t="str">
        <f>VLOOKUP(A28,Shipment_Details!B:G,4,0)</f>
        <v>Regular</v>
      </c>
      <c r="Q28">
        <f>VLOOKUP(A28,Shipment_Details!B:G,5,0)</f>
        <v>275</v>
      </c>
      <c r="R28">
        <f>VLOOKUP(A28,Shipment_Details!B:G,6,0)</f>
        <v>951</v>
      </c>
      <c r="S28">
        <f>VLOOKUP(A28,'Task 20 Efficiency part1'!B:H,7,0)</f>
        <v>0.28916929547844372</v>
      </c>
    </row>
    <row r="29" spans="1:19" x14ac:dyDescent="0.35">
      <c r="A29">
        <v>8893</v>
      </c>
      <c r="B29">
        <v>847</v>
      </c>
      <c r="C29" t="s">
        <v>62</v>
      </c>
      <c r="D29" t="s">
        <v>402</v>
      </c>
      <c r="E29" t="s">
        <v>14</v>
      </c>
      <c r="F29" t="s">
        <v>63</v>
      </c>
      <c r="G29">
        <v>6491626668</v>
      </c>
      <c r="H29">
        <v>52318</v>
      </c>
      <c r="I29">
        <f>DATEDIF(Membership!B92, Membership!C92, "m")</f>
        <v>164</v>
      </c>
      <c r="J29" s="17" t="str">
        <f t="shared" si="0"/>
        <v>High Value - Short Term</v>
      </c>
      <c r="K29" s="1" t="str">
        <f>VLOOKUP(A29,'Payment_Details '!B:G,4,0)</f>
        <v>NOT PAID</v>
      </c>
      <c r="L29" t="str">
        <f>VLOOKUP(A29,'Payment_Details '!B:G,5,0)</f>
        <v>CARD PAYMENT</v>
      </c>
      <c r="M29" s="18">
        <f>VLOOKUP(A29,'Payment_Details '!B:G,6,0)</f>
        <v>0</v>
      </c>
      <c r="N29" t="str">
        <f>VLOOKUP(A29,Shipment_Details!B:G,2,0)</f>
        <v>Construction</v>
      </c>
      <c r="O29" t="str">
        <f>VLOOKUP(A29,Shipment_Details!B:G,3,0)</f>
        <v>International</v>
      </c>
      <c r="P29" t="str">
        <f>VLOOKUP(A29,Shipment_Details!B:G,4,0)</f>
        <v>Regular</v>
      </c>
      <c r="Q29">
        <f>VLOOKUP(A29,Shipment_Details!B:G,5,0)</f>
        <v>319</v>
      </c>
      <c r="R29">
        <f>VLOOKUP(A29,Shipment_Details!B:G,6,0)</f>
        <v>770</v>
      </c>
      <c r="S29">
        <f>VLOOKUP(A29,'Task 20 Efficiency part1'!B:H,7,0)</f>
        <v>0.41428571428571431</v>
      </c>
    </row>
    <row r="30" spans="1:19" x14ac:dyDescent="0.35">
      <c r="A30">
        <v>1897</v>
      </c>
      <c r="B30">
        <v>504</v>
      </c>
      <c r="C30" t="s">
        <v>64</v>
      </c>
      <c r="D30" t="s">
        <v>403</v>
      </c>
      <c r="E30" t="s">
        <v>11</v>
      </c>
      <c r="F30" t="s">
        <v>65</v>
      </c>
      <c r="G30">
        <v>8023324199</v>
      </c>
      <c r="H30">
        <v>7389</v>
      </c>
      <c r="I30">
        <f>DATEDIF(Membership!B93, Membership!C93, "m")</f>
        <v>190</v>
      </c>
      <c r="J30" s="17" t="str">
        <f t="shared" si="0"/>
        <v>Low Value - Long Term</v>
      </c>
      <c r="K30" s="1" t="str">
        <f>VLOOKUP(A30,'Payment_Details '!B:G,4,0)</f>
        <v>NOT PAID</v>
      </c>
      <c r="L30" t="str">
        <f>VLOOKUP(A30,'Payment_Details '!B:G,5,0)</f>
        <v>CARD PAYMENT</v>
      </c>
      <c r="M30" s="18">
        <f>VLOOKUP(A30,'Payment_Details '!B:G,6,0)</f>
        <v>0</v>
      </c>
      <c r="N30" t="str">
        <f>VLOOKUP(A30,Shipment_Details!B:G,2,0)</f>
        <v>Hazardous Goods</v>
      </c>
      <c r="O30" t="str">
        <f>VLOOKUP(A30,Shipment_Details!B:G,3,0)</f>
        <v>Domestic</v>
      </c>
      <c r="P30" t="str">
        <f>VLOOKUP(A30,Shipment_Details!B:G,4,0)</f>
        <v>Express</v>
      </c>
      <c r="Q30">
        <f>VLOOKUP(A30,Shipment_Details!B:G,5,0)</f>
        <v>52</v>
      </c>
      <c r="R30">
        <f>VLOOKUP(A30,Shipment_Details!B:G,6,0)</f>
        <v>293</v>
      </c>
      <c r="S30">
        <f>VLOOKUP(A30,'Task 20 Efficiency part1'!B:H,7,0)</f>
        <v>0.17747440273037543</v>
      </c>
    </row>
    <row r="31" spans="1:19" x14ac:dyDescent="0.35">
      <c r="A31">
        <v>390</v>
      </c>
      <c r="B31">
        <v>115</v>
      </c>
      <c r="C31" t="s">
        <v>66</v>
      </c>
      <c r="D31" t="s">
        <v>404</v>
      </c>
      <c r="E31" t="s">
        <v>14</v>
      </c>
      <c r="F31" t="s">
        <v>67</v>
      </c>
      <c r="G31">
        <v>6958292565</v>
      </c>
      <c r="H31">
        <v>86040</v>
      </c>
      <c r="I31">
        <f>DATEDIF(Membership!B94, Membership!C94, "m")</f>
        <v>117</v>
      </c>
      <c r="J31" s="17" t="str">
        <f t="shared" si="0"/>
        <v>High Value - Short Term</v>
      </c>
      <c r="K31" s="1" t="str">
        <f>VLOOKUP(A31,'Payment_Details '!B:G,4,0)</f>
        <v>PAID</v>
      </c>
      <c r="L31" t="str">
        <f>VLOOKUP(A31,'Payment_Details '!B:G,5,0)</f>
        <v>COD</v>
      </c>
      <c r="M31" s="18">
        <f>VLOOKUP(A31,'Payment_Details '!B:G,6,0)</f>
        <v>41593</v>
      </c>
      <c r="N31" t="str">
        <f>VLOOKUP(A31,Shipment_Details!B:G,2,0)</f>
        <v>Electronics</v>
      </c>
      <c r="O31" t="str">
        <f>VLOOKUP(A31,Shipment_Details!B:G,3,0)</f>
        <v>Domestic</v>
      </c>
      <c r="P31" t="str">
        <f>VLOOKUP(A31,Shipment_Details!B:G,4,0)</f>
        <v>Regular</v>
      </c>
      <c r="Q31">
        <f>VLOOKUP(A31,Shipment_Details!B:G,5,0)</f>
        <v>702</v>
      </c>
      <c r="R31">
        <f>VLOOKUP(A31,Shipment_Details!B:G,6,0)</f>
        <v>1414</v>
      </c>
      <c r="S31">
        <f>VLOOKUP(A31,'Task 20 Efficiency part1'!B:H,7,0)</f>
        <v>0.49646393210749645</v>
      </c>
    </row>
    <row r="32" spans="1:19" x14ac:dyDescent="0.35">
      <c r="A32">
        <v>3633</v>
      </c>
      <c r="B32">
        <v>740</v>
      </c>
      <c r="C32" t="s">
        <v>68</v>
      </c>
      <c r="D32" t="s">
        <v>405</v>
      </c>
      <c r="E32" t="s">
        <v>8</v>
      </c>
      <c r="F32" t="s">
        <v>69</v>
      </c>
      <c r="G32">
        <v>3794685776</v>
      </c>
      <c r="H32">
        <v>56148</v>
      </c>
      <c r="I32">
        <f>DATEDIF(Membership!B95, Membership!C95, "m")</f>
        <v>93</v>
      </c>
      <c r="J32" s="17" t="str">
        <f t="shared" si="0"/>
        <v>High Value - Short Term</v>
      </c>
      <c r="K32" s="1" t="str">
        <f>VLOOKUP(A32,'Payment_Details '!B:G,4,0)</f>
        <v>PAID</v>
      </c>
      <c r="L32" t="str">
        <f>VLOOKUP(A32,'Payment_Details '!B:G,5,0)</f>
        <v>COD</v>
      </c>
      <c r="M32" s="18">
        <f>VLOOKUP(A32,'Payment_Details '!B:G,6,0)</f>
        <v>37113</v>
      </c>
      <c r="N32" t="str">
        <f>VLOOKUP(A32,Shipment_Details!B:G,2,0)</f>
        <v>Healthcare</v>
      </c>
      <c r="O32" t="str">
        <f>VLOOKUP(A32,Shipment_Details!B:G,3,0)</f>
        <v>Domestic</v>
      </c>
      <c r="P32" t="str">
        <f>VLOOKUP(A32,Shipment_Details!B:G,4,0)</f>
        <v>Express</v>
      </c>
      <c r="Q32">
        <f>VLOOKUP(A32,Shipment_Details!B:G,5,0)</f>
        <v>299</v>
      </c>
      <c r="R32">
        <f>VLOOKUP(A32,Shipment_Details!B:G,6,0)</f>
        <v>524</v>
      </c>
      <c r="S32">
        <f>VLOOKUP(A32,'Task 20 Efficiency part1'!B:H,7,0)</f>
        <v>0.57061068702290074</v>
      </c>
    </row>
    <row r="33" spans="1:19" x14ac:dyDescent="0.35">
      <c r="A33">
        <v>7828</v>
      </c>
      <c r="B33">
        <v>884</v>
      </c>
      <c r="C33" t="s">
        <v>70</v>
      </c>
      <c r="D33" t="s">
        <v>406</v>
      </c>
      <c r="E33" t="s">
        <v>8</v>
      </c>
      <c r="F33" t="s">
        <v>71</v>
      </c>
      <c r="G33">
        <v>1973040699</v>
      </c>
      <c r="H33">
        <v>894</v>
      </c>
      <c r="I33">
        <f>DATEDIF(Membership!B96, Membership!C96, "m")</f>
        <v>229</v>
      </c>
      <c r="J33" s="17" t="str">
        <f t="shared" si="0"/>
        <v>Low Value - Long Term</v>
      </c>
      <c r="K33" s="1" t="str">
        <f>VLOOKUP(A33,'Payment_Details '!B:G,4,0)</f>
        <v>PAID</v>
      </c>
      <c r="L33" t="str">
        <f>VLOOKUP(A33,'Payment_Details '!B:G,5,0)</f>
        <v>CARD PAYMENT</v>
      </c>
      <c r="M33" s="18">
        <f>VLOOKUP(A33,'Payment_Details '!B:G,6,0)</f>
        <v>38915</v>
      </c>
      <c r="N33" t="str">
        <f>VLOOKUP(A33,Shipment_Details!B:G,2,0)</f>
        <v>Arts and crafts</v>
      </c>
      <c r="O33" t="str">
        <f>VLOOKUP(A33,Shipment_Details!B:G,3,0)</f>
        <v>Domestic</v>
      </c>
      <c r="P33" t="str">
        <f>VLOOKUP(A33,Shipment_Details!B:G,4,0)</f>
        <v>Regular</v>
      </c>
      <c r="Q33">
        <f>VLOOKUP(A33,Shipment_Details!B:G,5,0)</f>
        <v>930</v>
      </c>
      <c r="R33">
        <f>VLOOKUP(A33,Shipment_Details!B:G,6,0)</f>
        <v>1183</v>
      </c>
      <c r="S33">
        <f>VLOOKUP(A33,'Task 20 Efficiency part1'!B:H,7,0)</f>
        <v>0.78613693998309386</v>
      </c>
    </row>
    <row r="34" spans="1:19" x14ac:dyDescent="0.35">
      <c r="A34">
        <v>2241</v>
      </c>
      <c r="B34">
        <v>446</v>
      </c>
      <c r="C34" t="s">
        <v>72</v>
      </c>
      <c r="D34" t="s">
        <v>407</v>
      </c>
      <c r="E34" t="s">
        <v>8</v>
      </c>
      <c r="F34" t="s">
        <v>73</v>
      </c>
      <c r="G34">
        <v>4120733093</v>
      </c>
      <c r="H34">
        <v>35634</v>
      </c>
      <c r="I34">
        <f>DATEDIF(Membership!B97, Membership!C97, "m")</f>
        <v>145</v>
      </c>
      <c r="J34" s="17" t="str">
        <f t="shared" si="0"/>
        <v>Medium Value - Short Term</v>
      </c>
      <c r="K34" s="1" t="str">
        <f>VLOOKUP(A34,'Payment_Details '!B:G,4,0)</f>
        <v>NOT PAID</v>
      </c>
      <c r="L34" t="str">
        <f>VLOOKUP(A34,'Payment_Details '!B:G,5,0)</f>
        <v>COD</v>
      </c>
      <c r="M34" s="18">
        <f>VLOOKUP(A34,'Payment_Details '!B:G,6,0)</f>
        <v>0</v>
      </c>
      <c r="N34" t="str">
        <f>VLOOKUP(A34,Shipment_Details!B:G,2,0)</f>
        <v>Home Furnishing</v>
      </c>
      <c r="O34" t="str">
        <f>VLOOKUP(A34,Shipment_Details!B:G,3,0)</f>
        <v>Domestic</v>
      </c>
      <c r="P34" t="str">
        <f>VLOOKUP(A34,Shipment_Details!B:G,4,0)</f>
        <v>Regular</v>
      </c>
      <c r="Q34">
        <f>VLOOKUP(A34,Shipment_Details!B:G,5,0)</f>
        <v>314</v>
      </c>
      <c r="R34">
        <f>VLOOKUP(A34,Shipment_Details!B:G,6,0)</f>
        <v>566</v>
      </c>
      <c r="S34">
        <f>VLOOKUP(A34,'Task 20 Efficiency part1'!B:H,7,0)</f>
        <v>0.55477031802120136</v>
      </c>
    </row>
    <row r="35" spans="1:19" x14ac:dyDescent="0.35">
      <c r="A35">
        <v>896</v>
      </c>
      <c r="B35">
        <v>74</v>
      </c>
      <c r="C35" t="s">
        <v>74</v>
      </c>
      <c r="D35" t="s">
        <v>408</v>
      </c>
      <c r="E35" t="s">
        <v>8</v>
      </c>
      <c r="F35" t="s">
        <v>17</v>
      </c>
      <c r="G35">
        <v>5785102250</v>
      </c>
      <c r="H35">
        <v>28701</v>
      </c>
      <c r="I35">
        <f>DATEDIF(Membership!B98, Membership!C98, "m")</f>
        <v>129</v>
      </c>
      <c r="J35" s="17" t="str">
        <f t="shared" si="0"/>
        <v>Medium Value - Short Term</v>
      </c>
      <c r="K35" s="1" t="str">
        <f>VLOOKUP(A35,'Payment_Details '!B:G,4,0)</f>
        <v>PAID</v>
      </c>
      <c r="L35" t="str">
        <f>VLOOKUP(A35,'Payment_Details '!B:G,5,0)</f>
        <v>CARD PAYMENT</v>
      </c>
      <c r="M35" s="18">
        <f>VLOOKUP(A35,'Payment_Details '!B:G,6,0)</f>
        <v>41593</v>
      </c>
      <c r="N35" t="str">
        <f>VLOOKUP(A35,Shipment_Details!B:G,2,0)</f>
        <v>Hazardous Goods</v>
      </c>
      <c r="O35" t="str">
        <f>VLOOKUP(A35,Shipment_Details!B:G,3,0)</f>
        <v>International</v>
      </c>
      <c r="P35" t="str">
        <f>VLOOKUP(A35,Shipment_Details!B:G,4,0)</f>
        <v>Express</v>
      </c>
      <c r="Q35">
        <f>VLOOKUP(A35,Shipment_Details!B:G,5,0)</f>
        <v>109</v>
      </c>
      <c r="R35">
        <f>VLOOKUP(A35,Shipment_Details!B:G,6,0)</f>
        <v>961</v>
      </c>
      <c r="S35">
        <f>VLOOKUP(A35,'Task 20 Efficiency part1'!B:H,7,0)</f>
        <v>0.11342351716961499</v>
      </c>
    </row>
    <row r="36" spans="1:19" x14ac:dyDescent="0.35">
      <c r="A36">
        <v>6361</v>
      </c>
      <c r="B36">
        <v>636</v>
      </c>
      <c r="C36" t="s">
        <v>75</v>
      </c>
      <c r="D36" t="s">
        <v>409</v>
      </c>
      <c r="E36" t="s">
        <v>8</v>
      </c>
      <c r="F36" t="s">
        <v>76</v>
      </c>
      <c r="G36">
        <v>9235867886</v>
      </c>
      <c r="H36">
        <v>90380</v>
      </c>
      <c r="I36">
        <f>DATEDIF(Membership!B99, Membership!C99, "m")</f>
        <v>188</v>
      </c>
      <c r="J36" s="17" t="str">
        <f t="shared" si="0"/>
        <v>High Value - Long Term</v>
      </c>
      <c r="K36" s="1" t="str">
        <f>VLOOKUP(A36,'Payment_Details '!B:G,4,0)</f>
        <v>PAID</v>
      </c>
      <c r="L36" t="str">
        <f>VLOOKUP(A36,'Payment_Details '!B:G,5,0)</f>
        <v>CARD PAYMENT</v>
      </c>
      <c r="M36" s="18">
        <f>VLOOKUP(A36,'Payment_Details '!B:G,6,0)</f>
        <v>34183</v>
      </c>
      <c r="N36" t="str">
        <f>VLOOKUP(A36,Shipment_Details!B:G,2,0)</f>
        <v>Food and Beverages</v>
      </c>
      <c r="O36" t="str">
        <f>VLOOKUP(A36,Shipment_Details!B:G,3,0)</f>
        <v>Domestic</v>
      </c>
      <c r="P36" t="str">
        <f>VLOOKUP(A36,Shipment_Details!B:G,4,0)</f>
        <v>Regular</v>
      </c>
      <c r="Q36">
        <f>VLOOKUP(A36,Shipment_Details!B:G,5,0)</f>
        <v>24</v>
      </c>
      <c r="R36">
        <f>VLOOKUP(A36,Shipment_Details!B:G,6,0)</f>
        <v>54</v>
      </c>
      <c r="S36">
        <f>VLOOKUP(A36,'Task 20 Efficiency part1'!B:H,7,0)</f>
        <v>0.44444444444444442</v>
      </c>
    </row>
    <row r="37" spans="1:19" x14ac:dyDescent="0.35">
      <c r="A37">
        <v>6713</v>
      </c>
      <c r="B37">
        <v>37</v>
      </c>
      <c r="C37" t="s">
        <v>374</v>
      </c>
      <c r="D37" t="s">
        <v>410</v>
      </c>
      <c r="E37" t="s">
        <v>14</v>
      </c>
      <c r="F37" t="s">
        <v>77</v>
      </c>
      <c r="G37">
        <v>7134849334</v>
      </c>
      <c r="H37">
        <v>21813</v>
      </c>
      <c r="I37">
        <f>DATEDIF(Membership!B100, Membership!C100, "m")</f>
        <v>216</v>
      </c>
      <c r="J37" s="17" t="str">
        <f t="shared" si="0"/>
        <v>Medium Value - Long Term</v>
      </c>
      <c r="K37" s="1" t="str">
        <f>VLOOKUP(A37,'Payment_Details '!B:G,4,0)</f>
        <v>NOT PAID</v>
      </c>
      <c r="L37" t="str">
        <f>VLOOKUP(A37,'Payment_Details '!B:G,5,0)</f>
        <v>COD</v>
      </c>
      <c r="M37" s="18">
        <f>VLOOKUP(A37,'Payment_Details '!B:G,6,0)</f>
        <v>0</v>
      </c>
      <c r="N37" t="str">
        <f>VLOOKUP(A37,Shipment_Details!B:G,2,0)</f>
        <v>Electronics</v>
      </c>
      <c r="O37" t="str">
        <f>VLOOKUP(A37,Shipment_Details!B:G,3,0)</f>
        <v>Domestic</v>
      </c>
      <c r="P37" t="str">
        <f>VLOOKUP(A37,Shipment_Details!B:G,4,0)</f>
        <v>Express</v>
      </c>
      <c r="Q37">
        <f>VLOOKUP(A37,Shipment_Details!B:G,5,0)</f>
        <v>545</v>
      </c>
      <c r="R37">
        <f>VLOOKUP(A37,Shipment_Details!B:G,6,0)</f>
        <v>1044</v>
      </c>
      <c r="S37">
        <f>VLOOKUP(A37,'Task 20 Efficiency part1'!B:H,7,0)</f>
        <v>0.52203065134099613</v>
      </c>
    </row>
    <row r="38" spans="1:19" x14ac:dyDescent="0.35">
      <c r="A38">
        <v>4283</v>
      </c>
      <c r="B38">
        <v>804</v>
      </c>
      <c r="C38" t="s">
        <v>78</v>
      </c>
      <c r="D38" t="s">
        <v>411</v>
      </c>
      <c r="E38" t="s">
        <v>11</v>
      </c>
      <c r="F38" t="s">
        <v>17</v>
      </c>
      <c r="G38">
        <v>4751700379</v>
      </c>
      <c r="H38">
        <v>36312</v>
      </c>
      <c r="I38">
        <f>DATEDIF(Membership!B101, Membership!C101, "m")</f>
        <v>44</v>
      </c>
      <c r="J38" s="17" t="str">
        <f t="shared" si="0"/>
        <v>Medium Value - Short Term</v>
      </c>
      <c r="K38" s="1" t="str">
        <f>VLOOKUP(A38,'Payment_Details '!B:G,4,0)</f>
        <v>NOT PAID</v>
      </c>
      <c r="L38" t="str">
        <f>VLOOKUP(A38,'Payment_Details '!B:G,5,0)</f>
        <v>CARD PAYMENT</v>
      </c>
      <c r="M38" s="18">
        <f>VLOOKUP(A38,'Payment_Details '!B:G,6,0)</f>
        <v>0</v>
      </c>
      <c r="N38" t="str">
        <f>VLOOKUP(A38,Shipment_Details!B:G,2,0)</f>
        <v>Fashion</v>
      </c>
      <c r="O38" t="str">
        <f>VLOOKUP(A38,Shipment_Details!B:G,3,0)</f>
        <v>International</v>
      </c>
      <c r="P38" t="str">
        <f>VLOOKUP(A38,Shipment_Details!B:G,4,0)</f>
        <v>Regular</v>
      </c>
      <c r="Q38">
        <f>VLOOKUP(A38,Shipment_Details!B:G,5,0)</f>
        <v>505</v>
      </c>
      <c r="R38">
        <f>VLOOKUP(A38,Shipment_Details!B:G,6,0)</f>
        <v>1082</v>
      </c>
      <c r="S38">
        <f>VLOOKUP(A38,'Task 20 Efficiency part1'!B:H,7,0)</f>
        <v>0.46672828096118302</v>
      </c>
    </row>
    <row r="39" spans="1:19" x14ac:dyDescent="0.35">
      <c r="A39">
        <v>9486</v>
      </c>
      <c r="B39">
        <v>694</v>
      </c>
      <c r="C39" t="s">
        <v>79</v>
      </c>
      <c r="D39" t="s">
        <v>412</v>
      </c>
      <c r="E39" t="s">
        <v>11</v>
      </c>
      <c r="F39" t="s">
        <v>80</v>
      </c>
      <c r="G39">
        <v>9430559862</v>
      </c>
      <c r="H39">
        <v>24856</v>
      </c>
      <c r="I39">
        <f>DATEDIF(Membership!B102, Membership!C102, "m")</f>
        <v>116</v>
      </c>
      <c r="J39" s="17" t="str">
        <f t="shared" si="0"/>
        <v>Medium Value - Short Term</v>
      </c>
      <c r="K39" s="1" t="str">
        <f>VLOOKUP(A39,'Payment_Details '!B:G,4,0)</f>
        <v>PAID</v>
      </c>
      <c r="L39" t="str">
        <f>VLOOKUP(A39,'Payment_Details '!B:G,5,0)</f>
        <v>CARD PAYMENT</v>
      </c>
      <c r="M39" s="18">
        <f>VLOOKUP(A39,'Payment_Details '!B:G,6,0)</f>
        <v>37549</v>
      </c>
      <c r="N39" t="str">
        <f>VLOOKUP(A39,Shipment_Details!B:G,2,0)</f>
        <v>Electronics</v>
      </c>
      <c r="O39" t="str">
        <f>VLOOKUP(A39,Shipment_Details!B:G,3,0)</f>
        <v>International</v>
      </c>
      <c r="P39" t="str">
        <f>VLOOKUP(A39,Shipment_Details!B:G,4,0)</f>
        <v>Regular</v>
      </c>
      <c r="Q39">
        <f>VLOOKUP(A39,Shipment_Details!B:G,5,0)</f>
        <v>182</v>
      </c>
      <c r="R39">
        <f>VLOOKUP(A39,Shipment_Details!B:G,6,0)</f>
        <v>871</v>
      </c>
      <c r="S39">
        <f>VLOOKUP(A39,'Task 20 Efficiency part1'!B:H,7,0)</f>
        <v>0.20895522388059701</v>
      </c>
    </row>
    <row r="40" spans="1:19" x14ac:dyDescent="0.35">
      <c r="A40">
        <v>308</v>
      </c>
      <c r="B40">
        <v>198</v>
      </c>
      <c r="C40" t="s">
        <v>81</v>
      </c>
      <c r="D40" t="s">
        <v>413</v>
      </c>
      <c r="E40" t="s">
        <v>14</v>
      </c>
      <c r="F40" t="s">
        <v>82</v>
      </c>
      <c r="G40">
        <v>4160161977</v>
      </c>
      <c r="H40">
        <v>39234</v>
      </c>
      <c r="I40">
        <f>DATEDIF(Membership!B103, Membership!C103, "m")</f>
        <v>242</v>
      </c>
      <c r="J40" s="17" t="str">
        <f t="shared" si="0"/>
        <v>Medium Value - Long Term</v>
      </c>
      <c r="K40" s="1" t="str">
        <f>VLOOKUP(A40,'Payment_Details '!B:G,4,0)</f>
        <v>PAID</v>
      </c>
      <c r="L40" t="str">
        <f>VLOOKUP(A40,'Payment_Details '!B:G,5,0)</f>
        <v>CARD PAYMENT</v>
      </c>
      <c r="M40" s="18">
        <f>VLOOKUP(A40,'Payment_Details '!B:G,6,0)</f>
        <v>38915</v>
      </c>
      <c r="N40" t="str">
        <f>VLOOKUP(A40,Shipment_Details!B:G,2,0)</f>
        <v>Luggage</v>
      </c>
      <c r="O40" t="str">
        <f>VLOOKUP(A40,Shipment_Details!B:G,3,0)</f>
        <v>International</v>
      </c>
      <c r="P40" t="str">
        <f>VLOOKUP(A40,Shipment_Details!B:G,4,0)</f>
        <v>Regular</v>
      </c>
      <c r="Q40">
        <f>VLOOKUP(A40,Shipment_Details!B:G,5,0)</f>
        <v>226</v>
      </c>
      <c r="R40">
        <f>VLOOKUP(A40,Shipment_Details!B:G,6,0)</f>
        <v>970</v>
      </c>
      <c r="S40">
        <f>VLOOKUP(A40,'Task 20 Efficiency part1'!B:H,7,0)</f>
        <v>0.23298969072164949</v>
      </c>
    </row>
    <row r="41" spans="1:19" x14ac:dyDescent="0.35">
      <c r="A41">
        <v>8927</v>
      </c>
      <c r="B41">
        <v>576</v>
      </c>
      <c r="C41" t="s">
        <v>83</v>
      </c>
      <c r="D41" t="s">
        <v>414</v>
      </c>
      <c r="E41" t="s">
        <v>11</v>
      </c>
      <c r="F41" t="s">
        <v>84</v>
      </c>
      <c r="G41">
        <v>1660494007</v>
      </c>
      <c r="H41">
        <v>74222</v>
      </c>
      <c r="I41">
        <f>DATEDIF(Membership!B104, Membership!C104, "m")</f>
        <v>147</v>
      </c>
      <c r="J41" s="17" t="str">
        <f t="shared" si="0"/>
        <v>High Value - Short Term</v>
      </c>
      <c r="K41" s="1" t="str">
        <f>VLOOKUP(A41,'Payment_Details '!B:G,4,0)</f>
        <v>PAID</v>
      </c>
      <c r="L41" t="str">
        <f>VLOOKUP(A41,'Payment_Details '!B:G,5,0)</f>
        <v>COD</v>
      </c>
      <c r="M41" s="18">
        <f>VLOOKUP(A41,'Payment_Details '!B:G,6,0)</f>
        <v>38311</v>
      </c>
      <c r="N41" t="str">
        <f>VLOOKUP(A41,Shipment_Details!B:G,2,0)</f>
        <v>Home Furnishing</v>
      </c>
      <c r="O41" t="str">
        <f>VLOOKUP(A41,Shipment_Details!B:G,3,0)</f>
        <v>International</v>
      </c>
      <c r="P41" t="str">
        <f>VLOOKUP(A41,Shipment_Details!B:G,4,0)</f>
        <v>Regular</v>
      </c>
      <c r="Q41">
        <f>VLOOKUP(A41,Shipment_Details!B:G,5,0)</f>
        <v>111</v>
      </c>
      <c r="R41">
        <f>VLOOKUP(A41,Shipment_Details!B:G,6,0)</f>
        <v>617</v>
      </c>
      <c r="S41">
        <f>VLOOKUP(A41,'Task 20 Efficiency part1'!B:H,7,0)</f>
        <v>0.17990275526742303</v>
      </c>
    </row>
    <row r="42" spans="1:19" x14ac:dyDescent="0.35">
      <c r="A42">
        <v>249</v>
      </c>
      <c r="B42">
        <v>754</v>
      </c>
      <c r="C42" t="s">
        <v>35</v>
      </c>
      <c r="D42" t="s">
        <v>415</v>
      </c>
      <c r="E42" t="s">
        <v>14</v>
      </c>
      <c r="F42" t="s">
        <v>85</v>
      </c>
      <c r="G42">
        <v>2979310129</v>
      </c>
      <c r="H42">
        <v>47260</v>
      </c>
      <c r="I42">
        <f>DATEDIF(Membership!B105, Membership!C105, "m")</f>
        <v>128</v>
      </c>
      <c r="J42" s="17" t="str">
        <f t="shared" si="0"/>
        <v>Medium Value - Short Term</v>
      </c>
      <c r="K42" s="1" t="str">
        <f>VLOOKUP(A42,'Payment_Details '!B:G,4,0)</f>
        <v>PAID</v>
      </c>
      <c r="L42" t="str">
        <f>VLOOKUP(A42,'Payment_Details '!B:G,5,0)</f>
        <v>CARD PAYMENT</v>
      </c>
      <c r="M42" s="18">
        <f>VLOOKUP(A42,'Payment_Details '!B:G,6,0)</f>
        <v>30018</v>
      </c>
      <c r="N42" t="str">
        <f>VLOOKUP(A42,Shipment_Details!B:G,2,0)</f>
        <v>Hazardous Goods</v>
      </c>
      <c r="O42" t="str">
        <f>VLOOKUP(A42,Shipment_Details!B:G,3,0)</f>
        <v>International</v>
      </c>
      <c r="P42" t="str">
        <f>VLOOKUP(A42,Shipment_Details!B:G,4,0)</f>
        <v>Express</v>
      </c>
      <c r="Q42">
        <f>VLOOKUP(A42,Shipment_Details!B:G,5,0)</f>
        <v>145</v>
      </c>
      <c r="R42">
        <f>VLOOKUP(A42,Shipment_Details!B:G,6,0)</f>
        <v>814</v>
      </c>
      <c r="S42">
        <f>VLOOKUP(A42,'Task 20 Efficiency part1'!B:H,7,0)</f>
        <v>0.17813267813267813</v>
      </c>
    </row>
    <row r="43" spans="1:19" x14ac:dyDescent="0.35">
      <c r="A43">
        <v>2620</v>
      </c>
      <c r="B43">
        <v>547</v>
      </c>
      <c r="C43" t="s">
        <v>86</v>
      </c>
      <c r="D43" t="s">
        <v>416</v>
      </c>
      <c r="E43" t="s">
        <v>14</v>
      </c>
      <c r="F43" t="s">
        <v>87</v>
      </c>
      <c r="G43">
        <v>1973879566</v>
      </c>
      <c r="H43">
        <v>45432</v>
      </c>
      <c r="I43">
        <f>DATEDIF(Membership!B106, Membership!C106, "m")</f>
        <v>19</v>
      </c>
      <c r="J43" s="17" t="str">
        <f t="shared" si="0"/>
        <v>Medium Value - Short Term</v>
      </c>
      <c r="K43" s="1" t="str">
        <f>VLOOKUP(A43,'Payment_Details '!B:G,4,0)</f>
        <v>NOT PAID</v>
      </c>
      <c r="L43" t="str">
        <f>VLOOKUP(A43,'Payment_Details '!B:G,5,0)</f>
        <v>COD</v>
      </c>
      <c r="M43" s="18">
        <f>VLOOKUP(A43,'Payment_Details '!B:G,6,0)</f>
        <v>0</v>
      </c>
      <c r="N43" t="str">
        <f>VLOOKUP(A43,Shipment_Details!B:G,2,0)</f>
        <v>Electronics</v>
      </c>
      <c r="O43" t="str">
        <f>VLOOKUP(A43,Shipment_Details!B:G,3,0)</f>
        <v>Domestic</v>
      </c>
      <c r="P43" t="str">
        <f>VLOOKUP(A43,Shipment_Details!B:G,4,0)</f>
        <v>Regular</v>
      </c>
      <c r="Q43">
        <f>VLOOKUP(A43,Shipment_Details!B:G,5,0)</f>
        <v>829</v>
      </c>
      <c r="R43">
        <f>VLOOKUP(A43,Shipment_Details!B:G,6,0)</f>
        <v>1145</v>
      </c>
      <c r="S43">
        <f>VLOOKUP(A43,'Task 20 Efficiency part1'!B:H,7,0)</f>
        <v>0.72401746724890825</v>
      </c>
    </row>
    <row r="44" spans="1:19" x14ac:dyDescent="0.35">
      <c r="A44">
        <v>1164</v>
      </c>
      <c r="B44">
        <v>656</v>
      </c>
      <c r="C44" t="s">
        <v>88</v>
      </c>
      <c r="D44" t="s">
        <v>417</v>
      </c>
      <c r="E44" t="s">
        <v>8</v>
      </c>
      <c r="F44" t="s">
        <v>89</v>
      </c>
      <c r="G44">
        <v>7030699598</v>
      </c>
      <c r="H44">
        <v>30192</v>
      </c>
      <c r="I44">
        <f>DATEDIF(Membership!B107, Membership!C107, "m")</f>
        <v>128</v>
      </c>
      <c r="J44" s="17" t="str">
        <f t="shared" si="0"/>
        <v>Medium Value - Short Term</v>
      </c>
      <c r="K44" s="1" t="str">
        <f>VLOOKUP(A44,'Payment_Details '!B:G,4,0)</f>
        <v>PAID</v>
      </c>
      <c r="L44" t="str">
        <f>VLOOKUP(A44,'Payment_Details '!B:G,5,0)</f>
        <v>COD</v>
      </c>
      <c r="M44" s="18">
        <f>VLOOKUP(A44,'Payment_Details '!B:G,6,0)</f>
        <v>34433</v>
      </c>
      <c r="N44" t="str">
        <f>VLOOKUP(A44,Shipment_Details!B:G,2,0)</f>
        <v>Electronics</v>
      </c>
      <c r="O44" t="str">
        <f>VLOOKUP(A44,Shipment_Details!B:G,3,0)</f>
        <v>Domestic</v>
      </c>
      <c r="P44" t="str">
        <f>VLOOKUP(A44,Shipment_Details!B:G,4,0)</f>
        <v>Regular</v>
      </c>
      <c r="Q44">
        <f>VLOOKUP(A44,Shipment_Details!B:G,5,0)</f>
        <v>269</v>
      </c>
      <c r="R44">
        <f>VLOOKUP(A44,Shipment_Details!B:G,6,0)</f>
        <v>902</v>
      </c>
      <c r="S44">
        <f>VLOOKUP(A44,'Task 20 Efficiency part1'!B:H,7,0)</f>
        <v>0.29822616407982261</v>
      </c>
    </row>
    <row r="45" spans="1:19" x14ac:dyDescent="0.35">
      <c r="A45">
        <v>4711</v>
      </c>
      <c r="B45">
        <v>654</v>
      </c>
      <c r="C45" t="s">
        <v>90</v>
      </c>
      <c r="D45" t="s">
        <v>418</v>
      </c>
      <c r="E45" t="s">
        <v>8</v>
      </c>
      <c r="F45" t="s">
        <v>91</v>
      </c>
      <c r="G45">
        <v>2618164744</v>
      </c>
      <c r="H45">
        <v>53868</v>
      </c>
      <c r="I45">
        <f>DATEDIF(Membership!B108, Membership!C108, "m")</f>
        <v>101</v>
      </c>
      <c r="J45" s="17" t="str">
        <f t="shared" si="0"/>
        <v>High Value - Short Term</v>
      </c>
      <c r="K45" s="1" t="str">
        <f>VLOOKUP(A45,'Payment_Details '!B:G,4,0)</f>
        <v>NOT PAID</v>
      </c>
      <c r="L45" t="str">
        <f>VLOOKUP(A45,'Payment_Details '!B:G,5,0)</f>
        <v>CARD PAYMENT</v>
      </c>
      <c r="M45" s="18">
        <f>VLOOKUP(A45,'Payment_Details '!B:G,6,0)</f>
        <v>0</v>
      </c>
      <c r="N45" t="str">
        <f>VLOOKUP(A45,Shipment_Details!B:G,2,0)</f>
        <v>Hazardous Goods</v>
      </c>
      <c r="O45" t="str">
        <f>VLOOKUP(A45,Shipment_Details!B:G,3,0)</f>
        <v>International</v>
      </c>
      <c r="P45" t="str">
        <f>VLOOKUP(A45,Shipment_Details!B:G,4,0)</f>
        <v>Regular</v>
      </c>
      <c r="Q45">
        <f>VLOOKUP(A45,Shipment_Details!B:G,5,0)</f>
        <v>660</v>
      </c>
      <c r="R45">
        <f>VLOOKUP(A45,Shipment_Details!B:G,6,0)</f>
        <v>1470</v>
      </c>
      <c r="S45">
        <f>VLOOKUP(A45,'Task 20 Efficiency part1'!B:H,7,0)</f>
        <v>0.44897959183673469</v>
      </c>
    </row>
    <row r="46" spans="1:19" x14ac:dyDescent="0.35">
      <c r="A46">
        <v>4053</v>
      </c>
      <c r="B46">
        <v>646</v>
      </c>
      <c r="C46" t="s">
        <v>92</v>
      </c>
      <c r="D46" t="s">
        <v>419</v>
      </c>
      <c r="E46" t="s">
        <v>14</v>
      </c>
      <c r="F46" t="s">
        <v>93</v>
      </c>
      <c r="G46">
        <v>6736421797</v>
      </c>
      <c r="H46">
        <v>9691</v>
      </c>
      <c r="I46">
        <f>DATEDIF(Membership!B109, Membership!C109, "m")</f>
        <v>95</v>
      </c>
      <c r="J46" s="17" t="str">
        <f t="shared" si="0"/>
        <v>Low Value - Short Term</v>
      </c>
      <c r="K46" s="1" t="str">
        <f>VLOOKUP(A46,'Payment_Details '!B:G,4,0)</f>
        <v>NOT PAID</v>
      </c>
      <c r="L46" t="str">
        <f>VLOOKUP(A46,'Payment_Details '!B:G,5,0)</f>
        <v>CARD PAYMENT</v>
      </c>
      <c r="M46" s="18">
        <f>VLOOKUP(A46,'Payment_Details '!B:G,6,0)</f>
        <v>0</v>
      </c>
      <c r="N46" t="str">
        <f>VLOOKUP(A46,Shipment_Details!B:G,2,0)</f>
        <v>Home Furnishing</v>
      </c>
      <c r="O46" t="str">
        <f>VLOOKUP(A46,Shipment_Details!B:G,3,0)</f>
        <v>Domestic</v>
      </c>
      <c r="P46" t="str">
        <f>VLOOKUP(A46,Shipment_Details!B:G,4,0)</f>
        <v>Regular</v>
      </c>
      <c r="Q46">
        <f>VLOOKUP(A46,Shipment_Details!B:G,5,0)</f>
        <v>484</v>
      </c>
      <c r="R46">
        <f>VLOOKUP(A46,Shipment_Details!B:G,6,0)</f>
        <v>568</v>
      </c>
      <c r="S46">
        <f>VLOOKUP(A46,'Task 20 Efficiency part1'!B:H,7,0)</f>
        <v>0.852112676056338</v>
      </c>
    </row>
    <row r="47" spans="1:19" x14ac:dyDescent="0.35">
      <c r="A47">
        <v>4272</v>
      </c>
      <c r="B47">
        <v>250</v>
      </c>
      <c r="C47" t="s">
        <v>94</v>
      </c>
      <c r="D47" t="s">
        <v>420</v>
      </c>
      <c r="E47" t="s">
        <v>14</v>
      </c>
      <c r="F47" t="s">
        <v>95</v>
      </c>
      <c r="G47">
        <v>5071378297</v>
      </c>
      <c r="H47">
        <v>39001</v>
      </c>
      <c r="I47">
        <f>DATEDIF(Membership!B110, Membership!C110, "m")</f>
        <v>32</v>
      </c>
      <c r="J47" s="17" t="str">
        <f t="shared" si="0"/>
        <v>Medium Value - Short Term</v>
      </c>
      <c r="K47" s="1" t="str">
        <f>VLOOKUP(A47,'Payment_Details '!B:G,4,0)</f>
        <v>NOT PAID</v>
      </c>
      <c r="L47" t="str">
        <f>VLOOKUP(A47,'Payment_Details '!B:G,5,0)</f>
        <v>COD</v>
      </c>
      <c r="M47" s="18">
        <f>VLOOKUP(A47,'Payment_Details '!B:G,6,0)</f>
        <v>0</v>
      </c>
      <c r="N47" t="str">
        <f>VLOOKUP(A47,Shipment_Details!B:G,2,0)</f>
        <v>Food and Beverages</v>
      </c>
      <c r="O47" t="str">
        <f>VLOOKUP(A47,Shipment_Details!B:G,3,0)</f>
        <v>International</v>
      </c>
      <c r="P47" t="str">
        <f>VLOOKUP(A47,Shipment_Details!B:G,4,0)</f>
        <v>Regular</v>
      </c>
      <c r="Q47">
        <f>VLOOKUP(A47,Shipment_Details!B:G,5,0)</f>
        <v>100</v>
      </c>
      <c r="R47">
        <f>VLOOKUP(A47,Shipment_Details!B:G,6,0)</f>
        <v>487</v>
      </c>
      <c r="S47">
        <f>VLOOKUP(A47,'Task 20 Efficiency part1'!B:H,7,0)</f>
        <v>0.20533880903490759</v>
      </c>
    </row>
    <row r="48" spans="1:19" x14ac:dyDescent="0.35">
      <c r="A48">
        <v>7005</v>
      </c>
      <c r="B48">
        <v>81</v>
      </c>
      <c r="C48" t="s">
        <v>96</v>
      </c>
      <c r="D48" t="s">
        <v>421</v>
      </c>
      <c r="E48" t="s">
        <v>14</v>
      </c>
      <c r="F48" t="s">
        <v>97</v>
      </c>
      <c r="G48">
        <v>3907479910</v>
      </c>
      <c r="H48">
        <v>70814</v>
      </c>
      <c r="I48">
        <f>DATEDIF(Membership!B111, Membership!C111, "m")</f>
        <v>106</v>
      </c>
      <c r="J48" s="17" t="str">
        <f t="shared" si="0"/>
        <v>High Value - Short Term</v>
      </c>
      <c r="K48" s="1" t="str">
        <f>VLOOKUP(A48,'Payment_Details '!B:G,4,0)</f>
        <v>NOT PAID</v>
      </c>
      <c r="L48" t="str">
        <f>VLOOKUP(A48,'Payment_Details '!B:G,5,0)</f>
        <v>CARD PAYMENT</v>
      </c>
      <c r="M48" s="18">
        <f>VLOOKUP(A48,'Payment_Details '!B:G,6,0)</f>
        <v>0</v>
      </c>
      <c r="N48" t="str">
        <f>VLOOKUP(A48,Shipment_Details!B:G,2,0)</f>
        <v>Construction</v>
      </c>
      <c r="O48" t="str">
        <f>VLOOKUP(A48,Shipment_Details!B:G,3,0)</f>
        <v>Domestic</v>
      </c>
      <c r="P48" t="str">
        <f>VLOOKUP(A48,Shipment_Details!B:G,4,0)</f>
        <v>Express</v>
      </c>
      <c r="Q48">
        <f>VLOOKUP(A48,Shipment_Details!B:G,5,0)</f>
        <v>711</v>
      </c>
      <c r="R48">
        <f>VLOOKUP(A48,Shipment_Details!B:G,6,0)</f>
        <v>1197</v>
      </c>
      <c r="S48">
        <f>VLOOKUP(A48,'Task 20 Efficiency part1'!B:H,7,0)</f>
        <v>0.59398496240601506</v>
      </c>
    </row>
    <row r="49" spans="1:19" x14ac:dyDescent="0.35">
      <c r="A49">
        <v>2308</v>
      </c>
      <c r="B49">
        <v>898</v>
      </c>
      <c r="C49" t="s">
        <v>98</v>
      </c>
      <c r="D49" t="s">
        <v>422</v>
      </c>
      <c r="E49" t="s">
        <v>8</v>
      </c>
      <c r="F49" t="s">
        <v>99</v>
      </c>
      <c r="G49">
        <v>8175968796</v>
      </c>
      <c r="H49">
        <v>13740</v>
      </c>
      <c r="I49">
        <f>DATEDIF(Membership!B112, Membership!C112, "m")</f>
        <v>130</v>
      </c>
      <c r="J49" s="17" t="str">
        <f t="shared" si="0"/>
        <v>Medium Value - Short Term</v>
      </c>
      <c r="K49" s="1" t="str">
        <f>VLOOKUP(A49,'Payment_Details '!B:G,4,0)</f>
        <v>PAID</v>
      </c>
      <c r="L49" t="str">
        <f>VLOOKUP(A49,'Payment_Details '!B:G,5,0)</f>
        <v>COD</v>
      </c>
      <c r="M49" s="18">
        <f>VLOOKUP(A49,'Payment_Details '!B:G,6,0)</f>
        <v>39669</v>
      </c>
      <c r="N49" t="str">
        <f>VLOOKUP(A49,Shipment_Details!B:G,2,0)</f>
        <v>Home Furnishing</v>
      </c>
      <c r="O49" t="str">
        <f>VLOOKUP(A49,Shipment_Details!B:G,3,0)</f>
        <v>International</v>
      </c>
      <c r="P49" t="str">
        <f>VLOOKUP(A49,Shipment_Details!B:G,4,0)</f>
        <v>Regular</v>
      </c>
      <c r="Q49">
        <f>VLOOKUP(A49,Shipment_Details!B:G,5,0)</f>
        <v>325</v>
      </c>
      <c r="R49">
        <f>VLOOKUP(A49,Shipment_Details!B:G,6,0)</f>
        <v>994</v>
      </c>
      <c r="S49">
        <f>VLOOKUP(A49,'Task 20 Efficiency part1'!B:H,7,0)</f>
        <v>0.32696177062374243</v>
      </c>
    </row>
    <row r="50" spans="1:19" x14ac:dyDescent="0.35">
      <c r="A50">
        <v>5150</v>
      </c>
      <c r="B50">
        <v>461</v>
      </c>
      <c r="C50" t="s">
        <v>100</v>
      </c>
      <c r="D50" t="s">
        <v>423</v>
      </c>
      <c r="E50" t="s">
        <v>11</v>
      </c>
      <c r="F50" t="s">
        <v>101</v>
      </c>
      <c r="G50">
        <v>2711085992</v>
      </c>
      <c r="H50">
        <v>33435</v>
      </c>
      <c r="I50">
        <f>DATEDIF(Membership!B113, Membership!C113, "m")</f>
        <v>207</v>
      </c>
      <c r="J50" s="17" t="str">
        <f t="shared" si="0"/>
        <v>Medium Value - Long Term</v>
      </c>
      <c r="K50" s="1" t="str">
        <f>VLOOKUP(A50,'Payment_Details '!B:G,4,0)</f>
        <v>NOT PAID</v>
      </c>
      <c r="L50" t="str">
        <f>VLOOKUP(A50,'Payment_Details '!B:G,5,0)</f>
        <v>CARD PAYMENT</v>
      </c>
      <c r="M50" s="18">
        <f>VLOOKUP(A50,'Payment_Details '!B:G,6,0)</f>
        <v>0</v>
      </c>
      <c r="N50" t="str">
        <f>VLOOKUP(A50,Shipment_Details!B:G,2,0)</f>
        <v>Automotive</v>
      </c>
      <c r="O50" t="str">
        <f>VLOOKUP(A50,Shipment_Details!B:G,3,0)</f>
        <v>Domestic</v>
      </c>
      <c r="P50" t="str">
        <f>VLOOKUP(A50,Shipment_Details!B:G,4,0)</f>
        <v>Regular</v>
      </c>
      <c r="Q50">
        <f>VLOOKUP(A50,Shipment_Details!B:G,5,0)</f>
        <v>209</v>
      </c>
      <c r="R50">
        <f>VLOOKUP(A50,Shipment_Details!B:G,6,0)</f>
        <v>933</v>
      </c>
      <c r="S50">
        <f>VLOOKUP(A50,'Task 20 Efficiency part1'!B:H,7,0)</f>
        <v>0.22400857449088959</v>
      </c>
    </row>
    <row r="51" spans="1:19" x14ac:dyDescent="0.35">
      <c r="A51">
        <v>693</v>
      </c>
      <c r="B51">
        <v>390</v>
      </c>
      <c r="C51" t="s">
        <v>102</v>
      </c>
      <c r="D51" t="s">
        <v>424</v>
      </c>
      <c r="E51" t="s">
        <v>8</v>
      </c>
      <c r="F51" t="s">
        <v>103</v>
      </c>
      <c r="G51">
        <v>3457826852</v>
      </c>
      <c r="H51">
        <v>73589</v>
      </c>
      <c r="I51">
        <f>DATEDIF(Membership!B114, Membership!C114, "m")</f>
        <v>165</v>
      </c>
      <c r="J51" s="17" t="str">
        <f t="shared" si="0"/>
        <v>High Value - Short Term</v>
      </c>
      <c r="K51" s="1" t="str">
        <f>VLOOKUP(A51,'Payment_Details '!B:G,4,0)</f>
        <v>NOT PAID</v>
      </c>
      <c r="L51" t="str">
        <f>VLOOKUP(A51,'Payment_Details '!B:G,5,0)</f>
        <v>CARD PAYMENT</v>
      </c>
      <c r="M51" s="18">
        <f>VLOOKUP(A51,'Payment_Details '!B:G,6,0)</f>
        <v>0</v>
      </c>
      <c r="N51" t="str">
        <f>VLOOKUP(A51,Shipment_Details!B:G,2,0)</f>
        <v>Construction</v>
      </c>
      <c r="O51" t="str">
        <f>VLOOKUP(A51,Shipment_Details!B:G,3,0)</f>
        <v>International</v>
      </c>
      <c r="P51" t="str">
        <f>VLOOKUP(A51,Shipment_Details!B:G,4,0)</f>
        <v>Express</v>
      </c>
      <c r="Q51">
        <f>VLOOKUP(A51,Shipment_Details!B:G,5,0)</f>
        <v>996</v>
      </c>
      <c r="R51">
        <f>VLOOKUP(A51,Shipment_Details!B:G,6,0)</f>
        <v>1168</v>
      </c>
      <c r="S51">
        <f>VLOOKUP(A51,'Task 20 Efficiency part1'!B:H,7,0)</f>
        <v>0.85273972602739723</v>
      </c>
    </row>
    <row r="52" spans="1:19" x14ac:dyDescent="0.35">
      <c r="A52">
        <v>9598</v>
      </c>
      <c r="B52">
        <v>988</v>
      </c>
      <c r="C52" t="s">
        <v>104</v>
      </c>
      <c r="D52" t="s">
        <v>425</v>
      </c>
      <c r="E52" t="s">
        <v>8</v>
      </c>
      <c r="F52" t="s">
        <v>105</v>
      </c>
      <c r="G52">
        <v>2858707837</v>
      </c>
      <c r="H52">
        <v>18598</v>
      </c>
      <c r="I52">
        <f>DATEDIF(Membership!B115, Membership!C115, "m")</f>
        <v>140</v>
      </c>
      <c r="J52" s="17" t="str">
        <f t="shared" si="0"/>
        <v>Medium Value - Short Term</v>
      </c>
      <c r="K52" s="1" t="str">
        <f>VLOOKUP(A52,'Payment_Details '!B:G,4,0)</f>
        <v>PAID</v>
      </c>
      <c r="L52" t="str">
        <f>VLOOKUP(A52,'Payment_Details '!B:G,5,0)</f>
        <v>COD</v>
      </c>
      <c r="M52" s="18">
        <f>VLOOKUP(A52,'Payment_Details '!B:G,6,0)</f>
        <v>30239</v>
      </c>
      <c r="N52" t="str">
        <f>VLOOKUP(A52,Shipment_Details!B:G,2,0)</f>
        <v>Luggage</v>
      </c>
      <c r="O52" t="str">
        <f>VLOOKUP(A52,Shipment_Details!B:G,3,0)</f>
        <v>International</v>
      </c>
      <c r="P52" t="str">
        <f>VLOOKUP(A52,Shipment_Details!B:G,4,0)</f>
        <v>Regular</v>
      </c>
      <c r="Q52">
        <f>VLOOKUP(A52,Shipment_Details!B:G,5,0)</f>
        <v>420</v>
      </c>
      <c r="R52">
        <f>VLOOKUP(A52,Shipment_Details!B:G,6,0)</f>
        <v>561</v>
      </c>
      <c r="S52">
        <f>VLOOKUP(A52,'Task 20 Efficiency part1'!B:H,7,0)</f>
        <v>0.74866310160427807</v>
      </c>
    </row>
    <row r="53" spans="1:19" x14ac:dyDescent="0.35">
      <c r="A53">
        <v>8103</v>
      </c>
      <c r="B53">
        <v>597</v>
      </c>
      <c r="C53" t="s">
        <v>22</v>
      </c>
      <c r="D53" t="s">
        <v>426</v>
      </c>
      <c r="E53" t="s">
        <v>14</v>
      </c>
      <c r="F53" t="s">
        <v>106</v>
      </c>
      <c r="G53">
        <v>2065509695</v>
      </c>
      <c r="H53">
        <v>23003</v>
      </c>
      <c r="I53">
        <f>DATEDIF(Membership!B116, Membership!C116, "m")</f>
        <v>160</v>
      </c>
      <c r="J53" s="17" t="str">
        <f t="shared" si="0"/>
        <v>Medium Value - Short Term</v>
      </c>
      <c r="K53" s="1" t="str">
        <f>VLOOKUP(A53,'Payment_Details '!B:G,4,0)</f>
        <v>PAID</v>
      </c>
      <c r="L53" t="str">
        <f>VLOOKUP(A53,'Payment_Details '!B:G,5,0)</f>
        <v>CARD PAYMENT</v>
      </c>
      <c r="M53" s="18">
        <f>VLOOKUP(A53,'Payment_Details '!B:G,6,0)</f>
        <v>39275</v>
      </c>
      <c r="N53" t="str">
        <f>VLOOKUP(A53,Shipment_Details!B:G,2,0)</f>
        <v>Industrial Equipments</v>
      </c>
      <c r="O53" t="str">
        <f>VLOOKUP(A53,Shipment_Details!B:G,3,0)</f>
        <v>International</v>
      </c>
      <c r="P53" t="str">
        <f>VLOOKUP(A53,Shipment_Details!B:G,4,0)</f>
        <v>Express</v>
      </c>
      <c r="Q53">
        <f>VLOOKUP(A53,Shipment_Details!B:G,5,0)</f>
        <v>182</v>
      </c>
      <c r="R53">
        <f>VLOOKUP(A53,Shipment_Details!B:G,6,0)</f>
        <v>850</v>
      </c>
      <c r="S53">
        <f>VLOOKUP(A53,'Task 20 Efficiency part1'!B:H,7,0)</f>
        <v>0.21411764705882352</v>
      </c>
    </row>
    <row r="54" spans="1:19" x14ac:dyDescent="0.35">
      <c r="A54">
        <v>8894</v>
      </c>
      <c r="B54">
        <v>916</v>
      </c>
      <c r="C54" t="s">
        <v>107</v>
      </c>
      <c r="D54" t="s">
        <v>427</v>
      </c>
      <c r="E54" t="s">
        <v>11</v>
      </c>
      <c r="F54" t="s">
        <v>108</v>
      </c>
      <c r="G54">
        <v>4133664929</v>
      </c>
      <c r="H54">
        <v>80901</v>
      </c>
      <c r="I54">
        <f>DATEDIF(Membership!B117, Membership!C117, "m")</f>
        <v>130</v>
      </c>
      <c r="J54" s="17" t="str">
        <f t="shared" si="0"/>
        <v>High Value - Short Term</v>
      </c>
      <c r="K54" s="1" t="str">
        <f>VLOOKUP(A54,'Payment_Details '!B:G,4,0)</f>
        <v>NOT PAID</v>
      </c>
      <c r="L54" t="str">
        <f>VLOOKUP(A54,'Payment_Details '!B:G,5,0)</f>
        <v>CARD PAYMENT</v>
      </c>
      <c r="M54" s="18">
        <f>VLOOKUP(A54,'Payment_Details '!B:G,6,0)</f>
        <v>0</v>
      </c>
      <c r="N54" t="str">
        <f>VLOOKUP(A54,Shipment_Details!B:G,2,0)</f>
        <v>Construction</v>
      </c>
      <c r="O54" t="str">
        <f>VLOOKUP(A54,Shipment_Details!B:G,3,0)</f>
        <v>Domestic</v>
      </c>
      <c r="P54" t="str">
        <f>VLOOKUP(A54,Shipment_Details!B:G,4,0)</f>
        <v>Express</v>
      </c>
      <c r="Q54">
        <f>VLOOKUP(A54,Shipment_Details!B:G,5,0)</f>
        <v>901</v>
      </c>
      <c r="R54">
        <f>VLOOKUP(A54,Shipment_Details!B:G,6,0)</f>
        <v>1393</v>
      </c>
      <c r="S54">
        <f>VLOOKUP(A54,'Task 20 Efficiency part1'!B:H,7,0)</f>
        <v>0.64680545585068194</v>
      </c>
    </row>
    <row r="55" spans="1:19" x14ac:dyDescent="0.35">
      <c r="A55">
        <v>114</v>
      </c>
      <c r="B55">
        <v>135</v>
      </c>
      <c r="C55" t="s">
        <v>42</v>
      </c>
      <c r="D55" t="s">
        <v>428</v>
      </c>
      <c r="E55" t="s">
        <v>8</v>
      </c>
      <c r="F55" t="s">
        <v>109</v>
      </c>
      <c r="G55">
        <v>5958159146</v>
      </c>
      <c r="H55">
        <v>69113</v>
      </c>
      <c r="I55">
        <f>DATEDIF(Membership!B118, Membership!C118, "m")</f>
        <v>169</v>
      </c>
      <c r="J55" s="17" t="str">
        <f t="shared" si="0"/>
        <v>High Value - Short Term</v>
      </c>
      <c r="K55" s="1" t="str">
        <f>VLOOKUP(A55,'Payment_Details '!B:G,4,0)</f>
        <v>PAID</v>
      </c>
      <c r="L55" t="str">
        <f>VLOOKUP(A55,'Payment_Details '!B:G,5,0)</f>
        <v>COD</v>
      </c>
      <c r="M55" s="18">
        <f>VLOOKUP(A55,'Payment_Details '!B:G,6,0)</f>
        <v>33434</v>
      </c>
      <c r="N55" t="str">
        <f>VLOOKUP(A55,Shipment_Details!B:G,2,0)</f>
        <v>Construction</v>
      </c>
      <c r="O55" t="str">
        <f>VLOOKUP(A55,Shipment_Details!B:G,3,0)</f>
        <v>International</v>
      </c>
      <c r="P55" t="str">
        <f>VLOOKUP(A55,Shipment_Details!B:G,4,0)</f>
        <v>Regular</v>
      </c>
      <c r="Q55">
        <f>VLOOKUP(A55,Shipment_Details!B:G,5,0)</f>
        <v>88</v>
      </c>
      <c r="R55">
        <f>VLOOKUP(A55,Shipment_Details!B:G,6,0)</f>
        <v>426</v>
      </c>
      <c r="S55">
        <f>VLOOKUP(A55,'Task 20 Efficiency part1'!B:H,7,0)</f>
        <v>0.20657276995305165</v>
      </c>
    </row>
    <row r="56" spans="1:19" x14ac:dyDescent="0.35">
      <c r="A56">
        <v>6546</v>
      </c>
      <c r="B56">
        <v>262</v>
      </c>
      <c r="C56" t="s">
        <v>110</v>
      </c>
      <c r="D56" t="s">
        <v>429</v>
      </c>
      <c r="E56" t="s">
        <v>11</v>
      </c>
      <c r="F56" t="s">
        <v>111</v>
      </c>
      <c r="G56">
        <v>1022633285</v>
      </c>
      <c r="H56">
        <v>26060</v>
      </c>
      <c r="I56">
        <f>DATEDIF(Membership!B119, Membership!C119, "m")</f>
        <v>232</v>
      </c>
      <c r="J56" s="17" t="str">
        <f t="shared" si="0"/>
        <v>Medium Value - Long Term</v>
      </c>
      <c r="K56" s="1" t="str">
        <f>VLOOKUP(A56,'Payment_Details '!B:G,4,0)</f>
        <v>NOT PAID</v>
      </c>
      <c r="L56" t="str">
        <f>VLOOKUP(A56,'Payment_Details '!B:G,5,0)</f>
        <v>COD</v>
      </c>
      <c r="M56" s="18">
        <f>VLOOKUP(A56,'Payment_Details '!B:G,6,0)</f>
        <v>0</v>
      </c>
      <c r="N56" t="str">
        <f>VLOOKUP(A56,Shipment_Details!B:G,2,0)</f>
        <v>Electronics</v>
      </c>
      <c r="O56" t="str">
        <f>VLOOKUP(A56,Shipment_Details!B:G,3,0)</f>
        <v>Domestic</v>
      </c>
      <c r="P56" t="str">
        <f>VLOOKUP(A56,Shipment_Details!B:G,4,0)</f>
        <v>Regular</v>
      </c>
      <c r="Q56">
        <f>VLOOKUP(A56,Shipment_Details!B:G,5,0)</f>
        <v>660</v>
      </c>
      <c r="R56">
        <f>VLOOKUP(A56,Shipment_Details!B:G,6,0)</f>
        <v>1208</v>
      </c>
      <c r="S56">
        <f>VLOOKUP(A56,'Task 20 Efficiency part1'!B:H,7,0)</f>
        <v>0.54635761589403975</v>
      </c>
    </row>
    <row r="57" spans="1:19" x14ac:dyDescent="0.35">
      <c r="A57">
        <v>3571</v>
      </c>
      <c r="B57">
        <v>844</v>
      </c>
      <c r="C57" t="s">
        <v>112</v>
      </c>
      <c r="D57" t="s">
        <v>430</v>
      </c>
      <c r="E57" t="s">
        <v>14</v>
      </c>
      <c r="F57" t="s">
        <v>113</v>
      </c>
      <c r="G57">
        <v>4283361474</v>
      </c>
      <c r="H57">
        <v>25677</v>
      </c>
      <c r="I57">
        <f>DATEDIF(Membership!B120, Membership!C120, "m")</f>
        <v>104</v>
      </c>
      <c r="J57" s="17" t="str">
        <f t="shared" si="0"/>
        <v>Medium Value - Short Term</v>
      </c>
      <c r="K57" s="1" t="str">
        <f>VLOOKUP(A57,'Payment_Details '!B:G,4,0)</f>
        <v>NOT PAID</v>
      </c>
      <c r="L57" t="str">
        <f>VLOOKUP(A57,'Payment_Details '!B:G,5,0)</f>
        <v>CARD PAYMENT</v>
      </c>
      <c r="M57" s="18">
        <f>VLOOKUP(A57,'Payment_Details '!B:G,6,0)</f>
        <v>0</v>
      </c>
      <c r="N57" t="str">
        <f>VLOOKUP(A57,Shipment_Details!B:G,2,0)</f>
        <v>Luggage</v>
      </c>
      <c r="O57" t="str">
        <f>VLOOKUP(A57,Shipment_Details!B:G,3,0)</f>
        <v>Domestic</v>
      </c>
      <c r="P57" t="str">
        <f>VLOOKUP(A57,Shipment_Details!B:G,4,0)</f>
        <v>Regular</v>
      </c>
      <c r="Q57">
        <f>VLOOKUP(A57,Shipment_Details!B:G,5,0)</f>
        <v>267</v>
      </c>
      <c r="R57">
        <f>VLOOKUP(A57,Shipment_Details!B:G,6,0)</f>
        <v>925</v>
      </c>
      <c r="S57">
        <f>VLOOKUP(A57,'Task 20 Efficiency part1'!B:H,7,0)</f>
        <v>0.28864864864864864</v>
      </c>
    </row>
    <row r="58" spans="1:19" x14ac:dyDescent="0.35">
      <c r="A58">
        <v>7316</v>
      </c>
      <c r="B58">
        <v>169</v>
      </c>
      <c r="C58" t="s">
        <v>114</v>
      </c>
      <c r="D58" t="s">
        <v>431</v>
      </c>
      <c r="E58" t="s">
        <v>14</v>
      </c>
      <c r="F58" t="s">
        <v>115</v>
      </c>
      <c r="G58">
        <v>2950413181</v>
      </c>
      <c r="H58">
        <v>62912</v>
      </c>
      <c r="I58">
        <f>DATEDIF(Membership!B121, Membership!C121, "m")</f>
        <v>86</v>
      </c>
      <c r="J58" s="17" t="str">
        <f t="shared" si="0"/>
        <v>High Value - Short Term</v>
      </c>
      <c r="K58" s="1" t="str">
        <f>VLOOKUP(A58,'Payment_Details '!B:G,4,0)</f>
        <v>NOT PAID</v>
      </c>
      <c r="L58" t="str">
        <f>VLOOKUP(A58,'Payment_Details '!B:G,5,0)</f>
        <v>COD</v>
      </c>
      <c r="M58" s="18">
        <f>VLOOKUP(A58,'Payment_Details '!B:G,6,0)</f>
        <v>0</v>
      </c>
      <c r="N58" t="str">
        <f>VLOOKUP(A58,Shipment_Details!B:G,2,0)</f>
        <v>Fashion</v>
      </c>
      <c r="O58" t="str">
        <f>VLOOKUP(A58,Shipment_Details!B:G,3,0)</f>
        <v>International</v>
      </c>
      <c r="P58" t="str">
        <f>VLOOKUP(A58,Shipment_Details!B:G,4,0)</f>
        <v>Express</v>
      </c>
      <c r="Q58">
        <f>VLOOKUP(A58,Shipment_Details!B:G,5,0)</f>
        <v>905</v>
      </c>
      <c r="R58">
        <f>VLOOKUP(A58,Shipment_Details!B:G,6,0)</f>
        <v>1392</v>
      </c>
      <c r="S58">
        <f>VLOOKUP(A58,'Task 20 Efficiency part1'!B:H,7,0)</f>
        <v>0.65014367816091956</v>
      </c>
    </row>
    <row r="59" spans="1:19" x14ac:dyDescent="0.35">
      <c r="A59">
        <v>2478</v>
      </c>
      <c r="B59">
        <v>671</v>
      </c>
      <c r="C59" t="s">
        <v>116</v>
      </c>
      <c r="D59" t="s">
        <v>432</v>
      </c>
      <c r="E59" t="s">
        <v>8</v>
      </c>
      <c r="F59" t="s">
        <v>117</v>
      </c>
      <c r="G59">
        <v>3513023435</v>
      </c>
      <c r="H59">
        <v>77649</v>
      </c>
      <c r="I59">
        <f>DATEDIF(Membership!B122, Membership!C122, "m")</f>
        <v>241</v>
      </c>
      <c r="J59" s="17" t="str">
        <f t="shared" si="0"/>
        <v>High Value - Long Term</v>
      </c>
      <c r="K59" s="1" t="str">
        <f>VLOOKUP(A59,'Payment_Details '!B:G,4,0)</f>
        <v>PAID</v>
      </c>
      <c r="L59" t="str">
        <f>VLOOKUP(A59,'Payment_Details '!B:G,5,0)</f>
        <v>CARD PAYMENT</v>
      </c>
      <c r="M59" s="18">
        <f>VLOOKUP(A59,'Payment_Details '!B:G,6,0)</f>
        <v>30589</v>
      </c>
      <c r="N59" t="str">
        <f>VLOOKUP(A59,Shipment_Details!B:G,2,0)</f>
        <v>Luggage</v>
      </c>
      <c r="O59" t="str">
        <f>VLOOKUP(A59,Shipment_Details!B:G,3,0)</f>
        <v>Domestic</v>
      </c>
      <c r="P59" t="str">
        <f>VLOOKUP(A59,Shipment_Details!B:G,4,0)</f>
        <v>Express</v>
      </c>
      <c r="Q59">
        <f>VLOOKUP(A59,Shipment_Details!B:G,5,0)</f>
        <v>799</v>
      </c>
      <c r="R59">
        <f>VLOOKUP(A59,Shipment_Details!B:G,6,0)</f>
        <v>1425</v>
      </c>
      <c r="S59">
        <f>VLOOKUP(A59,'Task 20 Efficiency part1'!B:H,7,0)</f>
        <v>0.56070175438596492</v>
      </c>
    </row>
    <row r="60" spans="1:19" x14ac:dyDescent="0.35">
      <c r="A60">
        <v>1215</v>
      </c>
      <c r="B60">
        <v>353</v>
      </c>
      <c r="C60" t="s">
        <v>102</v>
      </c>
      <c r="D60" t="s">
        <v>433</v>
      </c>
      <c r="E60" t="s">
        <v>8</v>
      </c>
      <c r="F60" t="s">
        <v>118</v>
      </c>
      <c r="G60">
        <v>6379672748</v>
      </c>
      <c r="H60">
        <v>73561</v>
      </c>
      <c r="I60">
        <f>DATEDIF(Membership!B123, Membership!C123, "m")</f>
        <v>96</v>
      </c>
      <c r="J60" s="17" t="str">
        <f t="shared" si="0"/>
        <v>High Value - Short Term</v>
      </c>
      <c r="K60" s="1" t="str">
        <f>VLOOKUP(A60,'Payment_Details '!B:G,4,0)</f>
        <v>PAID</v>
      </c>
      <c r="L60" t="str">
        <f>VLOOKUP(A60,'Payment_Details '!B:G,5,0)</f>
        <v>COD</v>
      </c>
      <c r="M60" s="18">
        <f>VLOOKUP(A60,'Payment_Details '!B:G,6,0)</f>
        <v>39012</v>
      </c>
      <c r="N60" t="str">
        <f>VLOOKUP(A60,Shipment_Details!B:G,2,0)</f>
        <v>Construction</v>
      </c>
      <c r="O60" t="str">
        <f>VLOOKUP(A60,Shipment_Details!B:G,3,0)</f>
        <v>International</v>
      </c>
      <c r="P60" t="str">
        <f>VLOOKUP(A60,Shipment_Details!B:G,4,0)</f>
        <v>Express</v>
      </c>
      <c r="Q60">
        <f>VLOOKUP(A60,Shipment_Details!B:G,5,0)</f>
        <v>773</v>
      </c>
      <c r="R60">
        <f>VLOOKUP(A60,Shipment_Details!B:G,6,0)</f>
        <v>1225</v>
      </c>
      <c r="S60">
        <f>VLOOKUP(A60,'Task 20 Efficiency part1'!B:H,7,0)</f>
        <v>0.63102040816326532</v>
      </c>
    </row>
    <row r="61" spans="1:19" x14ac:dyDescent="0.35">
      <c r="A61">
        <v>5402</v>
      </c>
      <c r="B61">
        <v>776</v>
      </c>
      <c r="C61" t="s">
        <v>112</v>
      </c>
      <c r="D61" t="s">
        <v>434</v>
      </c>
      <c r="E61" t="s">
        <v>14</v>
      </c>
      <c r="F61" t="s">
        <v>119</v>
      </c>
      <c r="G61">
        <v>2335838084</v>
      </c>
      <c r="H61">
        <v>50357</v>
      </c>
      <c r="I61">
        <f>DATEDIF(Membership!B124, Membership!C124, "m")</f>
        <v>71</v>
      </c>
      <c r="J61" s="17" t="str">
        <f t="shared" si="0"/>
        <v>High Value - Short Term</v>
      </c>
      <c r="K61" s="1" t="str">
        <f>VLOOKUP(A61,'Payment_Details '!B:G,4,0)</f>
        <v>NOT PAID</v>
      </c>
      <c r="L61" t="str">
        <f>VLOOKUP(A61,'Payment_Details '!B:G,5,0)</f>
        <v>COD</v>
      </c>
      <c r="M61" s="18">
        <f>VLOOKUP(A61,'Payment_Details '!B:G,6,0)</f>
        <v>0</v>
      </c>
      <c r="N61" t="str">
        <f>VLOOKUP(A61,Shipment_Details!B:G,2,0)</f>
        <v>Luggage</v>
      </c>
      <c r="O61" t="str">
        <f>VLOOKUP(A61,Shipment_Details!B:G,3,0)</f>
        <v>Domestic</v>
      </c>
      <c r="P61" t="str">
        <f>VLOOKUP(A61,Shipment_Details!B:G,4,0)</f>
        <v>Express</v>
      </c>
      <c r="Q61">
        <f>VLOOKUP(A61,Shipment_Details!B:G,5,0)</f>
        <v>78</v>
      </c>
      <c r="R61">
        <f>VLOOKUP(A61,Shipment_Details!B:G,6,0)</f>
        <v>403</v>
      </c>
      <c r="S61">
        <f>VLOOKUP(A61,'Task 20 Efficiency part1'!B:H,7,0)</f>
        <v>0.19354838709677419</v>
      </c>
    </row>
    <row r="62" spans="1:19" x14ac:dyDescent="0.35">
      <c r="A62">
        <v>1647</v>
      </c>
      <c r="B62">
        <v>205</v>
      </c>
      <c r="C62" t="s">
        <v>120</v>
      </c>
      <c r="D62" t="s">
        <v>435</v>
      </c>
      <c r="E62" t="s">
        <v>8</v>
      </c>
      <c r="F62" t="s">
        <v>121</v>
      </c>
      <c r="G62">
        <v>2179414351</v>
      </c>
      <c r="H62">
        <v>61325</v>
      </c>
      <c r="I62">
        <f>DATEDIF(Membership!B125, Membership!C125, "m")</f>
        <v>78</v>
      </c>
      <c r="J62" s="17" t="str">
        <f t="shared" si="0"/>
        <v>High Value - Short Term</v>
      </c>
      <c r="K62" s="1" t="str">
        <f>VLOOKUP(A62,'Payment_Details '!B:G,4,0)</f>
        <v>PAID</v>
      </c>
      <c r="L62" t="str">
        <f>VLOOKUP(A62,'Payment_Details '!B:G,5,0)</f>
        <v>CARD PAYMENT</v>
      </c>
      <c r="M62" s="18">
        <f>VLOOKUP(A62,'Payment_Details '!B:G,6,0)</f>
        <v>36607</v>
      </c>
      <c r="N62" t="str">
        <f>VLOOKUP(A62,Shipment_Details!B:G,2,0)</f>
        <v>Industrial Equipments</v>
      </c>
      <c r="O62" t="str">
        <f>VLOOKUP(A62,Shipment_Details!B:G,3,0)</f>
        <v>Domestic</v>
      </c>
      <c r="P62" t="str">
        <f>VLOOKUP(A62,Shipment_Details!B:G,4,0)</f>
        <v>Express</v>
      </c>
      <c r="Q62">
        <f>VLOOKUP(A62,Shipment_Details!B:G,5,0)</f>
        <v>791</v>
      </c>
      <c r="R62">
        <f>VLOOKUP(A62,Shipment_Details!B:G,6,0)</f>
        <v>1169</v>
      </c>
      <c r="S62">
        <f>VLOOKUP(A62,'Task 20 Efficiency part1'!B:H,7,0)</f>
        <v>0.67664670658682635</v>
      </c>
    </row>
    <row r="63" spans="1:19" x14ac:dyDescent="0.35">
      <c r="A63">
        <v>9423</v>
      </c>
      <c r="B63">
        <v>705</v>
      </c>
      <c r="C63" t="s">
        <v>122</v>
      </c>
      <c r="D63" t="s">
        <v>436</v>
      </c>
      <c r="E63" t="s">
        <v>14</v>
      </c>
      <c r="F63" t="s">
        <v>123</v>
      </c>
      <c r="G63">
        <v>9984833487</v>
      </c>
      <c r="H63">
        <v>76658</v>
      </c>
      <c r="I63">
        <f>DATEDIF(Membership!B126, Membership!C126, "m")</f>
        <v>117</v>
      </c>
      <c r="J63" s="17" t="str">
        <f t="shared" si="0"/>
        <v>High Value - Short Term</v>
      </c>
      <c r="K63" s="1" t="str">
        <f>VLOOKUP(A63,'Payment_Details '!B:G,4,0)</f>
        <v>NOT PAID</v>
      </c>
      <c r="L63" t="str">
        <f>VLOOKUP(A63,'Payment_Details '!B:G,5,0)</f>
        <v>COD</v>
      </c>
      <c r="M63" s="18">
        <f>VLOOKUP(A63,'Payment_Details '!B:G,6,0)</f>
        <v>0</v>
      </c>
      <c r="N63" t="str">
        <f>VLOOKUP(A63,Shipment_Details!B:G,2,0)</f>
        <v>Construction</v>
      </c>
      <c r="O63" t="str">
        <f>VLOOKUP(A63,Shipment_Details!B:G,3,0)</f>
        <v>Domestic</v>
      </c>
      <c r="P63" t="str">
        <f>VLOOKUP(A63,Shipment_Details!B:G,4,0)</f>
        <v>Express</v>
      </c>
      <c r="Q63">
        <f>VLOOKUP(A63,Shipment_Details!B:G,5,0)</f>
        <v>603</v>
      </c>
      <c r="R63">
        <f>VLOOKUP(A63,Shipment_Details!B:G,6,0)</f>
        <v>1167</v>
      </c>
      <c r="S63">
        <f>VLOOKUP(A63,'Task 20 Efficiency part1'!B:H,7,0)</f>
        <v>0.51670951156812339</v>
      </c>
    </row>
    <row r="64" spans="1:19" x14ac:dyDescent="0.35">
      <c r="A64">
        <v>6404</v>
      </c>
      <c r="B64">
        <v>10</v>
      </c>
      <c r="C64" t="s">
        <v>124</v>
      </c>
      <c r="D64" t="s">
        <v>437</v>
      </c>
      <c r="E64" t="s">
        <v>8</v>
      </c>
      <c r="F64" t="s">
        <v>105</v>
      </c>
      <c r="G64">
        <v>4771182901</v>
      </c>
      <c r="H64">
        <v>35525</v>
      </c>
      <c r="I64">
        <f>DATEDIF(Membership!B127, Membership!C127, "m")</f>
        <v>111</v>
      </c>
      <c r="J64" s="17" t="str">
        <f t="shared" si="0"/>
        <v>Medium Value - Short Term</v>
      </c>
      <c r="K64" s="1" t="str">
        <f>VLOOKUP(A64,'Payment_Details '!B:G,4,0)</f>
        <v>NOT PAID</v>
      </c>
      <c r="L64" t="str">
        <f>VLOOKUP(A64,'Payment_Details '!B:G,5,0)</f>
        <v>COD</v>
      </c>
      <c r="M64" s="18">
        <f>VLOOKUP(A64,'Payment_Details '!B:G,6,0)</f>
        <v>0</v>
      </c>
      <c r="N64" t="str">
        <f>VLOOKUP(A64,Shipment_Details!B:G,2,0)</f>
        <v>Construction</v>
      </c>
      <c r="O64" t="str">
        <f>VLOOKUP(A64,Shipment_Details!B:G,3,0)</f>
        <v>Domestic</v>
      </c>
      <c r="P64" t="str">
        <f>VLOOKUP(A64,Shipment_Details!B:G,4,0)</f>
        <v>Regular</v>
      </c>
      <c r="Q64">
        <f>VLOOKUP(A64,Shipment_Details!B:G,5,0)</f>
        <v>360</v>
      </c>
      <c r="R64">
        <f>VLOOKUP(A64,Shipment_Details!B:G,6,0)</f>
        <v>565</v>
      </c>
      <c r="S64">
        <f>VLOOKUP(A64,'Task 20 Efficiency part1'!B:H,7,0)</f>
        <v>0.63716814159292035</v>
      </c>
    </row>
    <row r="65" spans="1:19" x14ac:dyDescent="0.35">
      <c r="A65">
        <v>6767</v>
      </c>
      <c r="B65">
        <v>195</v>
      </c>
      <c r="C65" t="s">
        <v>125</v>
      </c>
      <c r="D65" t="s">
        <v>438</v>
      </c>
      <c r="E65" t="s">
        <v>11</v>
      </c>
      <c r="F65" t="s">
        <v>126</v>
      </c>
      <c r="G65">
        <v>6825096485</v>
      </c>
      <c r="H65">
        <v>12462</v>
      </c>
      <c r="I65">
        <f>DATEDIF(Membership!B128, Membership!C128, "m")</f>
        <v>68</v>
      </c>
      <c r="J65" s="17" t="str">
        <f t="shared" si="0"/>
        <v>Medium Value - Short Term</v>
      </c>
      <c r="K65" s="1" t="str">
        <f>VLOOKUP(A65,'Payment_Details '!B:G,4,0)</f>
        <v>PAID</v>
      </c>
      <c r="L65" t="str">
        <f>VLOOKUP(A65,'Payment_Details '!B:G,5,0)</f>
        <v>COD</v>
      </c>
      <c r="M65" s="18">
        <f>VLOOKUP(A65,'Payment_Details '!B:G,6,0)</f>
        <v>41186</v>
      </c>
      <c r="N65" t="str">
        <f>VLOOKUP(A65,Shipment_Details!B:G,2,0)</f>
        <v>Fashion</v>
      </c>
      <c r="O65" t="str">
        <f>VLOOKUP(A65,Shipment_Details!B:G,3,0)</f>
        <v>Domestic</v>
      </c>
      <c r="P65" t="str">
        <f>VLOOKUP(A65,Shipment_Details!B:G,4,0)</f>
        <v>Express</v>
      </c>
      <c r="Q65">
        <f>VLOOKUP(A65,Shipment_Details!B:G,5,0)</f>
        <v>84</v>
      </c>
      <c r="R65">
        <f>VLOOKUP(A65,Shipment_Details!B:G,6,0)</f>
        <v>354</v>
      </c>
      <c r="S65">
        <f>VLOOKUP(A65,'Task 20 Efficiency part1'!B:H,7,0)</f>
        <v>0.23728813559322035</v>
      </c>
    </row>
    <row r="66" spans="1:19" x14ac:dyDescent="0.35">
      <c r="A66">
        <v>1278</v>
      </c>
      <c r="B66">
        <v>136</v>
      </c>
      <c r="C66" t="s">
        <v>38</v>
      </c>
      <c r="D66" t="s">
        <v>439</v>
      </c>
      <c r="E66" t="s">
        <v>11</v>
      </c>
      <c r="F66" t="s">
        <v>127</v>
      </c>
      <c r="G66">
        <v>9801474305</v>
      </c>
      <c r="H66">
        <v>27105</v>
      </c>
      <c r="I66">
        <f>DATEDIF(Membership!B129, Membership!C129, "m")</f>
        <v>18</v>
      </c>
      <c r="J66" s="17" t="str">
        <f t="shared" si="0"/>
        <v>Medium Value - Short Term</v>
      </c>
      <c r="K66" s="1" t="str">
        <f>VLOOKUP(A66,'Payment_Details '!B:G,4,0)</f>
        <v>PAID</v>
      </c>
      <c r="L66" t="str">
        <f>VLOOKUP(A66,'Payment_Details '!B:G,5,0)</f>
        <v>COD</v>
      </c>
      <c r="M66" s="18">
        <f>VLOOKUP(A66,'Payment_Details '!B:G,6,0)</f>
        <v>28437</v>
      </c>
      <c r="N66" t="str">
        <f>VLOOKUP(A66,Shipment_Details!B:G,2,0)</f>
        <v>Automotive</v>
      </c>
      <c r="O66" t="str">
        <f>VLOOKUP(A66,Shipment_Details!B:G,3,0)</f>
        <v>Domestic</v>
      </c>
      <c r="P66" t="str">
        <f>VLOOKUP(A66,Shipment_Details!B:G,4,0)</f>
        <v>Regular</v>
      </c>
      <c r="Q66">
        <f>VLOOKUP(A66,Shipment_Details!B:G,5,0)</f>
        <v>880</v>
      </c>
      <c r="R66">
        <f>VLOOKUP(A66,Shipment_Details!B:G,6,0)</f>
        <v>1178</v>
      </c>
      <c r="S66">
        <f>VLOOKUP(A66,'Task 20 Efficiency part1'!B:H,7,0)</f>
        <v>0.74702886247877764</v>
      </c>
    </row>
    <row r="67" spans="1:19" x14ac:dyDescent="0.35">
      <c r="A67">
        <v>1334</v>
      </c>
      <c r="B67">
        <v>500</v>
      </c>
      <c r="C67" t="s">
        <v>124</v>
      </c>
      <c r="D67" t="s">
        <v>440</v>
      </c>
      <c r="E67" t="s">
        <v>8</v>
      </c>
      <c r="F67" t="s">
        <v>128</v>
      </c>
      <c r="G67">
        <v>7636788633</v>
      </c>
      <c r="H67">
        <v>99604</v>
      </c>
      <c r="I67">
        <f>DATEDIF(Membership!B130, Membership!C130, "m")</f>
        <v>206</v>
      </c>
      <c r="J67" s="17" t="str">
        <f t="shared" ref="J67:J130" si="1">IF(AND(H67 &gt;= 50000, I67 &gt;= 180), "High Value - Long Term",
    IF(AND(H67 &gt;= 50000, I67 &lt; 180), "High Value - Short Term",
        IF(AND(H67 &gt;= 10000, H67 &lt; 50000, I67 &gt;= 180), "Medium Value - Long Term",
            IF(AND(H67 &gt;= 10000, H67 &lt; 50000, I67 &lt; 180), "Medium Value - Short Term",
                IF(AND(H67 &lt; 10000, I67 &gt;= 180), "Low Value - Long Term",
                    IF(AND(H67 &lt; 10000, I67 &lt; 180), "Low Value - Short Term", "Regular"))))))</f>
        <v>High Value - Long Term</v>
      </c>
      <c r="K67" s="1" t="str">
        <f>VLOOKUP(A67,'Payment_Details '!B:G,4,0)</f>
        <v>PAID</v>
      </c>
      <c r="L67" t="str">
        <f>VLOOKUP(A67,'Payment_Details '!B:G,5,0)</f>
        <v>COD</v>
      </c>
      <c r="M67" s="18">
        <f>VLOOKUP(A67,'Payment_Details '!B:G,6,0)</f>
        <v>40512</v>
      </c>
      <c r="N67" t="str">
        <f>VLOOKUP(A67,Shipment_Details!B:G,2,0)</f>
        <v>Arts and crafts</v>
      </c>
      <c r="O67" t="str">
        <f>VLOOKUP(A67,Shipment_Details!B:G,3,0)</f>
        <v>International</v>
      </c>
      <c r="P67" t="str">
        <f>VLOOKUP(A67,Shipment_Details!B:G,4,0)</f>
        <v>Express</v>
      </c>
      <c r="Q67">
        <f>VLOOKUP(A67,Shipment_Details!B:G,5,0)</f>
        <v>947</v>
      </c>
      <c r="R67">
        <f>VLOOKUP(A67,Shipment_Details!B:G,6,0)</f>
        <v>1385</v>
      </c>
      <c r="S67">
        <f>VLOOKUP(A67,'Task 20 Efficiency part1'!B:H,7,0)</f>
        <v>0.68375451263537901</v>
      </c>
    </row>
    <row r="68" spans="1:19" x14ac:dyDescent="0.35">
      <c r="A68">
        <v>8887</v>
      </c>
      <c r="B68">
        <v>969</v>
      </c>
      <c r="C68" t="s">
        <v>129</v>
      </c>
      <c r="D68" t="s">
        <v>441</v>
      </c>
      <c r="E68" t="s">
        <v>14</v>
      </c>
      <c r="F68" t="s">
        <v>130</v>
      </c>
      <c r="G68">
        <v>6328420950</v>
      </c>
      <c r="H68">
        <v>90449</v>
      </c>
      <c r="I68">
        <f>DATEDIF(Membership!B131, Membership!C131, "m")</f>
        <v>171</v>
      </c>
      <c r="J68" s="17" t="str">
        <f t="shared" si="1"/>
        <v>High Value - Short Term</v>
      </c>
      <c r="K68" s="1" t="str">
        <f>VLOOKUP(A68,'Payment_Details '!B:G,4,0)</f>
        <v>PAID</v>
      </c>
      <c r="L68" t="str">
        <f>VLOOKUP(A68,'Payment_Details '!B:G,5,0)</f>
        <v>CARD PAYMENT</v>
      </c>
      <c r="M68" s="18">
        <f>VLOOKUP(A68,'Payment_Details '!B:G,6,0)</f>
        <v>39881</v>
      </c>
      <c r="N68" t="str">
        <f>VLOOKUP(A68,Shipment_Details!B:G,2,0)</f>
        <v>Automotive</v>
      </c>
      <c r="O68" t="str">
        <f>VLOOKUP(A68,Shipment_Details!B:G,3,0)</f>
        <v>Domestic</v>
      </c>
      <c r="P68" t="str">
        <f>VLOOKUP(A68,Shipment_Details!B:G,4,0)</f>
        <v>Regular</v>
      </c>
      <c r="Q68">
        <f>VLOOKUP(A68,Shipment_Details!B:G,5,0)</f>
        <v>234</v>
      </c>
      <c r="R68">
        <f>VLOOKUP(A68,Shipment_Details!B:G,6,0)</f>
        <v>780</v>
      </c>
      <c r="S68">
        <f>VLOOKUP(A68,'Task 20 Efficiency part1'!B:H,7,0)</f>
        <v>0.3</v>
      </c>
    </row>
    <row r="69" spans="1:19" x14ac:dyDescent="0.35">
      <c r="A69">
        <v>9858</v>
      </c>
      <c r="B69">
        <v>817</v>
      </c>
      <c r="C69" t="s">
        <v>131</v>
      </c>
      <c r="D69" t="s">
        <v>442</v>
      </c>
      <c r="E69" t="s">
        <v>11</v>
      </c>
      <c r="F69" t="s">
        <v>132</v>
      </c>
      <c r="G69">
        <v>1174341766</v>
      </c>
      <c r="H69">
        <v>9520</v>
      </c>
      <c r="I69">
        <f>DATEDIF(Membership!B132, Membership!C132, "m")</f>
        <v>232</v>
      </c>
      <c r="J69" s="17" t="str">
        <f t="shared" si="1"/>
        <v>Low Value - Long Term</v>
      </c>
      <c r="K69" s="1" t="str">
        <f>VLOOKUP(A69,'Payment_Details '!B:G,4,0)</f>
        <v>NOT PAID</v>
      </c>
      <c r="L69" t="str">
        <f>VLOOKUP(A69,'Payment_Details '!B:G,5,0)</f>
        <v>COD</v>
      </c>
      <c r="M69" s="18">
        <f>VLOOKUP(A69,'Payment_Details '!B:G,6,0)</f>
        <v>0</v>
      </c>
      <c r="N69" t="str">
        <f>VLOOKUP(A69,Shipment_Details!B:G,2,0)</f>
        <v>Food and Beverages</v>
      </c>
      <c r="O69" t="str">
        <f>VLOOKUP(A69,Shipment_Details!B:G,3,0)</f>
        <v>Domestic</v>
      </c>
      <c r="P69" t="str">
        <f>VLOOKUP(A69,Shipment_Details!B:G,4,0)</f>
        <v>Express</v>
      </c>
      <c r="Q69">
        <f>VLOOKUP(A69,Shipment_Details!B:G,5,0)</f>
        <v>931</v>
      </c>
      <c r="R69">
        <f>VLOOKUP(A69,Shipment_Details!B:G,6,0)</f>
        <v>1247</v>
      </c>
      <c r="S69">
        <f>VLOOKUP(A69,'Task 20 Efficiency part1'!B:H,7,0)</f>
        <v>0.74659182036888527</v>
      </c>
    </row>
    <row r="70" spans="1:19" x14ac:dyDescent="0.35">
      <c r="A70">
        <v>9636</v>
      </c>
      <c r="B70">
        <v>833</v>
      </c>
      <c r="C70" t="s">
        <v>133</v>
      </c>
      <c r="D70" t="s">
        <v>443</v>
      </c>
      <c r="E70" t="s">
        <v>11</v>
      </c>
      <c r="F70" t="s">
        <v>134</v>
      </c>
      <c r="G70">
        <v>9030541371</v>
      </c>
      <c r="H70">
        <v>42210</v>
      </c>
      <c r="I70">
        <f>DATEDIF(Membership!B133, Membership!C133, "m")</f>
        <v>22</v>
      </c>
      <c r="J70" s="17" t="str">
        <f t="shared" si="1"/>
        <v>Medium Value - Short Term</v>
      </c>
      <c r="K70" s="1" t="str">
        <f>VLOOKUP(A70,'Payment_Details '!B:G,4,0)</f>
        <v>NOT PAID</v>
      </c>
      <c r="L70" t="str">
        <f>VLOOKUP(A70,'Payment_Details '!B:G,5,0)</f>
        <v>CARD PAYMENT</v>
      </c>
      <c r="M70" s="18">
        <f>VLOOKUP(A70,'Payment_Details '!B:G,6,0)</f>
        <v>0</v>
      </c>
      <c r="N70" t="str">
        <f>VLOOKUP(A70,Shipment_Details!B:G,2,0)</f>
        <v>Arts and crafts</v>
      </c>
      <c r="O70" t="str">
        <f>VLOOKUP(A70,Shipment_Details!B:G,3,0)</f>
        <v>Domestic</v>
      </c>
      <c r="P70" t="str">
        <f>VLOOKUP(A70,Shipment_Details!B:G,4,0)</f>
        <v>Express</v>
      </c>
      <c r="Q70">
        <f>VLOOKUP(A70,Shipment_Details!B:G,5,0)</f>
        <v>478</v>
      </c>
      <c r="R70">
        <f>VLOOKUP(A70,Shipment_Details!B:G,6,0)</f>
        <v>705</v>
      </c>
      <c r="S70">
        <f>VLOOKUP(A70,'Task 20 Efficiency part1'!B:H,7,0)</f>
        <v>0.6780141843971631</v>
      </c>
    </row>
    <row r="71" spans="1:19" x14ac:dyDescent="0.35">
      <c r="A71">
        <v>9943</v>
      </c>
      <c r="B71">
        <v>221</v>
      </c>
      <c r="C71" t="s">
        <v>135</v>
      </c>
      <c r="D71" t="s">
        <v>444</v>
      </c>
      <c r="E71" t="s">
        <v>8</v>
      </c>
      <c r="F71" t="s">
        <v>136</v>
      </c>
      <c r="G71">
        <v>3573904144</v>
      </c>
      <c r="H71">
        <v>21639</v>
      </c>
      <c r="I71">
        <f>DATEDIF(Membership!B134, Membership!C134, "m")</f>
        <v>118</v>
      </c>
      <c r="J71" s="17" t="str">
        <f t="shared" si="1"/>
        <v>Medium Value - Short Term</v>
      </c>
      <c r="K71" s="1" t="str">
        <f>VLOOKUP(A71,'Payment_Details '!B:G,4,0)</f>
        <v>NOT PAID</v>
      </c>
      <c r="L71" t="str">
        <f>VLOOKUP(A71,'Payment_Details '!B:G,5,0)</f>
        <v>COD</v>
      </c>
      <c r="M71" s="18">
        <f>VLOOKUP(A71,'Payment_Details '!B:G,6,0)</f>
        <v>0</v>
      </c>
      <c r="N71" t="str">
        <f>VLOOKUP(A71,Shipment_Details!B:G,2,0)</f>
        <v>Industrial Equipments</v>
      </c>
      <c r="O71" t="str">
        <f>VLOOKUP(A71,Shipment_Details!B:G,3,0)</f>
        <v>Domestic</v>
      </c>
      <c r="P71" t="str">
        <f>VLOOKUP(A71,Shipment_Details!B:G,4,0)</f>
        <v>Express</v>
      </c>
      <c r="Q71">
        <f>VLOOKUP(A71,Shipment_Details!B:G,5,0)</f>
        <v>638</v>
      </c>
      <c r="R71">
        <f>VLOOKUP(A71,Shipment_Details!B:G,6,0)</f>
        <v>1130</v>
      </c>
      <c r="S71">
        <f>VLOOKUP(A71,'Task 20 Efficiency part1'!B:H,7,0)</f>
        <v>0.56460176991150446</v>
      </c>
    </row>
    <row r="72" spans="1:19" x14ac:dyDescent="0.35">
      <c r="A72">
        <v>1246</v>
      </c>
      <c r="B72">
        <v>77</v>
      </c>
      <c r="C72" t="s">
        <v>137</v>
      </c>
      <c r="D72" t="s">
        <v>445</v>
      </c>
      <c r="E72" t="s">
        <v>14</v>
      </c>
      <c r="F72" t="s">
        <v>138</v>
      </c>
      <c r="G72">
        <v>9998350900</v>
      </c>
      <c r="H72">
        <v>58736</v>
      </c>
      <c r="I72">
        <f>DATEDIF(Membership!B135, Membership!C135, "m")</f>
        <v>153</v>
      </c>
      <c r="J72" s="17" t="str">
        <f t="shared" si="1"/>
        <v>High Value - Short Term</v>
      </c>
      <c r="K72" s="1" t="str">
        <f>VLOOKUP(A72,'Payment_Details '!B:G,4,0)</f>
        <v>PAID</v>
      </c>
      <c r="L72" t="str">
        <f>VLOOKUP(A72,'Payment_Details '!B:G,5,0)</f>
        <v>COD</v>
      </c>
      <c r="M72" s="18">
        <f>VLOOKUP(A72,'Payment_Details '!B:G,6,0)</f>
        <v>43677</v>
      </c>
      <c r="N72" t="str">
        <f>VLOOKUP(A72,Shipment_Details!B:G,2,0)</f>
        <v>Industrial Equipments</v>
      </c>
      <c r="O72" t="str">
        <f>VLOOKUP(A72,Shipment_Details!B:G,3,0)</f>
        <v>Domestic</v>
      </c>
      <c r="P72" t="str">
        <f>VLOOKUP(A72,Shipment_Details!B:G,4,0)</f>
        <v>Express</v>
      </c>
      <c r="Q72">
        <f>VLOOKUP(A72,Shipment_Details!B:G,5,0)</f>
        <v>50</v>
      </c>
      <c r="R72">
        <f>VLOOKUP(A72,Shipment_Details!B:G,6,0)</f>
        <v>72</v>
      </c>
      <c r="S72">
        <f>VLOOKUP(A72,'Task 20 Efficiency part1'!B:H,7,0)</f>
        <v>0.69444444444444442</v>
      </c>
    </row>
    <row r="73" spans="1:19" x14ac:dyDescent="0.35">
      <c r="A73">
        <v>4527</v>
      </c>
      <c r="B73">
        <v>800</v>
      </c>
      <c r="C73" t="s">
        <v>204</v>
      </c>
      <c r="D73" t="s">
        <v>446</v>
      </c>
      <c r="E73" t="s">
        <v>11</v>
      </c>
      <c r="F73" t="s">
        <v>139</v>
      </c>
      <c r="G73">
        <v>3715864347</v>
      </c>
      <c r="H73">
        <v>3951</v>
      </c>
      <c r="I73">
        <f>DATEDIF(Membership!B136, Membership!C136, "m")</f>
        <v>180</v>
      </c>
      <c r="J73" s="17" t="str">
        <f t="shared" si="1"/>
        <v>Low Value - Long Term</v>
      </c>
      <c r="K73" s="1" t="str">
        <f>VLOOKUP(A73,'Payment_Details '!B:G,4,0)</f>
        <v>PAID</v>
      </c>
      <c r="L73" t="str">
        <f>VLOOKUP(A73,'Payment_Details '!B:G,5,0)</f>
        <v>CARD PAYMENT</v>
      </c>
      <c r="M73" s="18">
        <f>VLOOKUP(A73,'Payment_Details '!B:G,6,0)</f>
        <v>37261</v>
      </c>
      <c r="N73" t="str">
        <f>VLOOKUP(A73,Shipment_Details!B:G,2,0)</f>
        <v>Industrial Equipments</v>
      </c>
      <c r="O73" t="str">
        <f>VLOOKUP(A73,Shipment_Details!B:G,3,0)</f>
        <v>International</v>
      </c>
      <c r="P73" t="str">
        <f>VLOOKUP(A73,Shipment_Details!B:G,4,0)</f>
        <v>Regular</v>
      </c>
      <c r="Q73">
        <f>VLOOKUP(A73,Shipment_Details!B:G,5,0)</f>
        <v>477</v>
      </c>
      <c r="R73">
        <f>VLOOKUP(A73,Shipment_Details!B:G,6,0)</f>
        <v>564</v>
      </c>
      <c r="S73">
        <f>VLOOKUP(A73,'Task 20 Efficiency part1'!B:H,7,0)</f>
        <v>0.8457446808510638</v>
      </c>
    </row>
    <row r="74" spans="1:19" x14ac:dyDescent="0.35">
      <c r="A74">
        <v>3782</v>
      </c>
      <c r="B74">
        <v>146</v>
      </c>
      <c r="C74" t="s">
        <v>140</v>
      </c>
      <c r="D74" t="s">
        <v>447</v>
      </c>
      <c r="E74" t="s">
        <v>14</v>
      </c>
      <c r="F74" t="s">
        <v>141</v>
      </c>
      <c r="G74">
        <v>8089653286</v>
      </c>
      <c r="H74">
        <v>69479</v>
      </c>
      <c r="I74">
        <f>DATEDIF(Membership!B137, Membership!C137, "m")</f>
        <v>198</v>
      </c>
      <c r="J74" s="17" t="str">
        <f t="shared" si="1"/>
        <v>High Value - Long Term</v>
      </c>
      <c r="K74" s="1" t="str">
        <f>VLOOKUP(A74,'Payment_Details '!B:G,4,0)</f>
        <v>NOT PAID</v>
      </c>
      <c r="L74" t="str">
        <f>VLOOKUP(A74,'Payment_Details '!B:G,5,0)</f>
        <v>CARD PAYMENT</v>
      </c>
      <c r="M74" s="18">
        <f>VLOOKUP(A74,'Payment_Details '!B:G,6,0)</f>
        <v>0</v>
      </c>
      <c r="N74" t="str">
        <f>VLOOKUP(A74,Shipment_Details!B:G,2,0)</f>
        <v>Fashion</v>
      </c>
      <c r="O74" t="str">
        <f>VLOOKUP(A74,Shipment_Details!B:G,3,0)</f>
        <v>International</v>
      </c>
      <c r="P74" t="str">
        <f>VLOOKUP(A74,Shipment_Details!B:G,4,0)</f>
        <v>Regular</v>
      </c>
      <c r="Q74">
        <f>VLOOKUP(A74,Shipment_Details!B:G,5,0)</f>
        <v>879</v>
      </c>
      <c r="R74">
        <f>VLOOKUP(A74,Shipment_Details!B:G,6,0)</f>
        <v>1040</v>
      </c>
      <c r="S74">
        <f>VLOOKUP(A74,'Task 20 Efficiency part1'!B:H,7,0)</f>
        <v>0.84519230769230769</v>
      </c>
    </row>
    <row r="75" spans="1:19" x14ac:dyDescent="0.35">
      <c r="A75">
        <v>6225</v>
      </c>
      <c r="B75">
        <v>531</v>
      </c>
      <c r="C75" t="s">
        <v>88</v>
      </c>
      <c r="D75" t="s">
        <v>448</v>
      </c>
      <c r="E75" t="s">
        <v>8</v>
      </c>
      <c r="F75" t="s">
        <v>142</v>
      </c>
      <c r="G75">
        <v>9827842133</v>
      </c>
      <c r="H75">
        <v>10366</v>
      </c>
      <c r="I75">
        <f>DATEDIF(Membership!B138, Membership!C138, "m")</f>
        <v>24</v>
      </c>
      <c r="J75" s="17" t="str">
        <f t="shared" si="1"/>
        <v>Medium Value - Short Term</v>
      </c>
      <c r="K75" s="1" t="str">
        <f>VLOOKUP(A75,'Payment_Details '!B:G,4,0)</f>
        <v>PAID</v>
      </c>
      <c r="L75" t="str">
        <f>VLOOKUP(A75,'Payment_Details '!B:G,5,0)</f>
        <v>COD</v>
      </c>
      <c r="M75" s="18">
        <f>VLOOKUP(A75,'Payment_Details '!B:G,6,0)</f>
        <v>39074</v>
      </c>
      <c r="N75" t="str">
        <f>VLOOKUP(A75,Shipment_Details!B:G,2,0)</f>
        <v>Electronics</v>
      </c>
      <c r="O75" t="str">
        <f>VLOOKUP(A75,Shipment_Details!B:G,3,0)</f>
        <v>Domestic</v>
      </c>
      <c r="P75" t="str">
        <f>VLOOKUP(A75,Shipment_Details!B:G,4,0)</f>
        <v>Express</v>
      </c>
      <c r="Q75">
        <f>VLOOKUP(A75,Shipment_Details!B:G,5,0)</f>
        <v>912</v>
      </c>
      <c r="R75">
        <f>VLOOKUP(A75,Shipment_Details!B:G,6,0)</f>
        <v>1220</v>
      </c>
      <c r="S75">
        <f>VLOOKUP(A75,'Task 20 Efficiency part1'!B:H,7,0)</f>
        <v>0.74754098360655741</v>
      </c>
    </row>
    <row r="76" spans="1:19" x14ac:dyDescent="0.35">
      <c r="A76">
        <v>2257</v>
      </c>
      <c r="B76">
        <v>503</v>
      </c>
      <c r="C76" t="s">
        <v>143</v>
      </c>
      <c r="D76" t="s">
        <v>449</v>
      </c>
      <c r="E76" t="s">
        <v>14</v>
      </c>
      <c r="F76" t="s">
        <v>144</v>
      </c>
      <c r="G76">
        <v>2998991184</v>
      </c>
      <c r="H76">
        <v>10001</v>
      </c>
      <c r="I76">
        <f>DATEDIF(Membership!B139, Membership!C139, "m")</f>
        <v>94</v>
      </c>
      <c r="J76" s="17" t="str">
        <f t="shared" si="1"/>
        <v>Medium Value - Short Term</v>
      </c>
      <c r="K76" s="1" t="str">
        <f>VLOOKUP(A76,'Payment_Details '!B:G,4,0)</f>
        <v>NOT PAID</v>
      </c>
      <c r="L76" t="str">
        <f>VLOOKUP(A76,'Payment_Details '!B:G,5,0)</f>
        <v>CARD PAYMENT</v>
      </c>
      <c r="M76" s="18">
        <f>VLOOKUP(A76,'Payment_Details '!B:G,6,0)</f>
        <v>0</v>
      </c>
      <c r="N76" t="str">
        <f>VLOOKUP(A76,Shipment_Details!B:G,2,0)</f>
        <v>Food and Beverages</v>
      </c>
      <c r="O76" t="str">
        <f>VLOOKUP(A76,Shipment_Details!B:G,3,0)</f>
        <v>International</v>
      </c>
      <c r="P76" t="str">
        <f>VLOOKUP(A76,Shipment_Details!B:G,4,0)</f>
        <v>Regular</v>
      </c>
      <c r="Q76">
        <f>VLOOKUP(A76,Shipment_Details!B:G,5,0)</f>
        <v>868</v>
      </c>
      <c r="R76">
        <f>VLOOKUP(A76,Shipment_Details!B:G,6,0)</f>
        <v>1141</v>
      </c>
      <c r="S76">
        <f>VLOOKUP(A76,'Task 20 Efficiency part1'!B:H,7,0)</f>
        <v>0.76073619631901845</v>
      </c>
    </row>
    <row r="77" spans="1:19" x14ac:dyDescent="0.35">
      <c r="A77">
        <v>9177</v>
      </c>
      <c r="B77">
        <v>19</v>
      </c>
      <c r="C77" t="s">
        <v>145</v>
      </c>
      <c r="D77" t="s">
        <v>450</v>
      </c>
      <c r="E77" t="s">
        <v>11</v>
      </c>
      <c r="F77" t="s">
        <v>146</v>
      </c>
      <c r="G77">
        <v>7591554939</v>
      </c>
      <c r="H77">
        <v>15307</v>
      </c>
      <c r="I77">
        <f>DATEDIF(Membership!B140, Membership!C140, "m")</f>
        <v>37</v>
      </c>
      <c r="J77" s="17" t="str">
        <f t="shared" si="1"/>
        <v>Medium Value - Short Term</v>
      </c>
      <c r="K77" s="1" t="str">
        <f>VLOOKUP(A77,'Payment_Details '!B:G,4,0)</f>
        <v>PAID</v>
      </c>
      <c r="L77" t="str">
        <f>VLOOKUP(A77,'Payment_Details '!B:G,5,0)</f>
        <v>CARD PAYMENT</v>
      </c>
      <c r="M77" s="18">
        <f>VLOOKUP(A77,'Payment_Details '!B:G,6,0)</f>
        <v>35186</v>
      </c>
      <c r="N77" t="str">
        <f>VLOOKUP(A77,Shipment_Details!B:G,2,0)</f>
        <v>Healthcare</v>
      </c>
      <c r="O77" t="str">
        <f>VLOOKUP(A77,Shipment_Details!B:G,3,0)</f>
        <v>Domestic</v>
      </c>
      <c r="P77" t="str">
        <f>VLOOKUP(A77,Shipment_Details!B:G,4,0)</f>
        <v>Express</v>
      </c>
      <c r="Q77">
        <f>VLOOKUP(A77,Shipment_Details!B:G,5,0)</f>
        <v>889</v>
      </c>
      <c r="R77">
        <f>VLOOKUP(A77,Shipment_Details!B:G,6,0)</f>
        <v>1050</v>
      </c>
      <c r="S77">
        <f>VLOOKUP(A77,'Task 20 Efficiency part1'!B:H,7,0)</f>
        <v>0.84666666666666668</v>
      </c>
    </row>
    <row r="78" spans="1:19" x14ac:dyDescent="0.35">
      <c r="A78">
        <v>8703</v>
      </c>
      <c r="B78">
        <v>897</v>
      </c>
      <c r="C78" t="s">
        <v>147</v>
      </c>
      <c r="D78" t="s">
        <v>451</v>
      </c>
      <c r="E78" t="s">
        <v>8</v>
      </c>
      <c r="F78" t="s">
        <v>17</v>
      </c>
      <c r="G78">
        <v>7320532389</v>
      </c>
      <c r="H78">
        <v>68923</v>
      </c>
      <c r="I78">
        <f>DATEDIF(Membership!B141, Membership!C141, "m")</f>
        <v>77</v>
      </c>
      <c r="J78" s="17" t="str">
        <f t="shared" si="1"/>
        <v>High Value - Short Term</v>
      </c>
      <c r="K78" s="1" t="str">
        <f>VLOOKUP(A78,'Payment_Details '!B:G,4,0)</f>
        <v>NOT PAID</v>
      </c>
      <c r="L78" t="str">
        <f>VLOOKUP(A78,'Payment_Details '!B:G,5,0)</f>
        <v>CARD PAYMENT</v>
      </c>
      <c r="M78" s="18">
        <f>VLOOKUP(A78,'Payment_Details '!B:G,6,0)</f>
        <v>0</v>
      </c>
      <c r="N78" t="str">
        <f>VLOOKUP(A78,Shipment_Details!B:G,2,0)</f>
        <v>Home Furnishing</v>
      </c>
      <c r="O78" t="str">
        <f>VLOOKUP(A78,Shipment_Details!B:G,3,0)</f>
        <v>Domestic</v>
      </c>
      <c r="P78" t="str">
        <f>VLOOKUP(A78,Shipment_Details!B:G,4,0)</f>
        <v>Regular</v>
      </c>
      <c r="Q78">
        <f>VLOOKUP(A78,Shipment_Details!B:G,5,0)</f>
        <v>482</v>
      </c>
      <c r="R78">
        <f>VLOOKUP(A78,Shipment_Details!B:G,6,0)</f>
        <v>850</v>
      </c>
      <c r="S78">
        <f>VLOOKUP(A78,'Task 20 Efficiency part1'!B:H,7,0)</f>
        <v>0.56705882352941173</v>
      </c>
    </row>
    <row r="79" spans="1:19" x14ac:dyDescent="0.35">
      <c r="A79">
        <v>3514</v>
      </c>
      <c r="B79">
        <v>703</v>
      </c>
      <c r="C79" t="s">
        <v>112</v>
      </c>
      <c r="D79" t="s">
        <v>452</v>
      </c>
      <c r="E79" t="s">
        <v>11</v>
      </c>
      <c r="F79" t="s">
        <v>148</v>
      </c>
      <c r="G79">
        <v>8552082746</v>
      </c>
      <c r="H79">
        <v>59651</v>
      </c>
      <c r="I79">
        <f>DATEDIF(Membership!B142, Membership!C142, "m")</f>
        <v>222</v>
      </c>
      <c r="J79" s="17" t="str">
        <f t="shared" si="1"/>
        <v>High Value - Long Term</v>
      </c>
      <c r="K79" s="1" t="str">
        <f>VLOOKUP(A79,'Payment_Details '!B:G,4,0)</f>
        <v>PAID</v>
      </c>
      <c r="L79" t="str">
        <f>VLOOKUP(A79,'Payment_Details '!B:G,5,0)</f>
        <v>COD</v>
      </c>
      <c r="M79" s="18">
        <f>VLOOKUP(A79,'Payment_Details '!B:G,6,0)</f>
        <v>38255</v>
      </c>
      <c r="N79" t="str">
        <f>VLOOKUP(A79,Shipment_Details!B:G,2,0)</f>
        <v>Healthcare</v>
      </c>
      <c r="O79" t="str">
        <f>VLOOKUP(A79,Shipment_Details!B:G,3,0)</f>
        <v>International</v>
      </c>
      <c r="P79" t="str">
        <f>VLOOKUP(A79,Shipment_Details!B:G,4,0)</f>
        <v>Express</v>
      </c>
      <c r="Q79">
        <f>VLOOKUP(A79,Shipment_Details!B:G,5,0)</f>
        <v>683</v>
      </c>
      <c r="R79">
        <f>VLOOKUP(A79,Shipment_Details!B:G,6,0)</f>
        <v>1275</v>
      </c>
      <c r="S79">
        <f>VLOOKUP(A79,'Task 20 Efficiency part1'!B:H,7,0)</f>
        <v>0.53568627450980388</v>
      </c>
    </row>
    <row r="80" spans="1:19" x14ac:dyDescent="0.35">
      <c r="A80">
        <v>3089</v>
      </c>
      <c r="B80">
        <v>249</v>
      </c>
      <c r="C80" t="s">
        <v>149</v>
      </c>
      <c r="D80" t="s">
        <v>453</v>
      </c>
      <c r="E80" t="s">
        <v>8</v>
      </c>
      <c r="F80" t="s">
        <v>150</v>
      </c>
      <c r="G80">
        <v>8015529354</v>
      </c>
      <c r="H80">
        <v>78953</v>
      </c>
      <c r="I80">
        <f>DATEDIF(Membership!B143, Membership!C143, "m")</f>
        <v>177</v>
      </c>
      <c r="J80" s="17" t="str">
        <f t="shared" si="1"/>
        <v>High Value - Short Term</v>
      </c>
      <c r="K80" s="1" t="str">
        <f>VLOOKUP(A80,'Payment_Details '!B:G,4,0)</f>
        <v>NOT PAID</v>
      </c>
      <c r="L80" t="str">
        <f>VLOOKUP(A80,'Payment_Details '!B:G,5,0)</f>
        <v>CARD PAYMENT</v>
      </c>
      <c r="M80" s="18">
        <f>VLOOKUP(A80,'Payment_Details '!B:G,6,0)</f>
        <v>0</v>
      </c>
      <c r="N80" t="str">
        <f>VLOOKUP(A80,Shipment_Details!B:G,2,0)</f>
        <v>Home Furnishing</v>
      </c>
      <c r="O80" t="str">
        <f>VLOOKUP(A80,Shipment_Details!B:G,3,0)</f>
        <v>Domestic</v>
      </c>
      <c r="P80" t="str">
        <f>VLOOKUP(A80,Shipment_Details!B:G,4,0)</f>
        <v>Regular</v>
      </c>
      <c r="Q80">
        <f>VLOOKUP(A80,Shipment_Details!B:G,5,0)</f>
        <v>382</v>
      </c>
      <c r="R80">
        <f>VLOOKUP(A80,Shipment_Details!B:G,6,0)</f>
        <v>714</v>
      </c>
      <c r="S80">
        <f>VLOOKUP(A80,'Task 20 Efficiency part1'!B:H,7,0)</f>
        <v>0.53501400560224088</v>
      </c>
    </row>
    <row r="81" spans="1:19" x14ac:dyDescent="0.35">
      <c r="A81">
        <v>7253</v>
      </c>
      <c r="B81">
        <v>360</v>
      </c>
      <c r="C81" t="s">
        <v>104</v>
      </c>
      <c r="D81" t="s">
        <v>454</v>
      </c>
      <c r="E81" t="s">
        <v>8</v>
      </c>
      <c r="F81" t="s">
        <v>151</v>
      </c>
      <c r="G81">
        <v>9700239171</v>
      </c>
      <c r="H81">
        <v>89420</v>
      </c>
      <c r="I81">
        <f>DATEDIF(Membership!B144, Membership!C144, "m")</f>
        <v>76</v>
      </c>
      <c r="J81" s="17" t="str">
        <f t="shared" si="1"/>
        <v>High Value - Short Term</v>
      </c>
      <c r="K81" s="1" t="str">
        <f>VLOOKUP(A81,'Payment_Details '!B:G,4,0)</f>
        <v>PAID</v>
      </c>
      <c r="L81" t="str">
        <f>VLOOKUP(A81,'Payment_Details '!B:G,5,0)</f>
        <v>COD</v>
      </c>
      <c r="M81" s="18">
        <f>VLOOKUP(A81,'Payment_Details '!B:G,6,0)</f>
        <v>38048</v>
      </c>
      <c r="N81" t="str">
        <f>VLOOKUP(A81,Shipment_Details!B:G,2,0)</f>
        <v>Construction</v>
      </c>
      <c r="O81" t="str">
        <f>VLOOKUP(A81,Shipment_Details!B:G,3,0)</f>
        <v>Domestic</v>
      </c>
      <c r="P81" t="str">
        <f>VLOOKUP(A81,Shipment_Details!B:G,4,0)</f>
        <v>Regular</v>
      </c>
      <c r="Q81">
        <f>VLOOKUP(A81,Shipment_Details!B:G,5,0)</f>
        <v>753</v>
      </c>
      <c r="R81">
        <f>VLOOKUP(A81,Shipment_Details!B:G,6,0)</f>
        <v>1027</v>
      </c>
      <c r="S81">
        <f>VLOOKUP(A81,'Task 20 Efficiency part1'!B:H,7,0)</f>
        <v>0.73320350535540413</v>
      </c>
    </row>
    <row r="82" spans="1:19" x14ac:dyDescent="0.35">
      <c r="A82">
        <v>8786</v>
      </c>
      <c r="B82">
        <v>327</v>
      </c>
      <c r="C82" t="s">
        <v>152</v>
      </c>
      <c r="D82" t="s">
        <v>455</v>
      </c>
      <c r="E82" t="s">
        <v>8</v>
      </c>
      <c r="F82" t="s">
        <v>153</v>
      </c>
      <c r="G82">
        <v>8588987011</v>
      </c>
      <c r="H82">
        <v>50374</v>
      </c>
      <c r="I82">
        <f>DATEDIF(Membership!B145, Membership!C145, "m")</f>
        <v>232</v>
      </c>
      <c r="J82" s="17" t="str">
        <f t="shared" si="1"/>
        <v>High Value - Long Term</v>
      </c>
      <c r="K82" s="1" t="str">
        <f>VLOOKUP(A82,'Payment_Details '!B:G,4,0)</f>
        <v>NOT PAID</v>
      </c>
      <c r="L82" t="str">
        <f>VLOOKUP(A82,'Payment_Details '!B:G,5,0)</f>
        <v>CARD PAYMENT</v>
      </c>
      <c r="M82" s="18">
        <f>VLOOKUP(A82,'Payment_Details '!B:G,6,0)</f>
        <v>0</v>
      </c>
      <c r="N82" t="str">
        <f>VLOOKUP(A82,Shipment_Details!B:G,2,0)</f>
        <v>Arts and crafts</v>
      </c>
      <c r="O82" t="str">
        <f>VLOOKUP(A82,Shipment_Details!B:G,3,0)</f>
        <v>International</v>
      </c>
      <c r="P82" t="str">
        <f>VLOOKUP(A82,Shipment_Details!B:G,4,0)</f>
        <v>Express</v>
      </c>
      <c r="Q82">
        <f>VLOOKUP(A82,Shipment_Details!B:G,5,0)</f>
        <v>718</v>
      </c>
      <c r="R82">
        <f>VLOOKUP(A82,Shipment_Details!B:G,6,0)</f>
        <v>1486</v>
      </c>
      <c r="S82">
        <f>VLOOKUP(A82,'Task 20 Efficiency part1'!B:H,7,0)</f>
        <v>0.48317631224764468</v>
      </c>
    </row>
    <row r="83" spans="1:19" x14ac:dyDescent="0.35">
      <c r="A83">
        <v>1211</v>
      </c>
      <c r="B83">
        <v>121</v>
      </c>
      <c r="C83" t="s">
        <v>154</v>
      </c>
      <c r="D83" t="s">
        <v>456</v>
      </c>
      <c r="E83" t="s">
        <v>8</v>
      </c>
      <c r="F83" t="s">
        <v>155</v>
      </c>
      <c r="G83">
        <v>2797657807</v>
      </c>
      <c r="H83">
        <v>83102</v>
      </c>
      <c r="I83">
        <f>DATEDIF(Membership!B146, Membership!C146, "m")</f>
        <v>173</v>
      </c>
      <c r="J83" s="17" t="str">
        <f t="shared" si="1"/>
        <v>High Value - Short Term</v>
      </c>
      <c r="K83" s="1" t="str">
        <f>VLOOKUP(A83,'Payment_Details '!B:G,4,0)</f>
        <v>NOT PAID</v>
      </c>
      <c r="L83" t="str">
        <f>VLOOKUP(A83,'Payment_Details '!B:G,5,0)</f>
        <v>COD</v>
      </c>
      <c r="M83" s="18">
        <f>VLOOKUP(A83,'Payment_Details '!B:G,6,0)</f>
        <v>0</v>
      </c>
      <c r="N83" t="str">
        <f>VLOOKUP(A83,Shipment_Details!B:G,2,0)</f>
        <v>Industrial Equipments</v>
      </c>
      <c r="O83" t="str">
        <f>VLOOKUP(A83,Shipment_Details!B:G,3,0)</f>
        <v>Domestic</v>
      </c>
      <c r="P83" t="str">
        <f>VLOOKUP(A83,Shipment_Details!B:G,4,0)</f>
        <v>Express</v>
      </c>
      <c r="Q83">
        <f>VLOOKUP(A83,Shipment_Details!B:G,5,0)</f>
        <v>577</v>
      </c>
      <c r="R83">
        <f>VLOOKUP(A83,Shipment_Details!B:G,6,0)</f>
        <v>1312</v>
      </c>
      <c r="S83">
        <f>VLOOKUP(A83,'Task 20 Efficiency part1'!B:H,7,0)</f>
        <v>0.43978658536585363</v>
      </c>
    </row>
    <row r="84" spans="1:19" x14ac:dyDescent="0.35">
      <c r="A84">
        <v>359</v>
      </c>
      <c r="B84">
        <v>614</v>
      </c>
      <c r="C84" t="s">
        <v>156</v>
      </c>
      <c r="D84" t="s">
        <v>457</v>
      </c>
      <c r="E84" t="s">
        <v>8</v>
      </c>
      <c r="F84" t="s">
        <v>157</v>
      </c>
      <c r="G84">
        <v>3420855911</v>
      </c>
      <c r="H84">
        <v>62151</v>
      </c>
      <c r="I84">
        <f>DATEDIF(Membership!B147, Membership!C147, "m")</f>
        <v>196</v>
      </c>
      <c r="J84" s="17" t="str">
        <f t="shared" si="1"/>
        <v>High Value - Long Term</v>
      </c>
      <c r="K84" s="1" t="str">
        <f>VLOOKUP(A84,'Payment_Details '!B:G,4,0)</f>
        <v>NOT PAID</v>
      </c>
      <c r="L84" t="str">
        <f>VLOOKUP(A84,'Payment_Details '!B:G,5,0)</f>
        <v>COD</v>
      </c>
      <c r="M84" s="18">
        <f>VLOOKUP(A84,'Payment_Details '!B:G,6,0)</f>
        <v>0</v>
      </c>
      <c r="N84" t="str">
        <f>VLOOKUP(A84,Shipment_Details!B:G,2,0)</f>
        <v>Electronics</v>
      </c>
      <c r="O84" t="str">
        <f>VLOOKUP(A84,Shipment_Details!B:G,3,0)</f>
        <v>International</v>
      </c>
      <c r="P84" t="str">
        <f>VLOOKUP(A84,Shipment_Details!B:G,4,0)</f>
        <v>Express</v>
      </c>
      <c r="Q84">
        <f>VLOOKUP(A84,Shipment_Details!B:G,5,0)</f>
        <v>607</v>
      </c>
      <c r="R84">
        <f>VLOOKUP(A84,Shipment_Details!B:G,6,0)</f>
        <v>1007</v>
      </c>
      <c r="S84">
        <f>VLOOKUP(A84,'Task 20 Efficiency part1'!B:H,7,0)</f>
        <v>0.60278053624627603</v>
      </c>
    </row>
    <row r="85" spans="1:19" x14ac:dyDescent="0.35">
      <c r="A85">
        <v>2066</v>
      </c>
      <c r="B85">
        <v>80</v>
      </c>
      <c r="C85" t="s">
        <v>22</v>
      </c>
      <c r="D85" t="s">
        <v>458</v>
      </c>
      <c r="E85" t="s">
        <v>14</v>
      </c>
      <c r="F85" t="s">
        <v>158</v>
      </c>
      <c r="G85">
        <v>5965931339</v>
      </c>
      <c r="H85">
        <v>84665</v>
      </c>
      <c r="I85">
        <f>DATEDIF(Membership!B148, Membership!C148, "m")</f>
        <v>46</v>
      </c>
      <c r="J85" s="17" t="str">
        <f t="shared" si="1"/>
        <v>High Value - Short Term</v>
      </c>
      <c r="K85" s="1" t="str">
        <f>VLOOKUP(A85,'Payment_Details '!B:G,4,0)</f>
        <v>NOT PAID</v>
      </c>
      <c r="L85" t="str">
        <f>VLOOKUP(A85,'Payment_Details '!B:G,5,0)</f>
        <v>COD</v>
      </c>
      <c r="M85" s="18">
        <f>VLOOKUP(A85,'Payment_Details '!B:G,6,0)</f>
        <v>0</v>
      </c>
      <c r="N85" t="str">
        <f>VLOOKUP(A85,Shipment_Details!B:G,2,0)</f>
        <v>Automotive</v>
      </c>
      <c r="O85" t="str">
        <f>VLOOKUP(A85,Shipment_Details!B:G,3,0)</f>
        <v>International</v>
      </c>
      <c r="P85" t="str">
        <f>VLOOKUP(A85,Shipment_Details!B:G,4,0)</f>
        <v>Regular</v>
      </c>
      <c r="Q85">
        <f>VLOOKUP(A85,Shipment_Details!B:G,5,0)</f>
        <v>242</v>
      </c>
      <c r="R85">
        <f>VLOOKUP(A85,Shipment_Details!B:G,6,0)</f>
        <v>926</v>
      </c>
      <c r="S85">
        <f>VLOOKUP(A85,'Task 20 Efficiency part1'!B:H,7,0)</f>
        <v>0.26133909287257018</v>
      </c>
    </row>
    <row r="86" spans="1:19" x14ac:dyDescent="0.35">
      <c r="A86">
        <v>4322</v>
      </c>
      <c r="B86">
        <v>401</v>
      </c>
      <c r="C86" t="s">
        <v>159</v>
      </c>
      <c r="D86" t="s">
        <v>459</v>
      </c>
      <c r="E86" t="s">
        <v>8</v>
      </c>
      <c r="F86" t="s">
        <v>160</v>
      </c>
      <c r="G86">
        <v>7775860985</v>
      </c>
      <c r="H86">
        <v>1760</v>
      </c>
      <c r="I86">
        <f>DATEDIF(Membership!B149, Membership!C149, "m")</f>
        <v>156</v>
      </c>
      <c r="J86" s="17" t="str">
        <f t="shared" si="1"/>
        <v>Low Value - Short Term</v>
      </c>
      <c r="K86" s="1" t="str">
        <f>VLOOKUP(A86,'Payment_Details '!B:G,4,0)</f>
        <v>PAID</v>
      </c>
      <c r="L86" t="str">
        <f>VLOOKUP(A86,'Payment_Details '!B:G,5,0)</f>
        <v>COD</v>
      </c>
      <c r="M86" s="18">
        <f>VLOOKUP(A86,'Payment_Details '!B:G,6,0)</f>
        <v>34934</v>
      </c>
      <c r="N86" t="str">
        <f>VLOOKUP(A86,Shipment_Details!B:G,2,0)</f>
        <v>Industrial Equipments</v>
      </c>
      <c r="O86" t="str">
        <f>VLOOKUP(A86,Shipment_Details!B:G,3,0)</f>
        <v>International</v>
      </c>
      <c r="P86" t="str">
        <f>VLOOKUP(A86,Shipment_Details!B:G,4,0)</f>
        <v>Express</v>
      </c>
      <c r="Q86">
        <f>VLOOKUP(A86,Shipment_Details!B:G,5,0)</f>
        <v>593</v>
      </c>
      <c r="R86">
        <f>VLOOKUP(A86,Shipment_Details!B:G,6,0)</f>
        <v>1036</v>
      </c>
      <c r="S86">
        <f>VLOOKUP(A86,'Task 20 Efficiency part1'!B:H,7,0)</f>
        <v>0.57239382239382242</v>
      </c>
    </row>
    <row r="87" spans="1:19" x14ac:dyDescent="0.35">
      <c r="A87">
        <v>7773</v>
      </c>
      <c r="B87">
        <v>914</v>
      </c>
      <c r="C87" t="s">
        <v>161</v>
      </c>
      <c r="D87" t="s">
        <v>460</v>
      </c>
      <c r="E87" t="s">
        <v>8</v>
      </c>
      <c r="F87" t="s">
        <v>162</v>
      </c>
      <c r="G87">
        <v>2945958018</v>
      </c>
      <c r="H87">
        <v>30239</v>
      </c>
      <c r="I87">
        <f>DATEDIF(Membership!B150, Membership!C150, "m")</f>
        <v>90</v>
      </c>
      <c r="J87" s="17" t="str">
        <f t="shared" si="1"/>
        <v>Medium Value - Short Term</v>
      </c>
      <c r="K87" s="1" t="str">
        <f>VLOOKUP(A87,'Payment_Details '!B:G,4,0)</f>
        <v>PAID</v>
      </c>
      <c r="L87" t="str">
        <f>VLOOKUP(A87,'Payment_Details '!B:G,5,0)</f>
        <v>COD</v>
      </c>
      <c r="M87" s="18">
        <f>VLOOKUP(A87,'Payment_Details '!B:G,6,0)</f>
        <v>31078</v>
      </c>
      <c r="N87" t="str">
        <f>VLOOKUP(A87,Shipment_Details!B:G,2,0)</f>
        <v>Electronics</v>
      </c>
      <c r="O87" t="str">
        <f>VLOOKUP(A87,Shipment_Details!B:G,3,0)</f>
        <v>Domestic</v>
      </c>
      <c r="P87" t="str">
        <f>VLOOKUP(A87,Shipment_Details!B:G,4,0)</f>
        <v>Express</v>
      </c>
      <c r="Q87">
        <f>VLOOKUP(A87,Shipment_Details!B:G,5,0)</f>
        <v>812</v>
      </c>
      <c r="R87">
        <f>VLOOKUP(A87,Shipment_Details!B:G,6,0)</f>
        <v>1161</v>
      </c>
      <c r="S87">
        <f>VLOOKUP(A87,'Task 20 Efficiency part1'!B:H,7,0)</f>
        <v>0.69939707149009478</v>
      </c>
    </row>
    <row r="88" spans="1:19" x14ac:dyDescent="0.35">
      <c r="A88">
        <v>6746</v>
      </c>
      <c r="B88">
        <v>713</v>
      </c>
      <c r="C88" t="s">
        <v>163</v>
      </c>
      <c r="D88" t="s">
        <v>461</v>
      </c>
      <c r="E88" t="s">
        <v>11</v>
      </c>
      <c r="F88" t="s">
        <v>164</v>
      </c>
      <c r="G88">
        <v>8157767838</v>
      </c>
      <c r="H88">
        <v>20194</v>
      </c>
      <c r="I88">
        <f>DATEDIF(Membership!B151, Membership!C151, "m")</f>
        <v>241</v>
      </c>
      <c r="J88" s="17" t="str">
        <f t="shared" si="1"/>
        <v>Medium Value - Long Term</v>
      </c>
      <c r="K88" s="1" t="str">
        <f>VLOOKUP(A88,'Payment_Details '!B:G,4,0)</f>
        <v>PAID</v>
      </c>
      <c r="L88" t="str">
        <f>VLOOKUP(A88,'Payment_Details '!B:G,5,0)</f>
        <v>COD</v>
      </c>
      <c r="M88" s="18">
        <f>VLOOKUP(A88,'Payment_Details '!B:G,6,0)</f>
        <v>39010</v>
      </c>
      <c r="N88" t="str">
        <f>VLOOKUP(A88,Shipment_Details!B:G,2,0)</f>
        <v>Hazardous Goods</v>
      </c>
      <c r="O88" t="str">
        <f>VLOOKUP(A88,Shipment_Details!B:G,3,0)</f>
        <v>Domestic</v>
      </c>
      <c r="P88" t="str">
        <f>VLOOKUP(A88,Shipment_Details!B:G,4,0)</f>
        <v>Express</v>
      </c>
      <c r="Q88">
        <f>VLOOKUP(A88,Shipment_Details!B:G,5,0)</f>
        <v>833</v>
      </c>
      <c r="R88">
        <f>VLOOKUP(A88,Shipment_Details!B:G,6,0)</f>
        <v>1016</v>
      </c>
      <c r="S88">
        <f>VLOOKUP(A88,'Task 20 Efficiency part1'!B:H,7,0)</f>
        <v>0.81988188976377951</v>
      </c>
    </row>
    <row r="89" spans="1:19" x14ac:dyDescent="0.35">
      <c r="A89">
        <v>6732</v>
      </c>
      <c r="B89">
        <v>568</v>
      </c>
      <c r="C89" t="s">
        <v>165</v>
      </c>
      <c r="D89" t="s">
        <v>462</v>
      </c>
      <c r="E89" t="s">
        <v>8</v>
      </c>
      <c r="F89" t="s">
        <v>166</v>
      </c>
      <c r="G89">
        <v>9712766674</v>
      </c>
      <c r="H89">
        <v>58470</v>
      </c>
      <c r="I89">
        <f>DATEDIF(Membership!B152, Membership!C152, "m")</f>
        <v>150</v>
      </c>
      <c r="J89" s="17" t="str">
        <f t="shared" si="1"/>
        <v>High Value - Short Term</v>
      </c>
      <c r="K89" s="1" t="str">
        <f>VLOOKUP(A89,'Payment_Details '!B:G,4,0)</f>
        <v>PAID</v>
      </c>
      <c r="L89" t="str">
        <f>VLOOKUP(A89,'Payment_Details '!B:G,5,0)</f>
        <v>COD</v>
      </c>
      <c r="M89" s="18">
        <f>VLOOKUP(A89,'Payment_Details '!B:G,6,0)</f>
        <v>32798</v>
      </c>
      <c r="N89" t="str">
        <f>VLOOKUP(A89,Shipment_Details!B:G,2,0)</f>
        <v>Healthcare</v>
      </c>
      <c r="O89" t="str">
        <f>VLOOKUP(A89,Shipment_Details!B:G,3,0)</f>
        <v>International</v>
      </c>
      <c r="P89" t="str">
        <f>VLOOKUP(A89,Shipment_Details!B:G,4,0)</f>
        <v>Express</v>
      </c>
      <c r="Q89">
        <f>VLOOKUP(A89,Shipment_Details!B:G,5,0)</f>
        <v>872</v>
      </c>
      <c r="R89">
        <f>VLOOKUP(A89,Shipment_Details!B:G,6,0)</f>
        <v>1058</v>
      </c>
      <c r="S89">
        <f>VLOOKUP(A89,'Task 20 Efficiency part1'!B:H,7,0)</f>
        <v>0.82419659735349715</v>
      </c>
    </row>
    <row r="90" spans="1:19" x14ac:dyDescent="0.35">
      <c r="A90">
        <v>805</v>
      </c>
      <c r="B90">
        <v>752</v>
      </c>
      <c r="C90" t="s">
        <v>167</v>
      </c>
      <c r="D90" t="s">
        <v>463</v>
      </c>
      <c r="E90" t="s">
        <v>14</v>
      </c>
      <c r="F90" t="s">
        <v>168</v>
      </c>
      <c r="G90">
        <v>2366659988</v>
      </c>
      <c r="H90">
        <v>91926</v>
      </c>
      <c r="I90">
        <f>DATEDIF(Membership!B153, Membership!C153, "m")</f>
        <v>138</v>
      </c>
      <c r="J90" s="17" t="str">
        <f t="shared" si="1"/>
        <v>High Value - Short Term</v>
      </c>
      <c r="K90" s="1" t="str">
        <f>VLOOKUP(A90,'Payment_Details '!B:G,4,0)</f>
        <v>NOT PAID</v>
      </c>
      <c r="L90" t="str">
        <f>VLOOKUP(A90,'Payment_Details '!B:G,5,0)</f>
        <v>COD</v>
      </c>
      <c r="M90" s="18">
        <f>VLOOKUP(A90,'Payment_Details '!B:G,6,0)</f>
        <v>0</v>
      </c>
      <c r="N90" t="str">
        <f>VLOOKUP(A90,Shipment_Details!B:G,2,0)</f>
        <v>Arts and crafts</v>
      </c>
      <c r="O90" t="str">
        <f>VLOOKUP(A90,Shipment_Details!B:G,3,0)</f>
        <v>Domestic</v>
      </c>
      <c r="P90" t="str">
        <f>VLOOKUP(A90,Shipment_Details!B:G,4,0)</f>
        <v>Regular</v>
      </c>
      <c r="Q90">
        <f>VLOOKUP(A90,Shipment_Details!B:G,5,0)</f>
        <v>483</v>
      </c>
      <c r="R90">
        <f>VLOOKUP(A90,Shipment_Details!B:G,6,0)</f>
        <v>648</v>
      </c>
      <c r="S90">
        <f>VLOOKUP(A90,'Task 20 Efficiency part1'!B:H,7,0)</f>
        <v>0.74537037037037035</v>
      </c>
    </row>
    <row r="91" spans="1:19" x14ac:dyDescent="0.35">
      <c r="A91">
        <v>7540</v>
      </c>
      <c r="B91">
        <v>867</v>
      </c>
      <c r="C91" t="s">
        <v>169</v>
      </c>
      <c r="D91" t="s">
        <v>464</v>
      </c>
      <c r="E91" t="s">
        <v>14</v>
      </c>
      <c r="F91" t="s">
        <v>170</v>
      </c>
      <c r="G91">
        <v>2771856986</v>
      </c>
      <c r="H91">
        <v>34797</v>
      </c>
      <c r="I91">
        <f>DATEDIF(Membership!B154, Membership!C154, "m")</f>
        <v>54</v>
      </c>
      <c r="J91" s="17" t="str">
        <f t="shared" si="1"/>
        <v>Medium Value - Short Term</v>
      </c>
      <c r="K91" s="1" t="str">
        <f>VLOOKUP(A91,'Payment_Details '!B:G,4,0)</f>
        <v>PAID</v>
      </c>
      <c r="L91" t="str">
        <f>VLOOKUP(A91,'Payment_Details '!B:G,5,0)</f>
        <v>COD</v>
      </c>
      <c r="M91" s="18">
        <f>VLOOKUP(A91,'Payment_Details '!B:G,6,0)</f>
        <v>29296</v>
      </c>
      <c r="N91" t="str">
        <f>VLOOKUP(A91,Shipment_Details!B:G,2,0)</f>
        <v>Fashion</v>
      </c>
      <c r="O91" t="str">
        <f>VLOOKUP(A91,Shipment_Details!B:G,3,0)</f>
        <v>International</v>
      </c>
      <c r="P91" t="str">
        <f>VLOOKUP(A91,Shipment_Details!B:G,4,0)</f>
        <v>Regular</v>
      </c>
      <c r="Q91">
        <f>VLOOKUP(A91,Shipment_Details!B:G,5,0)</f>
        <v>679</v>
      </c>
      <c r="R91">
        <f>VLOOKUP(A91,Shipment_Details!B:G,6,0)</f>
        <v>1015</v>
      </c>
      <c r="S91">
        <f>VLOOKUP(A91,'Task 20 Efficiency part1'!B:H,7,0)</f>
        <v>0.66896551724137931</v>
      </c>
    </row>
    <row r="92" spans="1:19" x14ac:dyDescent="0.35">
      <c r="A92">
        <v>5269</v>
      </c>
      <c r="B92">
        <v>980</v>
      </c>
      <c r="C92" t="s">
        <v>171</v>
      </c>
      <c r="D92" t="s">
        <v>465</v>
      </c>
      <c r="E92" t="s">
        <v>14</v>
      </c>
      <c r="F92" t="s">
        <v>132</v>
      </c>
      <c r="G92">
        <v>4717095278</v>
      </c>
      <c r="H92">
        <v>19346</v>
      </c>
      <c r="I92">
        <f>DATEDIF(Membership!B155, Membership!C155, "m")</f>
        <v>27</v>
      </c>
      <c r="J92" s="17" t="str">
        <f t="shared" si="1"/>
        <v>Medium Value - Short Term</v>
      </c>
      <c r="K92" s="1" t="str">
        <f>VLOOKUP(A92,'Payment_Details '!B:G,4,0)</f>
        <v>NOT PAID</v>
      </c>
      <c r="L92" t="str">
        <f>VLOOKUP(A92,'Payment_Details '!B:G,5,0)</f>
        <v>COD</v>
      </c>
      <c r="M92" s="18">
        <f>VLOOKUP(A92,'Payment_Details '!B:G,6,0)</f>
        <v>0</v>
      </c>
      <c r="N92" t="str">
        <f>VLOOKUP(A92,Shipment_Details!B:G,2,0)</f>
        <v>Hazardous Goods</v>
      </c>
      <c r="O92" t="str">
        <f>VLOOKUP(A92,Shipment_Details!B:G,3,0)</f>
        <v>International</v>
      </c>
      <c r="P92" t="str">
        <f>VLOOKUP(A92,Shipment_Details!B:G,4,0)</f>
        <v>Express</v>
      </c>
      <c r="Q92">
        <f>VLOOKUP(A92,Shipment_Details!B:G,5,0)</f>
        <v>318</v>
      </c>
      <c r="R92">
        <f>VLOOKUP(A92,Shipment_Details!B:G,6,0)</f>
        <v>938</v>
      </c>
      <c r="S92">
        <f>VLOOKUP(A92,'Task 20 Efficiency part1'!B:H,7,0)</f>
        <v>0.33901918976545842</v>
      </c>
    </row>
    <row r="93" spans="1:19" x14ac:dyDescent="0.35">
      <c r="A93">
        <v>8404</v>
      </c>
      <c r="B93">
        <v>704</v>
      </c>
      <c r="C93" t="s">
        <v>172</v>
      </c>
      <c r="D93" t="s">
        <v>466</v>
      </c>
      <c r="E93" t="s">
        <v>11</v>
      </c>
      <c r="F93" t="s">
        <v>173</v>
      </c>
      <c r="G93">
        <v>6852398753</v>
      </c>
      <c r="H93">
        <v>35185</v>
      </c>
      <c r="I93">
        <f>DATEDIF(Membership!B156, Membership!C156, "m")</f>
        <v>100</v>
      </c>
      <c r="J93" s="17" t="str">
        <f t="shared" si="1"/>
        <v>Medium Value - Short Term</v>
      </c>
      <c r="K93" s="1" t="str">
        <f>VLOOKUP(A93,'Payment_Details '!B:G,4,0)</f>
        <v>NOT PAID</v>
      </c>
      <c r="L93" t="str">
        <f>VLOOKUP(A93,'Payment_Details '!B:G,5,0)</f>
        <v>COD</v>
      </c>
      <c r="M93" s="18">
        <f>VLOOKUP(A93,'Payment_Details '!B:G,6,0)</f>
        <v>0</v>
      </c>
      <c r="N93" t="str">
        <f>VLOOKUP(A93,Shipment_Details!B:G,2,0)</f>
        <v>Home Furnishing</v>
      </c>
      <c r="O93" t="str">
        <f>VLOOKUP(A93,Shipment_Details!B:G,3,0)</f>
        <v>Domestic</v>
      </c>
      <c r="P93" t="str">
        <f>VLOOKUP(A93,Shipment_Details!B:G,4,0)</f>
        <v>Express</v>
      </c>
      <c r="Q93">
        <f>VLOOKUP(A93,Shipment_Details!B:G,5,0)</f>
        <v>329</v>
      </c>
      <c r="R93">
        <f>VLOOKUP(A93,Shipment_Details!B:G,6,0)</f>
        <v>597</v>
      </c>
      <c r="S93">
        <f>VLOOKUP(A93,'Task 20 Efficiency part1'!B:H,7,0)</f>
        <v>0.5510887772194305</v>
      </c>
    </row>
    <row r="94" spans="1:19" x14ac:dyDescent="0.35">
      <c r="A94">
        <v>519</v>
      </c>
      <c r="B94">
        <v>598</v>
      </c>
      <c r="C94" t="s">
        <v>174</v>
      </c>
      <c r="D94" t="s">
        <v>467</v>
      </c>
      <c r="E94" t="s">
        <v>14</v>
      </c>
      <c r="F94" t="s">
        <v>175</v>
      </c>
      <c r="G94">
        <v>8198842186</v>
      </c>
      <c r="H94">
        <v>7068</v>
      </c>
      <c r="I94">
        <f>DATEDIF(Membership!B157, Membership!C157, "m")</f>
        <v>161</v>
      </c>
      <c r="J94" s="17" t="str">
        <f t="shared" si="1"/>
        <v>Low Value - Short Term</v>
      </c>
      <c r="K94" s="1" t="str">
        <f>VLOOKUP(A94,'Payment_Details '!B:G,4,0)</f>
        <v>NOT PAID</v>
      </c>
      <c r="L94" t="str">
        <f>VLOOKUP(A94,'Payment_Details '!B:G,5,0)</f>
        <v>CARD PAYMENT</v>
      </c>
      <c r="M94" s="18">
        <f>VLOOKUP(A94,'Payment_Details '!B:G,6,0)</f>
        <v>0</v>
      </c>
      <c r="N94" t="str">
        <f>VLOOKUP(A94,Shipment_Details!B:G,2,0)</f>
        <v>Luggage</v>
      </c>
      <c r="O94" t="str">
        <f>VLOOKUP(A94,Shipment_Details!B:G,3,0)</f>
        <v>Domestic</v>
      </c>
      <c r="P94" t="str">
        <f>VLOOKUP(A94,Shipment_Details!B:G,4,0)</f>
        <v>Regular</v>
      </c>
      <c r="Q94">
        <f>VLOOKUP(A94,Shipment_Details!B:G,5,0)</f>
        <v>588</v>
      </c>
      <c r="R94">
        <f>VLOOKUP(A94,Shipment_Details!B:G,6,0)</f>
        <v>1182</v>
      </c>
      <c r="S94">
        <f>VLOOKUP(A94,'Task 20 Efficiency part1'!B:H,7,0)</f>
        <v>0.49746192893401014</v>
      </c>
    </row>
    <row r="95" spans="1:19" x14ac:dyDescent="0.35">
      <c r="A95">
        <v>4060</v>
      </c>
      <c r="B95">
        <v>932</v>
      </c>
      <c r="C95" t="s">
        <v>176</v>
      </c>
      <c r="D95" t="s">
        <v>468</v>
      </c>
      <c r="E95" t="s">
        <v>11</v>
      </c>
      <c r="F95" t="s">
        <v>177</v>
      </c>
      <c r="G95">
        <v>7396097848</v>
      </c>
      <c r="H95">
        <v>96496</v>
      </c>
      <c r="I95">
        <f>DATEDIF(Membership!B158, Membership!C158, "m")</f>
        <v>89</v>
      </c>
      <c r="J95" s="17" t="str">
        <f t="shared" si="1"/>
        <v>High Value - Short Term</v>
      </c>
      <c r="K95" s="1" t="str">
        <f>VLOOKUP(A95,'Payment_Details '!B:G,4,0)</f>
        <v>PAID</v>
      </c>
      <c r="L95" t="str">
        <f>VLOOKUP(A95,'Payment_Details '!B:G,5,0)</f>
        <v>CARD PAYMENT</v>
      </c>
      <c r="M95" s="18">
        <f>VLOOKUP(A95,'Payment_Details '!B:G,6,0)</f>
        <v>31998</v>
      </c>
      <c r="N95" t="str">
        <f>VLOOKUP(A95,Shipment_Details!B:G,2,0)</f>
        <v>Food and Beverages</v>
      </c>
      <c r="O95" t="str">
        <f>VLOOKUP(A95,Shipment_Details!B:G,3,0)</f>
        <v>International</v>
      </c>
      <c r="P95" t="str">
        <f>VLOOKUP(A95,Shipment_Details!B:G,4,0)</f>
        <v>Regular</v>
      </c>
      <c r="Q95">
        <f>VLOOKUP(A95,Shipment_Details!B:G,5,0)</f>
        <v>442</v>
      </c>
      <c r="R95">
        <f>VLOOKUP(A95,Shipment_Details!B:G,6,0)</f>
        <v>713</v>
      </c>
      <c r="S95">
        <f>VLOOKUP(A95,'Task 20 Efficiency part1'!B:H,7,0)</f>
        <v>0.61991584852734927</v>
      </c>
    </row>
    <row r="96" spans="1:19" x14ac:dyDescent="0.35">
      <c r="A96">
        <v>8860</v>
      </c>
      <c r="B96">
        <v>834</v>
      </c>
      <c r="C96" t="s">
        <v>178</v>
      </c>
      <c r="D96" t="s">
        <v>469</v>
      </c>
      <c r="E96" t="s">
        <v>14</v>
      </c>
      <c r="F96" t="s">
        <v>179</v>
      </c>
      <c r="G96">
        <v>4508931602</v>
      </c>
      <c r="H96">
        <v>2988</v>
      </c>
      <c r="I96">
        <f>DATEDIF(Membership!B159, Membership!C159, "m")</f>
        <v>205</v>
      </c>
      <c r="J96" s="17" t="str">
        <f t="shared" si="1"/>
        <v>Low Value - Long Term</v>
      </c>
      <c r="K96" s="1" t="str">
        <f>VLOOKUP(A96,'Payment_Details '!B:G,4,0)</f>
        <v>PAID</v>
      </c>
      <c r="L96" t="str">
        <f>VLOOKUP(A96,'Payment_Details '!B:G,5,0)</f>
        <v>CARD PAYMENT</v>
      </c>
      <c r="M96" s="18">
        <f>VLOOKUP(A96,'Payment_Details '!B:G,6,0)</f>
        <v>33127</v>
      </c>
      <c r="N96" t="str">
        <f>VLOOKUP(A96,Shipment_Details!B:G,2,0)</f>
        <v>Hazardous Goods</v>
      </c>
      <c r="O96" t="str">
        <f>VLOOKUP(A96,Shipment_Details!B:G,3,0)</f>
        <v>Domestic</v>
      </c>
      <c r="P96" t="str">
        <f>VLOOKUP(A96,Shipment_Details!B:G,4,0)</f>
        <v>Express</v>
      </c>
      <c r="Q96">
        <f>VLOOKUP(A96,Shipment_Details!B:G,5,0)</f>
        <v>216</v>
      </c>
      <c r="R96">
        <f>VLOOKUP(A96,Shipment_Details!B:G,6,0)</f>
        <v>939</v>
      </c>
      <c r="S96">
        <f>VLOOKUP(A96,'Task 20 Efficiency part1'!B:H,7,0)</f>
        <v>0.23003194888178913</v>
      </c>
    </row>
    <row r="97" spans="1:19" x14ac:dyDescent="0.35">
      <c r="A97">
        <v>7164</v>
      </c>
      <c r="B97">
        <v>209</v>
      </c>
      <c r="C97" t="s">
        <v>180</v>
      </c>
      <c r="D97" t="s">
        <v>470</v>
      </c>
      <c r="E97" t="s">
        <v>14</v>
      </c>
      <c r="F97" t="s">
        <v>181</v>
      </c>
      <c r="G97">
        <v>8013342363</v>
      </c>
      <c r="H97">
        <v>83253</v>
      </c>
      <c r="I97">
        <f>DATEDIF(Membership!B160, Membership!C160, "m")</f>
        <v>171</v>
      </c>
      <c r="J97" s="17" t="str">
        <f t="shared" si="1"/>
        <v>High Value - Short Term</v>
      </c>
      <c r="K97" s="1" t="str">
        <f>VLOOKUP(A97,'Payment_Details '!B:G,4,0)</f>
        <v>PAID</v>
      </c>
      <c r="L97" t="str">
        <f>VLOOKUP(A97,'Payment_Details '!B:G,5,0)</f>
        <v>COD</v>
      </c>
      <c r="M97" s="18">
        <f>VLOOKUP(A97,'Payment_Details '!B:G,6,0)</f>
        <v>32768</v>
      </c>
      <c r="N97" t="str">
        <f>VLOOKUP(A97,Shipment_Details!B:G,2,0)</f>
        <v>Construction</v>
      </c>
      <c r="O97" t="str">
        <f>VLOOKUP(A97,Shipment_Details!B:G,3,0)</f>
        <v>Domestic</v>
      </c>
      <c r="P97" t="str">
        <f>VLOOKUP(A97,Shipment_Details!B:G,4,0)</f>
        <v>Express</v>
      </c>
      <c r="Q97">
        <f>VLOOKUP(A97,Shipment_Details!B:G,5,0)</f>
        <v>946</v>
      </c>
      <c r="R97">
        <f>VLOOKUP(A97,Shipment_Details!B:G,6,0)</f>
        <v>1082</v>
      </c>
      <c r="S97">
        <f>VLOOKUP(A97,'Task 20 Efficiency part1'!B:H,7,0)</f>
        <v>0.87430683918669128</v>
      </c>
    </row>
    <row r="98" spans="1:19" x14ac:dyDescent="0.35">
      <c r="A98">
        <v>9792</v>
      </c>
      <c r="B98">
        <v>330</v>
      </c>
      <c r="C98" t="s">
        <v>182</v>
      </c>
      <c r="D98" t="s">
        <v>471</v>
      </c>
      <c r="E98" t="s">
        <v>14</v>
      </c>
      <c r="F98" t="s">
        <v>183</v>
      </c>
      <c r="G98">
        <v>4775425957</v>
      </c>
      <c r="H98">
        <v>87828</v>
      </c>
      <c r="I98">
        <f>DATEDIF(Membership!B161, Membership!C161, "m")</f>
        <v>52</v>
      </c>
      <c r="J98" s="17" t="str">
        <f t="shared" si="1"/>
        <v>High Value - Short Term</v>
      </c>
      <c r="K98" s="1" t="str">
        <f>VLOOKUP(A98,'Payment_Details '!B:G,4,0)</f>
        <v>PAID</v>
      </c>
      <c r="L98" t="str">
        <f>VLOOKUP(A98,'Payment_Details '!B:G,5,0)</f>
        <v>COD</v>
      </c>
      <c r="M98" s="18">
        <f>VLOOKUP(A98,'Payment_Details '!B:G,6,0)</f>
        <v>41891</v>
      </c>
      <c r="N98" t="str">
        <f>VLOOKUP(A98,Shipment_Details!B:G,2,0)</f>
        <v>Luggage</v>
      </c>
      <c r="O98" t="str">
        <f>VLOOKUP(A98,Shipment_Details!B:G,3,0)</f>
        <v>International</v>
      </c>
      <c r="P98" t="str">
        <f>VLOOKUP(A98,Shipment_Details!B:G,4,0)</f>
        <v>Express</v>
      </c>
      <c r="Q98">
        <f>VLOOKUP(A98,Shipment_Details!B:G,5,0)</f>
        <v>796</v>
      </c>
      <c r="R98">
        <f>VLOOKUP(A98,Shipment_Details!B:G,6,0)</f>
        <v>1347</v>
      </c>
      <c r="S98">
        <f>VLOOKUP(A98,'Task 20 Efficiency part1'!B:H,7,0)</f>
        <v>0.59094283593170005</v>
      </c>
    </row>
    <row r="99" spans="1:19" x14ac:dyDescent="0.35">
      <c r="A99">
        <v>9934</v>
      </c>
      <c r="B99">
        <v>138</v>
      </c>
      <c r="C99" t="s">
        <v>143</v>
      </c>
      <c r="D99" t="s">
        <v>472</v>
      </c>
      <c r="E99" t="s">
        <v>14</v>
      </c>
      <c r="F99" t="s">
        <v>184</v>
      </c>
      <c r="G99">
        <v>2535125840</v>
      </c>
      <c r="H99">
        <v>17035</v>
      </c>
      <c r="I99">
        <f>DATEDIF(Membership!B162, Membership!C162, "m")</f>
        <v>127</v>
      </c>
      <c r="J99" s="17" t="str">
        <f t="shared" si="1"/>
        <v>Medium Value - Short Term</v>
      </c>
      <c r="K99" s="1" t="str">
        <f>VLOOKUP(A99,'Payment_Details '!B:G,4,0)</f>
        <v>PAID</v>
      </c>
      <c r="L99" t="str">
        <f>VLOOKUP(A99,'Payment_Details '!B:G,5,0)</f>
        <v>COD</v>
      </c>
      <c r="M99" s="18">
        <f>VLOOKUP(A99,'Payment_Details '!B:G,6,0)</f>
        <v>35593</v>
      </c>
      <c r="N99" t="str">
        <f>VLOOKUP(A99,Shipment_Details!B:G,2,0)</f>
        <v>Arts and crafts</v>
      </c>
      <c r="O99" t="str">
        <f>VLOOKUP(A99,Shipment_Details!B:G,3,0)</f>
        <v>Domestic</v>
      </c>
      <c r="P99" t="str">
        <f>VLOOKUP(A99,Shipment_Details!B:G,4,0)</f>
        <v>Regular</v>
      </c>
      <c r="Q99">
        <f>VLOOKUP(A99,Shipment_Details!B:G,5,0)</f>
        <v>26</v>
      </c>
      <c r="R99">
        <f>VLOOKUP(A99,Shipment_Details!B:G,6,0)</f>
        <v>47</v>
      </c>
      <c r="S99">
        <f>VLOOKUP(A99,'Task 20 Efficiency part1'!B:H,7,0)</f>
        <v>0.55319148936170215</v>
      </c>
    </row>
    <row r="100" spans="1:19" x14ac:dyDescent="0.35">
      <c r="A100">
        <v>1980</v>
      </c>
      <c r="B100">
        <v>981</v>
      </c>
      <c r="C100" t="s">
        <v>185</v>
      </c>
      <c r="D100" t="s">
        <v>473</v>
      </c>
      <c r="E100" t="s">
        <v>14</v>
      </c>
      <c r="F100" t="s">
        <v>186</v>
      </c>
      <c r="G100">
        <v>5833657416</v>
      </c>
      <c r="H100">
        <v>426</v>
      </c>
      <c r="I100">
        <f>DATEDIF(Membership!B163, Membership!C163, "m")</f>
        <v>89</v>
      </c>
      <c r="J100" s="17" t="str">
        <f t="shared" si="1"/>
        <v>Low Value - Short Term</v>
      </c>
      <c r="K100" s="1" t="str">
        <f>VLOOKUP(A100,'Payment_Details '!B:G,4,0)</f>
        <v>NOT PAID</v>
      </c>
      <c r="L100" t="str">
        <f>VLOOKUP(A100,'Payment_Details '!B:G,5,0)</f>
        <v>COD</v>
      </c>
      <c r="M100" s="18">
        <f>VLOOKUP(A100,'Payment_Details '!B:G,6,0)</f>
        <v>0</v>
      </c>
      <c r="N100" t="str">
        <f>VLOOKUP(A100,Shipment_Details!B:G,2,0)</f>
        <v>Automotive</v>
      </c>
      <c r="O100" t="str">
        <f>VLOOKUP(A100,Shipment_Details!B:G,3,0)</f>
        <v>Domestic</v>
      </c>
      <c r="P100" t="str">
        <f>VLOOKUP(A100,Shipment_Details!B:G,4,0)</f>
        <v>Express</v>
      </c>
      <c r="Q100">
        <f>VLOOKUP(A100,Shipment_Details!B:G,5,0)</f>
        <v>490</v>
      </c>
      <c r="R100">
        <f>VLOOKUP(A100,Shipment_Details!B:G,6,0)</f>
        <v>762</v>
      </c>
      <c r="S100">
        <f>VLOOKUP(A100,'Task 20 Efficiency part1'!B:H,7,0)</f>
        <v>0.64304461942257218</v>
      </c>
    </row>
    <row r="101" spans="1:19" x14ac:dyDescent="0.35">
      <c r="A101">
        <v>9251</v>
      </c>
      <c r="B101">
        <v>130</v>
      </c>
      <c r="C101" t="s">
        <v>187</v>
      </c>
      <c r="D101" t="s">
        <v>474</v>
      </c>
      <c r="E101" t="s">
        <v>14</v>
      </c>
      <c r="F101" t="s">
        <v>188</v>
      </c>
      <c r="G101">
        <v>5905581451</v>
      </c>
      <c r="H101">
        <v>20238</v>
      </c>
      <c r="I101">
        <f>DATEDIF(Membership!B164, Membership!C164, "m")</f>
        <v>186</v>
      </c>
      <c r="J101" s="17" t="str">
        <f t="shared" si="1"/>
        <v>Medium Value - Long Term</v>
      </c>
      <c r="K101" s="1" t="str">
        <f>VLOOKUP(A101,'Payment_Details '!B:G,4,0)</f>
        <v>PAID</v>
      </c>
      <c r="L101" t="str">
        <f>VLOOKUP(A101,'Payment_Details '!B:G,5,0)</f>
        <v>COD</v>
      </c>
      <c r="M101" s="18">
        <f>VLOOKUP(A101,'Payment_Details '!B:G,6,0)</f>
        <v>28214</v>
      </c>
      <c r="N101" t="str">
        <f>VLOOKUP(A101,Shipment_Details!B:G,2,0)</f>
        <v>Home Furnishing</v>
      </c>
      <c r="O101" t="str">
        <f>VLOOKUP(A101,Shipment_Details!B:G,3,0)</f>
        <v>Domestic</v>
      </c>
      <c r="P101" t="str">
        <f>VLOOKUP(A101,Shipment_Details!B:G,4,0)</f>
        <v>Regular</v>
      </c>
      <c r="Q101">
        <f>VLOOKUP(A101,Shipment_Details!B:G,5,0)</f>
        <v>430</v>
      </c>
      <c r="R101">
        <f>VLOOKUP(A101,Shipment_Details!B:G,6,0)</f>
        <v>642</v>
      </c>
      <c r="S101">
        <f>VLOOKUP(A101,'Task 20 Efficiency part1'!B:H,7,0)</f>
        <v>0.66978193146417442</v>
      </c>
    </row>
    <row r="102" spans="1:19" x14ac:dyDescent="0.35">
      <c r="A102">
        <v>6717</v>
      </c>
      <c r="B102">
        <v>685</v>
      </c>
      <c r="C102" t="s">
        <v>189</v>
      </c>
      <c r="D102" t="s">
        <v>475</v>
      </c>
      <c r="E102" t="s">
        <v>8</v>
      </c>
      <c r="F102" t="s">
        <v>190</v>
      </c>
      <c r="G102">
        <v>3742557097</v>
      </c>
      <c r="H102">
        <v>68331</v>
      </c>
      <c r="I102">
        <f>DATEDIF(Membership!B165, Membership!C165, "m")</f>
        <v>212</v>
      </c>
      <c r="J102" s="17" t="str">
        <f t="shared" si="1"/>
        <v>High Value - Long Term</v>
      </c>
      <c r="K102" s="1" t="str">
        <f>VLOOKUP(A102,'Payment_Details '!B:G,4,0)</f>
        <v>PAID</v>
      </c>
      <c r="L102" t="str">
        <f>VLOOKUP(A102,'Payment_Details '!B:G,5,0)</f>
        <v>CARD PAYMENT</v>
      </c>
      <c r="M102" s="18">
        <f>VLOOKUP(A102,'Payment_Details '!B:G,6,0)</f>
        <v>30253</v>
      </c>
      <c r="N102" t="str">
        <f>VLOOKUP(A102,Shipment_Details!B:G,2,0)</f>
        <v>Arts and crafts</v>
      </c>
      <c r="O102" t="str">
        <f>VLOOKUP(A102,Shipment_Details!B:G,3,0)</f>
        <v>Domestic</v>
      </c>
      <c r="P102" t="str">
        <f>VLOOKUP(A102,Shipment_Details!B:G,4,0)</f>
        <v>Express</v>
      </c>
      <c r="Q102">
        <f>VLOOKUP(A102,Shipment_Details!B:G,5,0)</f>
        <v>209</v>
      </c>
      <c r="R102">
        <f>VLOOKUP(A102,Shipment_Details!B:G,6,0)</f>
        <v>665</v>
      </c>
      <c r="S102">
        <f>VLOOKUP(A102,'Task 20 Efficiency part1'!B:H,7,0)</f>
        <v>0.31428571428571428</v>
      </c>
    </row>
    <row r="103" spans="1:19" x14ac:dyDescent="0.35">
      <c r="A103">
        <v>3622</v>
      </c>
      <c r="B103">
        <v>544</v>
      </c>
      <c r="C103" t="s">
        <v>86</v>
      </c>
      <c r="D103" t="s">
        <v>476</v>
      </c>
      <c r="E103" t="s">
        <v>8</v>
      </c>
      <c r="F103" t="s">
        <v>191</v>
      </c>
      <c r="G103">
        <v>1157949513</v>
      </c>
      <c r="H103">
        <v>86132</v>
      </c>
      <c r="I103">
        <f>DATEDIF(Membership!B166, Membership!C166, "m")</f>
        <v>130</v>
      </c>
      <c r="J103" s="17" t="str">
        <f t="shared" si="1"/>
        <v>High Value - Short Term</v>
      </c>
      <c r="K103" s="1" t="str">
        <f>VLOOKUP(A103,'Payment_Details '!B:G,4,0)</f>
        <v>PAID</v>
      </c>
      <c r="L103" t="str">
        <f>VLOOKUP(A103,'Payment_Details '!B:G,5,0)</f>
        <v>CARD PAYMENT</v>
      </c>
      <c r="M103" s="18">
        <f>VLOOKUP(A103,'Payment_Details '!B:G,6,0)</f>
        <v>43525</v>
      </c>
      <c r="N103" t="str">
        <f>VLOOKUP(A103,Shipment_Details!B:G,2,0)</f>
        <v>Automotive</v>
      </c>
      <c r="O103" t="str">
        <f>VLOOKUP(A103,Shipment_Details!B:G,3,0)</f>
        <v>International</v>
      </c>
      <c r="P103" t="str">
        <f>VLOOKUP(A103,Shipment_Details!B:G,4,0)</f>
        <v>Express</v>
      </c>
      <c r="Q103">
        <f>VLOOKUP(A103,Shipment_Details!B:G,5,0)</f>
        <v>379</v>
      </c>
      <c r="R103">
        <f>VLOOKUP(A103,Shipment_Details!B:G,6,0)</f>
        <v>963</v>
      </c>
      <c r="S103">
        <f>VLOOKUP(A103,'Task 20 Efficiency part1'!B:H,7,0)</f>
        <v>0.39356178608515058</v>
      </c>
    </row>
    <row r="104" spans="1:19" x14ac:dyDescent="0.35">
      <c r="A104">
        <v>8808</v>
      </c>
      <c r="B104">
        <v>384</v>
      </c>
      <c r="C104" t="s">
        <v>192</v>
      </c>
      <c r="D104" t="s">
        <v>477</v>
      </c>
      <c r="E104" t="s">
        <v>14</v>
      </c>
      <c r="F104" t="s">
        <v>193</v>
      </c>
      <c r="G104">
        <v>6061993877</v>
      </c>
      <c r="H104">
        <v>766</v>
      </c>
      <c r="I104">
        <f>DATEDIF(Membership!B167, Membership!C167, "m")</f>
        <v>56</v>
      </c>
      <c r="J104" s="17" t="str">
        <f t="shared" si="1"/>
        <v>Low Value - Short Term</v>
      </c>
      <c r="K104" s="1" t="str">
        <f>VLOOKUP(A104,'Payment_Details '!B:G,4,0)</f>
        <v>NOT PAID</v>
      </c>
      <c r="L104" t="str">
        <f>VLOOKUP(A104,'Payment_Details '!B:G,5,0)</f>
        <v>CARD PAYMENT</v>
      </c>
      <c r="M104" s="18">
        <f>VLOOKUP(A104,'Payment_Details '!B:G,6,0)</f>
        <v>0</v>
      </c>
      <c r="N104" t="str">
        <f>VLOOKUP(A104,Shipment_Details!B:G,2,0)</f>
        <v>Industrial Equipments</v>
      </c>
      <c r="O104" t="str">
        <f>VLOOKUP(A104,Shipment_Details!B:G,3,0)</f>
        <v>Domestic</v>
      </c>
      <c r="P104" t="str">
        <f>VLOOKUP(A104,Shipment_Details!B:G,4,0)</f>
        <v>Regular</v>
      </c>
      <c r="Q104">
        <f>VLOOKUP(A104,Shipment_Details!B:G,5,0)</f>
        <v>949</v>
      </c>
      <c r="R104">
        <f>VLOOKUP(A104,Shipment_Details!B:G,6,0)</f>
        <v>1419</v>
      </c>
      <c r="S104">
        <f>VLOOKUP(A104,'Task 20 Efficiency part1'!B:H,7,0)</f>
        <v>0.66878083157152923</v>
      </c>
    </row>
    <row r="105" spans="1:19" x14ac:dyDescent="0.35">
      <c r="A105">
        <v>4920</v>
      </c>
      <c r="B105">
        <v>467</v>
      </c>
      <c r="C105" t="s">
        <v>194</v>
      </c>
      <c r="D105" t="s">
        <v>478</v>
      </c>
      <c r="E105" t="s">
        <v>14</v>
      </c>
      <c r="F105" t="s">
        <v>195</v>
      </c>
      <c r="G105">
        <v>7395125371</v>
      </c>
      <c r="H105">
        <v>13169</v>
      </c>
      <c r="I105">
        <f>DATEDIF(Membership!B168, Membership!C168, "m")</f>
        <v>157</v>
      </c>
      <c r="J105" s="17" t="str">
        <f t="shared" si="1"/>
        <v>Medium Value - Short Term</v>
      </c>
      <c r="K105" s="1" t="str">
        <f>VLOOKUP(A105,'Payment_Details '!B:G,4,0)</f>
        <v>NOT PAID</v>
      </c>
      <c r="L105" t="str">
        <f>VLOOKUP(A105,'Payment_Details '!B:G,5,0)</f>
        <v>COD</v>
      </c>
      <c r="M105" s="18">
        <f>VLOOKUP(A105,'Payment_Details '!B:G,6,0)</f>
        <v>0</v>
      </c>
      <c r="N105" t="str">
        <f>VLOOKUP(A105,Shipment_Details!B:G,2,0)</f>
        <v>Electronics</v>
      </c>
      <c r="O105" t="str">
        <f>VLOOKUP(A105,Shipment_Details!B:G,3,0)</f>
        <v>Domestic</v>
      </c>
      <c r="P105" t="str">
        <f>VLOOKUP(A105,Shipment_Details!B:G,4,0)</f>
        <v>Express</v>
      </c>
      <c r="Q105">
        <f>VLOOKUP(A105,Shipment_Details!B:G,5,0)</f>
        <v>438</v>
      </c>
      <c r="R105">
        <f>VLOOKUP(A105,Shipment_Details!B:G,6,0)</f>
        <v>656</v>
      </c>
      <c r="S105">
        <f>VLOOKUP(A105,'Task 20 Efficiency part1'!B:H,7,0)</f>
        <v>0.66768292682926833</v>
      </c>
    </row>
    <row r="106" spans="1:19" x14ac:dyDescent="0.35">
      <c r="A106">
        <v>3140</v>
      </c>
      <c r="B106">
        <v>112</v>
      </c>
      <c r="C106" t="s">
        <v>196</v>
      </c>
      <c r="D106" t="s">
        <v>479</v>
      </c>
      <c r="E106" t="s">
        <v>11</v>
      </c>
      <c r="F106" t="s">
        <v>197</v>
      </c>
      <c r="G106">
        <v>7624401610</v>
      </c>
      <c r="H106">
        <v>48657</v>
      </c>
      <c r="I106">
        <f>DATEDIF(Membership!B169, Membership!C169, "m")</f>
        <v>190</v>
      </c>
      <c r="J106" s="17" t="str">
        <f t="shared" si="1"/>
        <v>Medium Value - Long Term</v>
      </c>
      <c r="K106" s="1" t="str">
        <f>VLOOKUP(A106,'Payment_Details '!B:G,4,0)</f>
        <v>PAID</v>
      </c>
      <c r="L106" t="str">
        <f>VLOOKUP(A106,'Payment_Details '!B:G,5,0)</f>
        <v>COD</v>
      </c>
      <c r="M106" s="18">
        <f>VLOOKUP(A106,'Payment_Details '!B:G,6,0)</f>
        <v>38286</v>
      </c>
      <c r="N106" t="str">
        <f>VLOOKUP(A106,Shipment_Details!B:G,2,0)</f>
        <v>Food and Beverages</v>
      </c>
      <c r="O106" t="str">
        <f>VLOOKUP(A106,Shipment_Details!B:G,3,0)</f>
        <v>International</v>
      </c>
      <c r="P106" t="str">
        <f>VLOOKUP(A106,Shipment_Details!B:G,4,0)</f>
        <v>Express</v>
      </c>
      <c r="Q106">
        <f>VLOOKUP(A106,Shipment_Details!B:G,5,0)</f>
        <v>726</v>
      </c>
      <c r="R106">
        <f>VLOOKUP(A106,Shipment_Details!B:G,6,0)</f>
        <v>1381</v>
      </c>
      <c r="S106">
        <f>VLOOKUP(A106,'Task 20 Efficiency part1'!B:H,7,0)</f>
        <v>0.52570601013758145</v>
      </c>
    </row>
    <row r="107" spans="1:19" x14ac:dyDescent="0.35">
      <c r="A107">
        <v>8104</v>
      </c>
      <c r="B107">
        <v>906</v>
      </c>
      <c r="C107" t="s">
        <v>198</v>
      </c>
      <c r="D107" t="s">
        <v>480</v>
      </c>
      <c r="E107" t="s">
        <v>11</v>
      </c>
      <c r="F107" t="s">
        <v>199</v>
      </c>
      <c r="G107">
        <v>8271413320</v>
      </c>
      <c r="H107">
        <v>88037</v>
      </c>
      <c r="I107">
        <f>DATEDIF(Membership!B170, Membership!C170, "m")</f>
        <v>132</v>
      </c>
      <c r="J107" s="17" t="str">
        <f t="shared" si="1"/>
        <v>High Value - Short Term</v>
      </c>
      <c r="K107" s="1" t="str">
        <f>VLOOKUP(A107,'Payment_Details '!B:G,4,0)</f>
        <v>NOT PAID</v>
      </c>
      <c r="L107" t="str">
        <f>VLOOKUP(A107,'Payment_Details '!B:G,5,0)</f>
        <v>CARD PAYMENT</v>
      </c>
      <c r="M107" s="18">
        <f>VLOOKUP(A107,'Payment_Details '!B:G,6,0)</f>
        <v>0</v>
      </c>
      <c r="N107" t="str">
        <f>VLOOKUP(A107,Shipment_Details!B:G,2,0)</f>
        <v>Home Furnishing</v>
      </c>
      <c r="O107" t="str">
        <f>VLOOKUP(A107,Shipment_Details!B:G,3,0)</f>
        <v>Domestic</v>
      </c>
      <c r="P107" t="str">
        <f>VLOOKUP(A107,Shipment_Details!B:G,4,0)</f>
        <v>Express</v>
      </c>
      <c r="Q107">
        <f>VLOOKUP(A107,Shipment_Details!B:G,5,0)</f>
        <v>451</v>
      </c>
      <c r="R107">
        <f>VLOOKUP(A107,Shipment_Details!B:G,6,0)</f>
        <v>713</v>
      </c>
      <c r="S107">
        <f>VLOOKUP(A107,'Task 20 Efficiency part1'!B:H,7,0)</f>
        <v>0.63253856942496489</v>
      </c>
    </row>
    <row r="108" spans="1:19" x14ac:dyDescent="0.35">
      <c r="A108">
        <v>2208</v>
      </c>
      <c r="B108">
        <v>609</v>
      </c>
      <c r="C108" t="s">
        <v>200</v>
      </c>
      <c r="D108" t="s">
        <v>481</v>
      </c>
      <c r="E108" t="s">
        <v>14</v>
      </c>
      <c r="F108" t="s">
        <v>201</v>
      </c>
      <c r="G108">
        <v>6202223720</v>
      </c>
      <c r="H108">
        <v>21972</v>
      </c>
      <c r="I108">
        <f>DATEDIF(Membership!B171, Membership!C171, "m")</f>
        <v>171</v>
      </c>
      <c r="J108" s="17" t="str">
        <f t="shared" si="1"/>
        <v>Medium Value - Short Term</v>
      </c>
      <c r="K108" s="1" t="str">
        <f>VLOOKUP(A108,'Payment_Details '!B:G,4,0)</f>
        <v>PAID</v>
      </c>
      <c r="L108" t="str">
        <f>VLOOKUP(A108,'Payment_Details '!B:G,5,0)</f>
        <v>CARD PAYMENT</v>
      </c>
      <c r="M108" s="18">
        <f>VLOOKUP(A108,'Payment_Details '!B:G,6,0)</f>
        <v>41497</v>
      </c>
      <c r="N108" t="str">
        <f>VLOOKUP(A108,Shipment_Details!B:G,2,0)</f>
        <v>Luggage</v>
      </c>
      <c r="O108" t="str">
        <f>VLOOKUP(A108,Shipment_Details!B:G,3,0)</f>
        <v>Domestic</v>
      </c>
      <c r="P108" t="str">
        <f>VLOOKUP(A108,Shipment_Details!B:G,4,0)</f>
        <v>Regular</v>
      </c>
      <c r="Q108">
        <f>VLOOKUP(A108,Shipment_Details!B:G,5,0)</f>
        <v>812</v>
      </c>
      <c r="R108">
        <f>VLOOKUP(A108,Shipment_Details!B:G,6,0)</f>
        <v>1104</v>
      </c>
      <c r="S108">
        <f>VLOOKUP(A108,'Task 20 Efficiency part1'!B:H,7,0)</f>
        <v>0.73550724637681164</v>
      </c>
    </row>
    <row r="109" spans="1:19" x14ac:dyDescent="0.35">
      <c r="A109">
        <v>7043</v>
      </c>
      <c r="B109">
        <v>379</v>
      </c>
      <c r="C109" t="s">
        <v>202</v>
      </c>
      <c r="D109" t="s">
        <v>482</v>
      </c>
      <c r="E109" t="s">
        <v>14</v>
      </c>
      <c r="F109" t="s">
        <v>203</v>
      </c>
      <c r="G109">
        <v>8194423563</v>
      </c>
      <c r="H109">
        <v>87886</v>
      </c>
      <c r="I109">
        <f>DATEDIF(Membership!B172, Membership!C172, "m")</f>
        <v>216</v>
      </c>
      <c r="J109" s="17" t="str">
        <f t="shared" si="1"/>
        <v>High Value - Long Term</v>
      </c>
      <c r="K109" s="1" t="str">
        <f>VLOOKUP(A109,'Payment_Details '!B:G,4,0)</f>
        <v>NOT PAID</v>
      </c>
      <c r="L109" t="str">
        <f>VLOOKUP(A109,'Payment_Details '!B:G,5,0)</f>
        <v>COD</v>
      </c>
      <c r="M109" s="18">
        <f>VLOOKUP(A109,'Payment_Details '!B:G,6,0)</f>
        <v>0</v>
      </c>
      <c r="N109" t="str">
        <f>VLOOKUP(A109,Shipment_Details!B:G,2,0)</f>
        <v>Healthcare</v>
      </c>
      <c r="O109" t="str">
        <f>VLOOKUP(A109,Shipment_Details!B:G,3,0)</f>
        <v>International</v>
      </c>
      <c r="P109" t="str">
        <f>VLOOKUP(A109,Shipment_Details!B:G,4,0)</f>
        <v>Regular</v>
      </c>
      <c r="Q109">
        <f>VLOOKUP(A109,Shipment_Details!B:G,5,0)</f>
        <v>240</v>
      </c>
      <c r="R109">
        <f>VLOOKUP(A109,Shipment_Details!B:G,6,0)</f>
        <v>571</v>
      </c>
      <c r="S109">
        <f>VLOOKUP(A109,'Task 20 Efficiency part1'!B:H,7,0)</f>
        <v>0.42031523642732049</v>
      </c>
    </row>
    <row r="110" spans="1:19" x14ac:dyDescent="0.35">
      <c r="A110">
        <v>7485</v>
      </c>
      <c r="B110">
        <v>357</v>
      </c>
      <c r="C110" t="s">
        <v>204</v>
      </c>
      <c r="D110" t="s">
        <v>483</v>
      </c>
      <c r="E110" t="s">
        <v>14</v>
      </c>
      <c r="F110" t="s">
        <v>205</v>
      </c>
      <c r="G110">
        <v>8529931415</v>
      </c>
      <c r="H110">
        <v>3244</v>
      </c>
      <c r="I110">
        <f>DATEDIF(Membership!B173, Membership!C173, "m")</f>
        <v>105</v>
      </c>
      <c r="J110" s="17" t="str">
        <f t="shared" si="1"/>
        <v>Low Value - Short Term</v>
      </c>
      <c r="K110" s="1" t="str">
        <f>VLOOKUP(A110,'Payment_Details '!B:G,4,0)</f>
        <v>PAID</v>
      </c>
      <c r="L110" t="str">
        <f>VLOOKUP(A110,'Payment_Details '!B:G,5,0)</f>
        <v>CARD PAYMENT</v>
      </c>
      <c r="M110" s="18">
        <f>VLOOKUP(A110,'Payment_Details '!B:G,6,0)</f>
        <v>40295</v>
      </c>
      <c r="N110" t="str">
        <f>VLOOKUP(A110,Shipment_Details!B:G,2,0)</f>
        <v>Arts and crafts</v>
      </c>
      <c r="O110" t="str">
        <f>VLOOKUP(A110,Shipment_Details!B:G,3,0)</f>
        <v>Domestic</v>
      </c>
      <c r="P110" t="str">
        <f>VLOOKUP(A110,Shipment_Details!B:G,4,0)</f>
        <v>Regular</v>
      </c>
      <c r="Q110">
        <f>VLOOKUP(A110,Shipment_Details!B:G,5,0)</f>
        <v>982</v>
      </c>
      <c r="R110">
        <f>VLOOKUP(A110,Shipment_Details!B:G,6,0)</f>
        <v>1405</v>
      </c>
      <c r="S110">
        <f>VLOOKUP(A110,'Task 20 Efficiency part1'!B:H,7,0)</f>
        <v>0.69893238434163696</v>
      </c>
    </row>
    <row r="111" spans="1:19" x14ac:dyDescent="0.35">
      <c r="A111">
        <v>1748</v>
      </c>
      <c r="B111">
        <v>364</v>
      </c>
      <c r="C111" t="s">
        <v>206</v>
      </c>
      <c r="D111" t="s">
        <v>484</v>
      </c>
      <c r="E111" t="s">
        <v>8</v>
      </c>
      <c r="F111" t="s">
        <v>207</v>
      </c>
      <c r="G111">
        <v>4033094166</v>
      </c>
      <c r="H111">
        <v>32031</v>
      </c>
      <c r="I111">
        <f>DATEDIF(Membership!B174, Membership!C174, "m")</f>
        <v>70</v>
      </c>
      <c r="J111" s="17" t="str">
        <f t="shared" si="1"/>
        <v>Medium Value - Short Term</v>
      </c>
      <c r="K111" s="1" t="str">
        <f>VLOOKUP(A111,'Payment_Details '!B:G,4,0)</f>
        <v>PAID</v>
      </c>
      <c r="L111" t="str">
        <f>VLOOKUP(A111,'Payment_Details '!B:G,5,0)</f>
        <v>COD</v>
      </c>
      <c r="M111" s="18">
        <f>VLOOKUP(A111,'Payment_Details '!B:G,6,0)</f>
        <v>33909</v>
      </c>
      <c r="N111" t="str">
        <f>VLOOKUP(A111,Shipment_Details!B:G,2,0)</f>
        <v>Automotive</v>
      </c>
      <c r="O111" t="str">
        <f>VLOOKUP(A111,Shipment_Details!B:G,3,0)</f>
        <v>Domestic</v>
      </c>
      <c r="P111" t="str">
        <f>VLOOKUP(A111,Shipment_Details!B:G,4,0)</f>
        <v>Express</v>
      </c>
      <c r="Q111">
        <f>VLOOKUP(A111,Shipment_Details!B:G,5,0)</f>
        <v>954</v>
      </c>
      <c r="R111">
        <f>VLOOKUP(A111,Shipment_Details!B:G,6,0)</f>
        <v>1473</v>
      </c>
      <c r="S111">
        <f>VLOOKUP(A111,'Task 20 Efficiency part1'!B:H,7,0)</f>
        <v>0.64765784114052949</v>
      </c>
    </row>
    <row r="112" spans="1:19" x14ac:dyDescent="0.35">
      <c r="A112">
        <v>9968</v>
      </c>
      <c r="B112">
        <v>69</v>
      </c>
      <c r="C112" t="s">
        <v>208</v>
      </c>
      <c r="D112" t="s">
        <v>485</v>
      </c>
      <c r="E112" t="s">
        <v>14</v>
      </c>
      <c r="F112" t="s">
        <v>209</v>
      </c>
      <c r="G112">
        <v>1840361778</v>
      </c>
      <c r="H112">
        <v>51284</v>
      </c>
      <c r="I112">
        <f>DATEDIF(Membership!B175, Membership!C175, "m")</f>
        <v>177</v>
      </c>
      <c r="J112" s="17" t="str">
        <f t="shared" si="1"/>
        <v>High Value - Short Term</v>
      </c>
      <c r="K112" s="1" t="str">
        <f>VLOOKUP(A112,'Payment_Details '!B:G,4,0)</f>
        <v>NOT PAID</v>
      </c>
      <c r="L112" t="str">
        <f>VLOOKUP(A112,'Payment_Details '!B:G,5,0)</f>
        <v>CARD PAYMENT</v>
      </c>
      <c r="M112" s="18">
        <f>VLOOKUP(A112,'Payment_Details '!B:G,6,0)</f>
        <v>0</v>
      </c>
      <c r="N112" t="str">
        <f>VLOOKUP(A112,Shipment_Details!B:G,2,0)</f>
        <v>Hazardous Goods</v>
      </c>
      <c r="O112" t="str">
        <f>VLOOKUP(A112,Shipment_Details!B:G,3,0)</f>
        <v>Domestic</v>
      </c>
      <c r="P112" t="str">
        <f>VLOOKUP(A112,Shipment_Details!B:G,4,0)</f>
        <v>Regular</v>
      </c>
      <c r="Q112">
        <f>VLOOKUP(A112,Shipment_Details!B:G,5,0)</f>
        <v>35</v>
      </c>
      <c r="R112">
        <f>VLOOKUP(A112,Shipment_Details!B:G,6,0)</f>
        <v>20</v>
      </c>
      <c r="S112">
        <f>VLOOKUP(A112,'Task 20 Efficiency part1'!B:H,7,0)</f>
        <v>1.75</v>
      </c>
    </row>
    <row r="113" spans="1:19" x14ac:dyDescent="0.35">
      <c r="A113">
        <v>5330</v>
      </c>
      <c r="B113">
        <v>973</v>
      </c>
      <c r="C113" t="s">
        <v>210</v>
      </c>
      <c r="D113" t="s">
        <v>486</v>
      </c>
      <c r="E113" t="s">
        <v>14</v>
      </c>
      <c r="F113" t="s">
        <v>211</v>
      </c>
      <c r="G113">
        <v>5888927246</v>
      </c>
      <c r="H113">
        <v>23055</v>
      </c>
      <c r="I113">
        <f>DATEDIF(Membership!B176, Membership!C176, "m")</f>
        <v>218</v>
      </c>
      <c r="J113" s="17" t="str">
        <f t="shared" si="1"/>
        <v>Medium Value - Long Term</v>
      </c>
      <c r="K113" s="1" t="str">
        <f>VLOOKUP(A113,'Payment_Details '!B:G,4,0)</f>
        <v>PAID</v>
      </c>
      <c r="L113" t="str">
        <f>VLOOKUP(A113,'Payment_Details '!B:G,5,0)</f>
        <v>CARD PAYMENT</v>
      </c>
      <c r="M113" s="18">
        <f>VLOOKUP(A113,'Payment_Details '!B:G,6,0)</f>
        <v>40702</v>
      </c>
      <c r="N113" t="str">
        <f>VLOOKUP(A113,Shipment_Details!B:G,2,0)</f>
        <v>Electronics</v>
      </c>
      <c r="O113" t="str">
        <f>VLOOKUP(A113,Shipment_Details!B:G,3,0)</f>
        <v>Domestic</v>
      </c>
      <c r="P113" t="str">
        <f>VLOOKUP(A113,Shipment_Details!B:G,4,0)</f>
        <v>Express</v>
      </c>
      <c r="Q113">
        <f>VLOOKUP(A113,Shipment_Details!B:G,5,0)</f>
        <v>148</v>
      </c>
      <c r="R113">
        <f>VLOOKUP(A113,Shipment_Details!B:G,6,0)</f>
        <v>835</v>
      </c>
      <c r="S113">
        <f>VLOOKUP(A113,'Task 20 Efficiency part1'!B:H,7,0)</f>
        <v>0.17724550898203592</v>
      </c>
    </row>
    <row r="114" spans="1:19" x14ac:dyDescent="0.35">
      <c r="A114">
        <v>2183</v>
      </c>
      <c r="B114">
        <v>455</v>
      </c>
      <c r="C114" t="s">
        <v>212</v>
      </c>
      <c r="D114" t="s">
        <v>487</v>
      </c>
      <c r="E114" t="s">
        <v>8</v>
      </c>
      <c r="F114" t="s">
        <v>213</v>
      </c>
      <c r="G114">
        <v>1146373455</v>
      </c>
      <c r="H114">
        <v>94926</v>
      </c>
      <c r="I114">
        <f>DATEDIF(Membership!B177, Membership!C177, "m")</f>
        <v>118</v>
      </c>
      <c r="J114" s="17" t="str">
        <f t="shared" si="1"/>
        <v>High Value - Short Term</v>
      </c>
      <c r="K114" s="1" t="str">
        <f>VLOOKUP(A114,'Payment_Details '!B:G,4,0)</f>
        <v>PAID</v>
      </c>
      <c r="L114" t="str">
        <f>VLOOKUP(A114,'Payment_Details '!B:G,5,0)</f>
        <v>CARD PAYMENT</v>
      </c>
      <c r="M114" s="18">
        <f>VLOOKUP(A114,'Payment_Details '!B:G,6,0)</f>
        <v>37957</v>
      </c>
      <c r="N114" t="str">
        <f>VLOOKUP(A114,Shipment_Details!B:G,2,0)</f>
        <v>Food and Beverages</v>
      </c>
      <c r="O114" t="str">
        <f>VLOOKUP(A114,Shipment_Details!B:G,3,0)</f>
        <v>International</v>
      </c>
      <c r="P114" t="str">
        <f>VLOOKUP(A114,Shipment_Details!B:G,4,0)</f>
        <v>Regular</v>
      </c>
      <c r="Q114">
        <f>VLOOKUP(A114,Shipment_Details!B:G,5,0)</f>
        <v>422</v>
      </c>
      <c r="R114">
        <f>VLOOKUP(A114,Shipment_Details!B:G,6,0)</f>
        <v>651</v>
      </c>
      <c r="S114">
        <f>VLOOKUP(A114,'Task 20 Efficiency part1'!B:H,7,0)</f>
        <v>0.64823348694316441</v>
      </c>
    </row>
    <row r="115" spans="1:19" x14ac:dyDescent="0.35">
      <c r="A115">
        <v>2182</v>
      </c>
      <c r="B115">
        <v>247</v>
      </c>
      <c r="C115" t="s">
        <v>214</v>
      </c>
      <c r="D115" t="s">
        <v>488</v>
      </c>
      <c r="E115" t="s">
        <v>14</v>
      </c>
      <c r="F115" t="s">
        <v>215</v>
      </c>
      <c r="G115">
        <v>4951091066</v>
      </c>
      <c r="H115">
        <v>312</v>
      </c>
      <c r="I115">
        <f>DATEDIF(Membership!B178, Membership!C178, "m")</f>
        <v>171</v>
      </c>
      <c r="J115" s="17" t="str">
        <f t="shared" si="1"/>
        <v>Low Value - Short Term</v>
      </c>
      <c r="K115" s="1" t="str">
        <f>VLOOKUP(A115,'Payment_Details '!B:G,4,0)</f>
        <v>NOT PAID</v>
      </c>
      <c r="L115" t="str">
        <f>VLOOKUP(A115,'Payment_Details '!B:G,5,0)</f>
        <v>COD</v>
      </c>
      <c r="M115" s="18">
        <f>VLOOKUP(A115,'Payment_Details '!B:G,6,0)</f>
        <v>0</v>
      </c>
      <c r="N115" t="str">
        <f>VLOOKUP(A115,Shipment_Details!B:G,2,0)</f>
        <v>Home Furnishing</v>
      </c>
      <c r="O115" t="str">
        <f>VLOOKUP(A115,Shipment_Details!B:G,3,0)</f>
        <v>Domestic</v>
      </c>
      <c r="P115" t="str">
        <f>VLOOKUP(A115,Shipment_Details!B:G,4,0)</f>
        <v>Express</v>
      </c>
      <c r="Q115">
        <f>VLOOKUP(A115,Shipment_Details!B:G,5,0)</f>
        <v>275</v>
      </c>
      <c r="R115">
        <f>VLOOKUP(A115,Shipment_Details!B:G,6,0)</f>
        <v>653</v>
      </c>
      <c r="S115">
        <f>VLOOKUP(A115,'Task 20 Efficiency part1'!B:H,7,0)</f>
        <v>0.42113323124042878</v>
      </c>
    </row>
    <row r="116" spans="1:19" x14ac:dyDescent="0.35">
      <c r="A116">
        <v>1087</v>
      </c>
      <c r="B116">
        <v>491</v>
      </c>
      <c r="C116" t="s">
        <v>216</v>
      </c>
      <c r="D116" t="s">
        <v>489</v>
      </c>
      <c r="E116" t="s">
        <v>11</v>
      </c>
      <c r="F116" t="s">
        <v>217</v>
      </c>
      <c r="G116">
        <v>3384176833</v>
      </c>
      <c r="H116">
        <v>45852</v>
      </c>
      <c r="I116">
        <f>DATEDIF(Membership!B179, Membership!C179, "m")</f>
        <v>30</v>
      </c>
      <c r="J116" s="17" t="str">
        <f t="shared" si="1"/>
        <v>Medium Value - Short Term</v>
      </c>
      <c r="K116" s="1" t="str">
        <f>VLOOKUP(A116,'Payment_Details '!B:G,4,0)</f>
        <v>PAID</v>
      </c>
      <c r="L116" t="str">
        <f>VLOOKUP(A116,'Payment_Details '!B:G,5,0)</f>
        <v>COD</v>
      </c>
      <c r="M116" s="18">
        <f>VLOOKUP(A116,'Payment_Details '!B:G,6,0)</f>
        <v>43342</v>
      </c>
      <c r="N116" t="str">
        <f>VLOOKUP(A116,Shipment_Details!B:G,2,0)</f>
        <v>Healthcare</v>
      </c>
      <c r="O116" t="str">
        <f>VLOOKUP(A116,Shipment_Details!B:G,3,0)</f>
        <v>Domestic</v>
      </c>
      <c r="P116" t="str">
        <f>VLOOKUP(A116,Shipment_Details!B:G,4,0)</f>
        <v>Regular</v>
      </c>
      <c r="Q116">
        <f>VLOOKUP(A116,Shipment_Details!B:G,5,0)</f>
        <v>367</v>
      </c>
      <c r="R116">
        <f>VLOOKUP(A116,Shipment_Details!B:G,6,0)</f>
        <v>740</v>
      </c>
      <c r="S116">
        <f>VLOOKUP(A116,'Task 20 Efficiency part1'!B:H,7,0)</f>
        <v>0.49594594594594593</v>
      </c>
    </row>
    <row r="117" spans="1:19" x14ac:dyDescent="0.35">
      <c r="A117">
        <v>4296</v>
      </c>
      <c r="B117">
        <v>826</v>
      </c>
      <c r="C117" t="s">
        <v>218</v>
      </c>
      <c r="D117" t="s">
        <v>490</v>
      </c>
      <c r="E117" t="s">
        <v>8</v>
      </c>
      <c r="F117" t="s">
        <v>219</v>
      </c>
      <c r="G117">
        <v>7174320820</v>
      </c>
      <c r="H117">
        <v>77063</v>
      </c>
      <c r="I117">
        <f>DATEDIF(Membership!B180, Membership!C180, "m")</f>
        <v>168</v>
      </c>
      <c r="J117" s="17" t="str">
        <f t="shared" si="1"/>
        <v>High Value - Short Term</v>
      </c>
      <c r="K117" s="1" t="str">
        <f>VLOOKUP(A117,'Payment_Details '!B:G,4,0)</f>
        <v>PAID</v>
      </c>
      <c r="L117" t="str">
        <f>VLOOKUP(A117,'Payment_Details '!B:G,5,0)</f>
        <v>CARD PAYMENT</v>
      </c>
      <c r="M117" s="18">
        <f>VLOOKUP(A117,'Payment_Details '!B:G,6,0)</f>
        <v>41342</v>
      </c>
      <c r="N117" t="str">
        <f>VLOOKUP(A117,Shipment_Details!B:G,2,0)</f>
        <v>Industrial Equipments</v>
      </c>
      <c r="O117" t="str">
        <f>VLOOKUP(A117,Shipment_Details!B:G,3,0)</f>
        <v>International</v>
      </c>
      <c r="P117" t="str">
        <f>VLOOKUP(A117,Shipment_Details!B:G,4,0)</f>
        <v>Express</v>
      </c>
      <c r="Q117">
        <f>VLOOKUP(A117,Shipment_Details!B:G,5,0)</f>
        <v>507</v>
      </c>
      <c r="R117">
        <f>VLOOKUP(A117,Shipment_Details!B:G,6,0)</f>
        <v>1334</v>
      </c>
      <c r="S117">
        <f>VLOOKUP(A117,'Task 20 Efficiency part1'!B:H,7,0)</f>
        <v>0.38005997001499248</v>
      </c>
    </row>
    <row r="118" spans="1:19" x14ac:dyDescent="0.35">
      <c r="A118">
        <v>9784</v>
      </c>
      <c r="B118">
        <v>400</v>
      </c>
      <c r="C118" t="s">
        <v>220</v>
      </c>
      <c r="D118" t="s">
        <v>491</v>
      </c>
      <c r="E118" t="s">
        <v>8</v>
      </c>
      <c r="F118" t="s">
        <v>221</v>
      </c>
      <c r="G118">
        <v>2668150446</v>
      </c>
      <c r="H118">
        <v>44299</v>
      </c>
      <c r="I118">
        <f>DATEDIF(Membership!B181, Membership!C181, "m")</f>
        <v>214</v>
      </c>
      <c r="J118" s="17" t="str">
        <f t="shared" si="1"/>
        <v>Medium Value - Long Term</v>
      </c>
      <c r="K118" s="1" t="str">
        <f>VLOOKUP(A118,'Payment_Details '!B:G,4,0)</f>
        <v>PAID</v>
      </c>
      <c r="L118" t="str">
        <f>VLOOKUP(A118,'Payment_Details '!B:G,5,0)</f>
        <v>COD</v>
      </c>
      <c r="M118" s="18">
        <f>VLOOKUP(A118,'Payment_Details '!B:G,6,0)</f>
        <v>41446</v>
      </c>
      <c r="N118" t="str">
        <f>VLOOKUP(A118,Shipment_Details!B:G,2,0)</f>
        <v>Automotive</v>
      </c>
      <c r="O118" t="str">
        <f>VLOOKUP(A118,Shipment_Details!B:G,3,0)</f>
        <v>International</v>
      </c>
      <c r="P118" t="str">
        <f>VLOOKUP(A118,Shipment_Details!B:G,4,0)</f>
        <v>Regular</v>
      </c>
      <c r="Q118">
        <f>VLOOKUP(A118,Shipment_Details!B:G,5,0)</f>
        <v>442</v>
      </c>
      <c r="R118">
        <f>VLOOKUP(A118,Shipment_Details!B:G,6,0)</f>
        <v>770</v>
      </c>
      <c r="S118">
        <f>VLOOKUP(A118,'Task 20 Efficiency part1'!B:H,7,0)</f>
        <v>0.574025974025974</v>
      </c>
    </row>
    <row r="119" spans="1:19" x14ac:dyDescent="0.35">
      <c r="A119">
        <v>6210</v>
      </c>
      <c r="B119">
        <v>271</v>
      </c>
      <c r="C119" t="s">
        <v>222</v>
      </c>
      <c r="D119" t="s">
        <v>492</v>
      </c>
      <c r="E119" t="s">
        <v>14</v>
      </c>
      <c r="F119" t="s">
        <v>223</v>
      </c>
      <c r="G119">
        <v>5992525888</v>
      </c>
      <c r="H119">
        <v>67123</v>
      </c>
      <c r="I119">
        <f>DATEDIF(Membership!B182, Membership!C182, "m")</f>
        <v>225</v>
      </c>
      <c r="J119" s="17" t="str">
        <f t="shared" si="1"/>
        <v>High Value - Long Term</v>
      </c>
      <c r="K119" s="1" t="str">
        <f>VLOOKUP(A119,'Payment_Details '!B:G,4,0)</f>
        <v>PAID</v>
      </c>
      <c r="L119" t="str">
        <f>VLOOKUP(A119,'Payment_Details '!B:G,5,0)</f>
        <v>COD</v>
      </c>
      <c r="M119" s="18">
        <f>VLOOKUP(A119,'Payment_Details '!B:G,6,0)</f>
        <v>33422</v>
      </c>
      <c r="N119" t="str">
        <f>VLOOKUP(A119,Shipment_Details!B:G,2,0)</f>
        <v>Arts and crafts</v>
      </c>
      <c r="O119" t="str">
        <f>VLOOKUP(A119,Shipment_Details!B:G,3,0)</f>
        <v>International</v>
      </c>
      <c r="P119" t="str">
        <f>VLOOKUP(A119,Shipment_Details!B:G,4,0)</f>
        <v>Regular</v>
      </c>
      <c r="Q119">
        <f>VLOOKUP(A119,Shipment_Details!B:G,5,0)</f>
        <v>510</v>
      </c>
      <c r="R119">
        <f>VLOOKUP(A119,Shipment_Details!B:G,6,0)</f>
        <v>1205</v>
      </c>
      <c r="S119">
        <f>VLOOKUP(A119,'Task 20 Efficiency part1'!B:H,7,0)</f>
        <v>0.42323651452282157</v>
      </c>
    </row>
    <row r="120" spans="1:19" x14ac:dyDescent="0.35">
      <c r="A120">
        <v>5781</v>
      </c>
      <c r="B120">
        <v>110</v>
      </c>
      <c r="C120" t="s">
        <v>224</v>
      </c>
      <c r="D120" t="s">
        <v>493</v>
      </c>
      <c r="E120" t="s">
        <v>14</v>
      </c>
      <c r="F120" t="s">
        <v>225</v>
      </c>
      <c r="G120">
        <v>5391751398</v>
      </c>
      <c r="H120">
        <v>51104</v>
      </c>
      <c r="I120">
        <f>DATEDIF(Membership!B183, Membership!C183, "m")</f>
        <v>9</v>
      </c>
      <c r="J120" s="17" t="str">
        <f t="shared" si="1"/>
        <v>High Value - Short Term</v>
      </c>
      <c r="K120" s="1" t="str">
        <f>VLOOKUP(A120,'Payment_Details '!B:G,4,0)</f>
        <v>NOT PAID</v>
      </c>
      <c r="L120" t="str">
        <f>VLOOKUP(A120,'Payment_Details '!B:G,5,0)</f>
        <v>COD</v>
      </c>
      <c r="M120" s="18">
        <f>VLOOKUP(A120,'Payment_Details '!B:G,6,0)</f>
        <v>0</v>
      </c>
      <c r="N120" t="str">
        <f>VLOOKUP(A120,Shipment_Details!B:G,2,0)</f>
        <v>Fashion</v>
      </c>
      <c r="O120" t="str">
        <f>VLOOKUP(A120,Shipment_Details!B:G,3,0)</f>
        <v>International</v>
      </c>
      <c r="P120" t="str">
        <f>VLOOKUP(A120,Shipment_Details!B:G,4,0)</f>
        <v>Regular</v>
      </c>
      <c r="Q120">
        <f>VLOOKUP(A120,Shipment_Details!B:G,5,0)</f>
        <v>117</v>
      </c>
      <c r="R120">
        <f>VLOOKUP(A120,Shipment_Details!B:G,6,0)</f>
        <v>716</v>
      </c>
      <c r="S120">
        <f>VLOOKUP(A120,'Task 20 Efficiency part1'!B:H,7,0)</f>
        <v>0.16340782122905029</v>
      </c>
    </row>
    <row r="121" spans="1:19" x14ac:dyDescent="0.35">
      <c r="A121">
        <v>8306</v>
      </c>
      <c r="B121">
        <v>277</v>
      </c>
      <c r="C121" t="s">
        <v>226</v>
      </c>
      <c r="D121" t="s">
        <v>494</v>
      </c>
      <c r="E121" t="s">
        <v>14</v>
      </c>
      <c r="F121" t="s">
        <v>227</v>
      </c>
      <c r="G121">
        <v>4305011101</v>
      </c>
      <c r="H121">
        <v>35369</v>
      </c>
      <c r="I121">
        <f>DATEDIF(Membership!B184, Membership!C184, "m")</f>
        <v>66</v>
      </c>
      <c r="J121" s="17" t="str">
        <f t="shared" si="1"/>
        <v>Medium Value - Short Term</v>
      </c>
      <c r="K121" s="1" t="str">
        <f>VLOOKUP(A121,'Payment_Details '!B:G,4,0)</f>
        <v>NOT PAID</v>
      </c>
      <c r="L121" t="str">
        <f>VLOOKUP(A121,'Payment_Details '!B:G,5,0)</f>
        <v>CARD PAYMENT</v>
      </c>
      <c r="M121" s="18">
        <f>VLOOKUP(A121,'Payment_Details '!B:G,6,0)</f>
        <v>0</v>
      </c>
      <c r="N121" t="str">
        <f>VLOOKUP(A121,Shipment_Details!B:G,2,0)</f>
        <v>Construction</v>
      </c>
      <c r="O121" t="str">
        <f>VLOOKUP(A121,Shipment_Details!B:G,3,0)</f>
        <v>Domestic</v>
      </c>
      <c r="P121" t="str">
        <f>VLOOKUP(A121,Shipment_Details!B:G,4,0)</f>
        <v>Express</v>
      </c>
      <c r="Q121">
        <f>VLOOKUP(A121,Shipment_Details!B:G,5,0)</f>
        <v>973</v>
      </c>
      <c r="R121">
        <f>VLOOKUP(A121,Shipment_Details!B:G,6,0)</f>
        <v>1250</v>
      </c>
      <c r="S121">
        <f>VLOOKUP(A121,'Task 20 Efficiency part1'!B:H,7,0)</f>
        <v>0.77839999999999998</v>
      </c>
    </row>
    <row r="122" spans="1:19" x14ac:dyDescent="0.35">
      <c r="A122">
        <v>3270</v>
      </c>
      <c r="B122">
        <v>85</v>
      </c>
      <c r="C122" t="s">
        <v>228</v>
      </c>
      <c r="D122" t="s">
        <v>495</v>
      </c>
      <c r="E122" t="s">
        <v>14</v>
      </c>
      <c r="F122" t="s">
        <v>229</v>
      </c>
      <c r="G122">
        <v>3253132607</v>
      </c>
      <c r="H122">
        <v>559</v>
      </c>
      <c r="I122">
        <f>DATEDIF(Membership!B185, Membership!C185, "m")</f>
        <v>189</v>
      </c>
      <c r="J122" s="17" t="str">
        <f t="shared" si="1"/>
        <v>Low Value - Long Term</v>
      </c>
      <c r="K122" s="1" t="str">
        <f>VLOOKUP(A122,'Payment_Details '!B:G,4,0)</f>
        <v>PAID</v>
      </c>
      <c r="L122" t="str">
        <f>VLOOKUP(A122,'Payment_Details '!B:G,5,0)</f>
        <v>CARD PAYMENT</v>
      </c>
      <c r="M122" s="18">
        <f>VLOOKUP(A122,'Payment_Details '!B:G,6,0)</f>
        <v>27174</v>
      </c>
      <c r="N122" t="str">
        <f>VLOOKUP(A122,Shipment_Details!B:G,2,0)</f>
        <v>Food and Beverages</v>
      </c>
      <c r="O122" t="str">
        <f>VLOOKUP(A122,Shipment_Details!B:G,3,0)</f>
        <v>Domestic</v>
      </c>
      <c r="P122" t="str">
        <f>VLOOKUP(A122,Shipment_Details!B:G,4,0)</f>
        <v>Regular</v>
      </c>
      <c r="Q122">
        <f>VLOOKUP(A122,Shipment_Details!B:G,5,0)</f>
        <v>243</v>
      </c>
      <c r="R122">
        <f>VLOOKUP(A122,Shipment_Details!B:G,6,0)</f>
        <v>935</v>
      </c>
      <c r="S122">
        <f>VLOOKUP(A122,'Task 20 Efficiency part1'!B:H,7,0)</f>
        <v>0.25989304812834224</v>
      </c>
    </row>
    <row r="123" spans="1:19" x14ac:dyDescent="0.35">
      <c r="A123">
        <v>6787</v>
      </c>
      <c r="B123">
        <v>863</v>
      </c>
      <c r="C123" t="s">
        <v>230</v>
      </c>
      <c r="D123" t="s">
        <v>496</v>
      </c>
      <c r="E123" t="s">
        <v>11</v>
      </c>
      <c r="F123" t="s">
        <v>231</v>
      </c>
      <c r="G123">
        <v>3282200761</v>
      </c>
      <c r="H123">
        <v>13394</v>
      </c>
      <c r="I123">
        <f>DATEDIF(Membership!B186, Membership!C186, "m")</f>
        <v>47</v>
      </c>
      <c r="J123" s="17" t="str">
        <f t="shared" si="1"/>
        <v>Medium Value - Short Term</v>
      </c>
      <c r="K123" s="1" t="str">
        <f>VLOOKUP(A123,'Payment_Details '!B:G,4,0)</f>
        <v>NOT PAID</v>
      </c>
      <c r="L123" t="str">
        <f>VLOOKUP(A123,'Payment_Details '!B:G,5,0)</f>
        <v>CARD PAYMENT</v>
      </c>
      <c r="M123" s="18">
        <f>VLOOKUP(A123,'Payment_Details '!B:G,6,0)</f>
        <v>0</v>
      </c>
      <c r="N123" t="str">
        <f>VLOOKUP(A123,Shipment_Details!B:G,2,0)</f>
        <v>Luggage</v>
      </c>
      <c r="O123" t="str">
        <f>VLOOKUP(A123,Shipment_Details!B:G,3,0)</f>
        <v>Domestic</v>
      </c>
      <c r="P123" t="str">
        <f>VLOOKUP(A123,Shipment_Details!B:G,4,0)</f>
        <v>Express</v>
      </c>
      <c r="Q123">
        <f>VLOOKUP(A123,Shipment_Details!B:G,5,0)</f>
        <v>715</v>
      </c>
      <c r="R123">
        <f>VLOOKUP(A123,Shipment_Details!B:G,6,0)</f>
        <v>1185</v>
      </c>
      <c r="S123">
        <f>VLOOKUP(A123,'Task 20 Efficiency part1'!B:H,7,0)</f>
        <v>0.6033755274261603</v>
      </c>
    </row>
    <row r="124" spans="1:19" x14ac:dyDescent="0.35">
      <c r="A124">
        <v>3733</v>
      </c>
      <c r="B124">
        <v>731</v>
      </c>
      <c r="C124" t="s">
        <v>232</v>
      </c>
      <c r="D124" t="s">
        <v>497</v>
      </c>
      <c r="E124" t="s">
        <v>8</v>
      </c>
      <c r="F124" t="s">
        <v>233</v>
      </c>
      <c r="G124">
        <v>8831717023</v>
      </c>
      <c r="H124">
        <v>51472</v>
      </c>
      <c r="I124">
        <f>DATEDIF(Membership!B187, Membership!C187, "m")</f>
        <v>168</v>
      </c>
      <c r="J124" s="17" t="str">
        <f t="shared" si="1"/>
        <v>High Value - Short Term</v>
      </c>
      <c r="K124" s="1" t="str">
        <f>VLOOKUP(A124,'Payment_Details '!B:G,4,0)</f>
        <v>PAID</v>
      </c>
      <c r="L124" t="str">
        <f>VLOOKUP(A124,'Payment_Details '!B:G,5,0)</f>
        <v>CARD PAYMENT</v>
      </c>
      <c r="M124" s="18">
        <f>VLOOKUP(A124,'Payment_Details '!B:G,6,0)</f>
        <v>27534</v>
      </c>
      <c r="N124" t="str">
        <f>VLOOKUP(A124,Shipment_Details!B:G,2,0)</f>
        <v>Healthcare</v>
      </c>
      <c r="O124" t="str">
        <f>VLOOKUP(A124,Shipment_Details!B:G,3,0)</f>
        <v>Domestic</v>
      </c>
      <c r="P124" t="str">
        <f>VLOOKUP(A124,Shipment_Details!B:G,4,0)</f>
        <v>Express</v>
      </c>
      <c r="Q124">
        <f>VLOOKUP(A124,Shipment_Details!B:G,5,0)</f>
        <v>571</v>
      </c>
      <c r="R124">
        <f>VLOOKUP(A124,Shipment_Details!B:G,6,0)</f>
        <v>1031</v>
      </c>
      <c r="S124">
        <f>VLOOKUP(A124,'Task 20 Efficiency part1'!B:H,7,0)</f>
        <v>0.55383123181377303</v>
      </c>
    </row>
    <row r="125" spans="1:19" x14ac:dyDescent="0.35">
      <c r="A125">
        <v>207</v>
      </c>
      <c r="B125">
        <v>638</v>
      </c>
      <c r="C125" t="s">
        <v>234</v>
      </c>
      <c r="D125" t="s">
        <v>498</v>
      </c>
      <c r="E125" t="s">
        <v>14</v>
      </c>
      <c r="F125" t="s">
        <v>235</v>
      </c>
      <c r="G125">
        <v>6274955877</v>
      </c>
      <c r="H125">
        <v>99367</v>
      </c>
      <c r="I125">
        <f>DATEDIF(Membership!B188, Membership!C188, "m")</f>
        <v>21</v>
      </c>
      <c r="J125" s="17" t="str">
        <f t="shared" si="1"/>
        <v>High Value - Short Term</v>
      </c>
      <c r="K125" s="1" t="str">
        <f>VLOOKUP(A125,'Payment_Details '!B:G,4,0)</f>
        <v>PAID</v>
      </c>
      <c r="L125" t="str">
        <f>VLOOKUP(A125,'Payment_Details '!B:G,5,0)</f>
        <v>COD</v>
      </c>
      <c r="M125" s="18">
        <f>VLOOKUP(A125,'Payment_Details '!B:G,6,0)</f>
        <v>38610</v>
      </c>
      <c r="N125" t="str">
        <f>VLOOKUP(A125,Shipment_Details!B:G,2,0)</f>
        <v>Industrial Equipments</v>
      </c>
      <c r="O125" t="str">
        <f>VLOOKUP(A125,Shipment_Details!B:G,3,0)</f>
        <v>Domestic</v>
      </c>
      <c r="P125" t="str">
        <f>VLOOKUP(A125,Shipment_Details!B:G,4,0)</f>
        <v>Express</v>
      </c>
      <c r="Q125">
        <f>VLOOKUP(A125,Shipment_Details!B:G,5,0)</f>
        <v>369</v>
      </c>
      <c r="R125">
        <f>VLOOKUP(A125,Shipment_Details!B:G,6,0)</f>
        <v>646</v>
      </c>
      <c r="S125">
        <f>VLOOKUP(A125,'Task 20 Efficiency part1'!B:H,7,0)</f>
        <v>0.57120743034055732</v>
      </c>
    </row>
    <row r="126" spans="1:19" x14ac:dyDescent="0.35">
      <c r="A126">
        <v>3</v>
      </c>
      <c r="B126">
        <v>275</v>
      </c>
      <c r="C126" t="s">
        <v>236</v>
      </c>
      <c r="D126" t="s">
        <v>499</v>
      </c>
      <c r="E126" t="s">
        <v>8</v>
      </c>
      <c r="F126" t="s">
        <v>237</v>
      </c>
      <c r="G126">
        <v>9875661422</v>
      </c>
      <c r="H126">
        <v>98982</v>
      </c>
      <c r="I126">
        <f>DATEDIF(Membership!B189, Membership!C189, "m")</f>
        <v>101</v>
      </c>
      <c r="J126" s="17" t="str">
        <f t="shared" si="1"/>
        <v>High Value - Short Term</v>
      </c>
      <c r="K126" s="1" t="str">
        <f>VLOOKUP(A126,'Payment_Details '!B:G,4,0)</f>
        <v>NOT PAID</v>
      </c>
      <c r="L126" t="str">
        <f>VLOOKUP(A126,'Payment_Details '!B:G,5,0)</f>
        <v>CARD PAYMENT</v>
      </c>
      <c r="M126" s="18">
        <f>VLOOKUP(A126,'Payment_Details '!B:G,6,0)</f>
        <v>0</v>
      </c>
      <c r="N126" t="str">
        <f>VLOOKUP(A126,Shipment_Details!B:G,2,0)</f>
        <v>Industrial Equipments</v>
      </c>
      <c r="O126" t="str">
        <f>VLOOKUP(A126,Shipment_Details!B:G,3,0)</f>
        <v>International</v>
      </c>
      <c r="P126" t="str">
        <f>VLOOKUP(A126,Shipment_Details!B:G,4,0)</f>
        <v>Regular</v>
      </c>
      <c r="Q126">
        <f>VLOOKUP(A126,Shipment_Details!B:G,5,0)</f>
        <v>318</v>
      </c>
      <c r="R126">
        <f>VLOOKUP(A126,Shipment_Details!B:G,6,0)</f>
        <v>980</v>
      </c>
      <c r="S126">
        <f>VLOOKUP(A126,'Task 20 Efficiency part1'!B:H,7,0)</f>
        <v>0.32448979591836735</v>
      </c>
    </row>
    <row r="127" spans="1:19" x14ac:dyDescent="0.35">
      <c r="A127">
        <v>1896</v>
      </c>
      <c r="B127">
        <v>278</v>
      </c>
      <c r="C127" t="s">
        <v>238</v>
      </c>
      <c r="D127" t="s">
        <v>500</v>
      </c>
      <c r="E127" t="s">
        <v>14</v>
      </c>
      <c r="F127" t="s">
        <v>239</v>
      </c>
      <c r="G127">
        <v>9976580262</v>
      </c>
      <c r="H127">
        <v>47111</v>
      </c>
      <c r="I127">
        <f>DATEDIF(Membership!B190, Membership!C190, "m")</f>
        <v>68</v>
      </c>
      <c r="J127" s="17" t="str">
        <f t="shared" si="1"/>
        <v>Medium Value - Short Term</v>
      </c>
      <c r="K127" s="1" t="str">
        <f>VLOOKUP(A127,'Payment_Details '!B:G,4,0)</f>
        <v>NOT PAID</v>
      </c>
      <c r="L127" t="str">
        <f>VLOOKUP(A127,'Payment_Details '!B:G,5,0)</f>
        <v>COD</v>
      </c>
      <c r="M127" s="18">
        <f>VLOOKUP(A127,'Payment_Details '!B:G,6,0)</f>
        <v>0</v>
      </c>
      <c r="N127" t="str">
        <f>VLOOKUP(A127,Shipment_Details!B:G,2,0)</f>
        <v>Food and Beverages</v>
      </c>
      <c r="O127" t="str">
        <f>VLOOKUP(A127,Shipment_Details!B:G,3,0)</f>
        <v>Domestic</v>
      </c>
      <c r="P127" t="str">
        <f>VLOOKUP(A127,Shipment_Details!B:G,4,0)</f>
        <v>Regular</v>
      </c>
      <c r="Q127">
        <f>VLOOKUP(A127,Shipment_Details!B:G,5,0)</f>
        <v>266</v>
      </c>
      <c r="R127">
        <f>VLOOKUP(A127,Shipment_Details!B:G,6,0)</f>
        <v>833</v>
      </c>
      <c r="S127">
        <f>VLOOKUP(A127,'Task 20 Efficiency part1'!B:H,7,0)</f>
        <v>0.31932773109243695</v>
      </c>
    </row>
    <row r="128" spans="1:19" x14ac:dyDescent="0.35">
      <c r="A128">
        <v>9631</v>
      </c>
      <c r="B128">
        <v>948</v>
      </c>
      <c r="C128" t="s">
        <v>240</v>
      </c>
      <c r="D128" t="s">
        <v>501</v>
      </c>
      <c r="E128" t="s">
        <v>14</v>
      </c>
      <c r="F128" t="s">
        <v>241</v>
      </c>
      <c r="G128">
        <v>7191264003</v>
      </c>
      <c r="H128">
        <v>87420</v>
      </c>
      <c r="I128">
        <f>DATEDIF(Membership!B191, Membership!C191, "m")</f>
        <v>124</v>
      </c>
      <c r="J128" s="17" t="str">
        <f t="shared" si="1"/>
        <v>High Value - Short Term</v>
      </c>
      <c r="K128" s="1" t="str">
        <f>VLOOKUP(A128,'Payment_Details '!B:G,4,0)</f>
        <v>NOT PAID</v>
      </c>
      <c r="L128" t="str">
        <f>VLOOKUP(A128,'Payment_Details '!B:G,5,0)</f>
        <v>COD</v>
      </c>
      <c r="M128" s="18">
        <f>VLOOKUP(A128,'Payment_Details '!B:G,6,0)</f>
        <v>0</v>
      </c>
      <c r="N128" t="str">
        <f>VLOOKUP(A128,Shipment_Details!B:G,2,0)</f>
        <v>Home Furnishing</v>
      </c>
      <c r="O128" t="str">
        <f>VLOOKUP(A128,Shipment_Details!B:G,3,0)</f>
        <v>International</v>
      </c>
      <c r="P128" t="str">
        <f>VLOOKUP(A128,Shipment_Details!B:G,4,0)</f>
        <v>Regular</v>
      </c>
      <c r="Q128">
        <f>VLOOKUP(A128,Shipment_Details!B:G,5,0)</f>
        <v>60</v>
      </c>
      <c r="R128">
        <f>VLOOKUP(A128,Shipment_Details!B:G,6,0)</f>
        <v>166</v>
      </c>
      <c r="S128">
        <f>VLOOKUP(A128,'Task 20 Efficiency part1'!B:H,7,0)</f>
        <v>0.36144578313253012</v>
      </c>
    </row>
    <row r="129" spans="1:19" x14ac:dyDescent="0.35">
      <c r="A129">
        <v>3132</v>
      </c>
      <c r="B129">
        <v>912</v>
      </c>
      <c r="C129" t="s">
        <v>242</v>
      </c>
      <c r="D129" t="s">
        <v>502</v>
      </c>
      <c r="E129" t="s">
        <v>14</v>
      </c>
      <c r="F129" t="s">
        <v>243</v>
      </c>
      <c r="G129">
        <v>3477191930</v>
      </c>
      <c r="H129">
        <v>59376</v>
      </c>
      <c r="I129">
        <f>DATEDIF(Membership!B192, Membership!C192, "m")</f>
        <v>174</v>
      </c>
      <c r="J129" s="17" t="str">
        <f t="shared" si="1"/>
        <v>High Value - Short Term</v>
      </c>
      <c r="K129" s="1" t="str">
        <f>VLOOKUP(A129,'Payment_Details '!B:G,4,0)</f>
        <v>NOT PAID</v>
      </c>
      <c r="L129" t="str">
        <f>VLOOKUP(A129,'Payment_Details '!B:G,5,0)</f>
        <v>COD</v>
      </c>
      <c r="M129" s="18">
        <f>VLOOKUP(A129,'Payment_Details '!B:G,6,0)</f>
        <v>0</v>
      </c>
      <c r="N129" t="str">
        <f>VLOOKUP(A129,Shipment_Details!B:G,2,0)</f>
        <v>Luggage</v>
      </c>
      <c r="O129" t="str">
        <f>VLOOKUP(A129,Shipment_Details!B:G,3,0)</f>
        <v>International</v>
      </c>
      <c r="P129" t="str">
        <f>VLOOKUP(A129,Shipment_Details!B:G,4,0)</f>
        <v>Express</v>
      </c>
      <c r="Q129">
        <f>VLOOKUP(A129,Shipment_Details!B:G,5,0)</f>
        <v>121</v>
      </c>
      <c r="R129">
        <f>VLOOKUP(A129,Shipment_Details!B:G,6,0)</f>
        <v>557</v>
      </c>
      <c r="S129">
        <f>VLOOKUP(A129,'Task 20 Efficiency part1'!B:H,7,0)</f>
        <v>0.21723518850987433</v>
      </c>
    </row>
    <row r="130" spans="1:19" x14ac:dyDescent="0.35">
      <c r="A130">
        <v>1202</v>
      </c>
      <c r="B130">
        <v>426</v>
      </c>
      <c r="C130" t="s">
        <v>244</v>
      </c>
      <c r="D130" t="s">
        <v>503</v>
      </c>
      <c r="E130" t="s">
        <v>8</v>
      </c>
      <c r="F130" t="s">
        <v>245</v>
      </c>
      <c r="G130">
        <v>4935174932</v>
      </c>
      <c r="H130">
        <v>41003</v>
      </c>
      <c r="I130">
        <f>DATEDIF(Membership!B193, Membership!C193, "m")</f>
        <v>151</v>
      </c>
      <c r="J130" s="17" t="str">
        <f t="shared" si="1"/>
        <v>Medium Value - Short Term</v>
      </c>
      <c r="K130" s="1" t="str">
        <f>VLOOKUP(A130,'Payment_Details '!B:G,4,0)</f>
        <v>NOT PAID</v>
      </c>
      <c r="L130" t="str">
        <f>VLOOKUP(A130,'Payment_Details '!B:G,5,0)</f>
        <v>CARD PAYMENT</v>
      </c>
      <c r="M130" s="18">
        <f>VLOOKUP(A130,'Payment_Details '!B:G,6,0)</f>
        <v>0</v>
      </c>
      <c r="N130" t="str">
        <f>VLOOKUP(A130,Shipment_Details!B:G,2,0)</f>
        <v>Automotive</v>
      </c>
      <c r="O130" t="str">
        <f>VLOOKUP(A130,Shipment_Details!B:G,3,0)</f>
        <v>International</v>
      </c>
      <c r="P130" t="str">
        <f>VLOOKUP(A130,Shipment_Details!B:G,4,0)</f>
        <v>Express</v>
      </c>
      <c r="Q130">
        <f>VLOOKUP(A130,Shipment_Details!B:G,5,0)</f>
        <v>876</v>
      </c>
      <c r="R130">
        <f>VLOOKUP(A130,Shipment_Details!B:G,6,0)</f>
        <v>1045</v>
      </c>
      <c r="S130">
        <f>VLOOKUP(A130,'Task 20 Efficiency part1'!B:H,7,0)</f>
        <v>0.83827751196172251</v>
      </c>
    </row>
    <row r="131" spans="1:19" x14ac:dyDescent="0.35">
      <c r="A131">
        <v>8834</v>
      </c>
      <c r="B131">
        <v>735</v>
      </c>
      <c r="C131" t="s">
        <v>96</v>
      </c>
      <c r="D131" t="s">
        <v>504</v>
      </c>
      <c r="E131" t="s">
        <v>8</v>
      </c>
      <c r="F131" t="s">
        <v>246</v>
      </c>
      <c r="G131">
        <v>6582738747</v>
      </c>
      <c r="H131">
        <v>58511</v>
      </c>
      <c r="I131">
        <f>DATEDIF(Membership!B194, Membership!C194, "m")</f>
        <v>235</v>
      </c>
      <c r="J131" s="17" t="str">
        <f t="shared" ref="J131:J194" si="2">IF(AND(H131 &gt;= 50000, I131 &gt;= 180), "High Value - Long Term",
    IF(AND(H131 &gt;= 50000, I131 &lt; 180), "High Value - Short Term",
        IF(AND(H131 &gt;= 10000, H131 &lt; 50000, I131 &gt;= 180), "Medium Value - Long Term",
            IF(AND(H131 &gt;= 10000, H131 &lt; 50000, I131 &lt; 180), "Medium Value - Short Term",
                IF(AND(H131 &lt; 10000, I131 &gt;= 180), "Low Value - Long Term",
                    IF(AND(H131 &lt; 10000, I131 &lt; 180), "Low Value - Short Term", "Regular"))))))</f>
        <v>High Value - Long Term</v>
      </c>
      <c r="K131" s="1" t="str">
        <f>VLOOKUP(A131,'Payment_Details '!B:G,4,0)</f>
        <v>NOT PAID</v>
      </c>
      <c r="L131" t="str">
        <f>VLOOKUP(A131,'Payment_Details '!B:G,5,0)</f>
        <v>CARD PAYMENT</v>
      </c>
      <c r="M131" s="18">
        <f>VLOOKUP(A131,'Payment_Details '!B:G,6,0)</f>
        <v>0</v>
      </c>
      <c r="N131" t="str">
        <f>VLOOKUP(A131,Shipment_Details!B:G,2,0)</f>
        <v>Industrial Equipments</v>
      </c>
      <c r="O131" t="str">
        <f>VLOOKUP(A131,Shipment_Details!B:G,3,0)</f>
        <v>Domestic</v>
      </c>
      <c r="P131" t="str">
        <f>VLOOKUP(A131,Shipment_Details!B:G,4,0)</f>
        <v>Regular</v>
      </c>
      <c r="Q131">
        <f>VLOOKUP(A131,Shipment_Details!B:G,5,0)</f>
        <v>946</v>
      </c>
      <c r="R131">
        <f>VLOOKUP(A131,Shipment_Details!B:G,6,0)</f>
        <v>1100</v>
      </c>
      <c r="S131">
        <f>VLOOKUP(A131,'Task 20 Efficiency part1'!B:H,7,0)</f>
        <v>0.86</v>
      </c>
    </row>
    <row r="132" spans="1:19" x14ac:dyDescent="0.35">
      <c r="A132">
        <v>1201</v>
      </c>
      <c r="B132">
        <v>666</v>
      </c>
      <c r="C132" t="s">
        <v>247</v>
      </c>
      <c r="D132" t="s">
        <v>505</v>
      </c>
      <c r="E132" t="s">
        <v>8</v>
      </c>
      <c r="F132" t="s">
        <v>248</v>
      </c>
      <c r="G132">
        <v>7050577792</v>
      </c>
      <c r="H132">
        <v>52868</v>
      </c>
      <c r="I132">
        <f>DATEDIF(Membership!B195, Membership!C195, "m")</f>
        <v>41</v>
      </c>
      <c r="J132" s="17" t="str">
        <f t="shared" si="2"/>
        <v>High Value - Short Term</v>
      </c>
      <c r="K132" s="1" t="str">
        <f>VLOOKUP(A132,'Payment_Details '!B:G,4,0)</f>
        <v>PAID</v>
      </c>
      <c r="L132" t="str">
        <f>VLOOKUP(A132,'Payment_Details '!B:G,5,0)</f>
        <v>COD</v>
      </c>
      <c r="M132" s="18">
        <f>VLOOKUP(A132,'Payment_Details '!B:G,6,0)</f>
        <v>30519</v>
      </c>
      <c r="N132" t="str">
        <f>VLOOKUP(A132,Shipment_Details!B:G,2,0)</f>
        <v>Hazardous Goods</v>
      </c>
      <c r="O132" t="str">
        <f>VLOOKUP(A132,Shipment_Details!B:G,3,0)</f>
        <v>Domestic</v>
      </c>
      <c r="P132" t="str">
        <f>VLOOKUP(A132,Shipment_Details!B:G,4,0)</f>
        <v>Regular</v>
      </c>
      <c r="Q132">
        <f>VLOOKUP(A132,Shipment_Details!B:G,5,0)</f>
        <v>654</v>
      </c>
      <c r="R132">
        <f>VLOOKUP(A132,Shipment_Details!B:G,6,0)</f>
        <v>1150</v>
      </c>
      <c r="S132">
        <f>VLOOKUP(A132,'Task 20 Efficiency part1'!B:H,7,0)</f>
        <v>0.56869565217391305</v>
      </c>
    </row>
    <row r="133" spans="1:19" x14ac:dyDescent="0.35">
      <c r="A133">
        <v>2573</v>
      </c>
      <c r="B133">
        <v>888</v>
      </c>
      <c r="C133" t="s">
        <v>249</v>
      </c>
      <c r="D133" t="s">
        <v>506</v>
      </c>
      <c r="E133" t="s">
        <v>8</v>
      </c>
      <c r="F133" t="s">
        <v>250</v>
      </c>
      <c r="G133">
        <v>8241842420</v>
      </c>
      <c r="H133">
        <v>8206</v>
      </c>
      <c r="I133">
        <f>DATEDIF(Membership!B196, Membership!C196, "m")</f>
        <v>140</v>
      </c>
      <c r="J133" s="17" t="str">
        <f t="shared" si="2"/>
        <v>Low Value - Short Term</v>
      </c>
      <c r="K133" s="1" t="str">
        <f>VLOOKUP(A133,'Payment_Details '!B:G,4,0)</f>
        <v>PAID</v>
      </c>
      <c r="L133" t="str">
        <f>VLOOKUP(A133,'Payment_Details '!B:G,5,0)</f>
        <v>CARD PAYMENT</v>
      </c>
      <c r="M133" s="18">
        <f>VLOOKUP(A133,'Payment_Details '!B:G,6,0)</f>
        <v>42634</v>
      </c>
      <c r="N133" t="str">
        <f>VLOOKUP(A133,Shipment_Details!B:G,2,0)</f>
        <v>Construction</v>
      </c>
      <c r="O133" t="str">
        <f>VLOOKUP(A133,Shipment_Details!B:G,3,0)</f>
        <v>Domestic</v>
      </c>
      <c r="P133" t="str">
        <f>VLOOKUP(A133,Shipment_Details!B:G,4,0)</f>
        <v>Express</v>
      </c>
      <c r="Q133">
        <f>VLOOKUP(A133,Shipment_Details!B:G,5,0)</f>
        <v>74</v>
      </c>
      <c r="R133">
        <f>VLOOKUP(A133,Shipment_Details!B:G,6,0)</f>
        <v>281</v>
      </c>
      <c r="S133">
        <f>VLOOKUP(A133,'Task 20 Efficiency part1'!B:H,7,0)</f>
        <v>0.26334519572953735</v>
      </c>
    </row>
    <row r="134" spans="1:19" x14ac:dyDescent="0.35">
      <c r="A134">
        <v>6759</v>
      </c>
      <c r="B134">
        <v>310</v>
      </c>
      <c r="C134" t="s">
        <v>251</v>
      </c>
      <c r="D134" t="s">
        <v>507</v>
      </c>
      <c r="E134" t="s">
        <v>8</v>
      </c>
      <c r="F134" t="s">
        <v>252</v>
      </c>
      <c r="G134">
        <v>2604037592</v>
      </c>
      <c r="H134">
        <v>48873</v>
      </c>
      <c r="I134">
        <f>DATEDIF(Membership!B197, Membership!C197, "m")</f>
        <v>167</v>
      </c>
      <c r="J134" s="17" t="str">
        <f t="shared" si="2"/>
        <v>Medium Value - Short Term</v>
      </c>
      <c r="K134" s="1" t="str">
        <f>VLOOKUP(A134,'Payment_Details '!B:G,4,0)</f>
        <v>NOT PAID</v>
      </c>
      <c r="L134" t="str">
        <f>VLOOKUP(A134,'Payment_Details '!B:G,5,0)</f>
        <v>CARD PAYMENT</v>
      </c>
      <c r="M134" s="18">
        <f>VLOOKUP(A134,'Payment_Details '!B:G,6,0)</f>
        <v>0</v>
      </c>
      <c r="N134" t="str">
        <f>VLOOKUP(A134,Shipment_Details!B:G,2,0)</f>
        <v>Construction</v>
      </c>
      <c r="O134" t="str">
        <f>VLOOKUP(A134,Shipment_Details!B:G,3,0)</f>
        <v>Domestic</v>
      </c>
      <c r="P134" t="str">
        <f>VLOOKUP(A134,Shipment_Details!B:G,4,0)</f>
        <v>Regular</v>
      </c>
      <c r="Q134">
        <f>VLOOKUP(A134,Shipment_Details!B:G,5,0)</f>
        <v>630</v>
      </c>
      <c r="R134">
        <f>VLOOKUP(A134,Shipment_Details!B:G,6,0)</f>
        <v>1062</v>
      </c>
      <c r="S134">
        <f>VLOOKUP(A134,'Task 20 Efficiency part1'!B:H,7,0)</f>
        <v>0.59322033898305082</v>
      </c>
    </row>
    <row r="135" spans="1:19" x14ac:dyDescent="0.35">
      <c r="A135">
        <v>2601</v>
      </c>
      <c r="B135">
        <v>43</v>
      </c>
      <c r="C135" t="s">
        <v>253</v>
      </c>
      <c r="D135" t="s">
        <v>508</v>
      </c>
      <c r="E135" t="s">
        <v>11</v>
      </c>
      <c r="F135" t="s">
        <v>254</v>
      </c>
      <c r="G135">
        <v>9380507727</v>
      </c>
      <c r="H135">
        <v>22214</v>
      </c>
      <c r="I135">
        <f>DATEDIF(Membership!B198, Membership!C198, "m")</f>
        <v>196</v>
      </c>
      <c r="J135" s="17" t="str">
        <f t="shared" si="2"/>
        <v>Medium Value - Long Term</v>
      </c>
      <c r="K135" s="1" t="str">
        <f>VLOOKUP(A135,'Payment_Details '!B:G,4,0)</f>
        <v>NOT PAID</v>
      </c>
      <c r="L135" t="str">
        <f>VLOOKUP(A135,'Payment_Details '!B:G,5,0)</f>
        <v>CARD PAYMENT</v>
      </c>
      <c r="M135" s="18">
        <f>VLOOKUP(A135,'Payment_Details '!B:G,6,0)</f>
        <v>0</v>
      </c>
      <c r="N135" t="str">
        <f>VLOOKUP(A135,Shipment_Details!B:G,2,0)</f>
        <v>Healthcare</v>
      </c>
      <c r="O135" t="str">
        <f>VLOOKUP(A135,Shipment_Details!B:G,3,0)</f>
        <v>Domestic</v>
      </c>
      <c r="P135" t="str">
        <f>VLOOKUP(A135,Shipment_Details!B:G,4,0)</f>
        <v>Express</v>
      </c>
      <c r="Q135">
        <f>VLOOKUP(A135,Shipment_Details!B:G,5,0)</f>
        <v>782</v>
      </c>
      <c r="R135">
        <f>VLOOKUP(A135,Shipment_Details!B:G,6,0)</f>
        <v>1425</v>
      </c>
      <c r="S135">
        <f>VLOOKUP(A135,'Task 20 Efficiency part1'!B:H,7,0)</f>
        <v>0.54877192982456136</v>
      </c>
    </row>
    <row r="136" spans="1:19" x14ac:dyDescent="0.35">
      <c r="A136">
        <v>2656</v>
      </c>
      <c r="B136">
        <v>722</v>
      </c>
      <c r="C136" t="s">
        <v>88</v>
      </c>
      <c r="D136" t="s">
        <v>509</v>
      </c>
      <c r="E136" t="s">
        <v>11</v>
      </c>
      <c r="F136" t="s">
        <v>255</v>
      </c>
      <c r="G136">
        <v>4722321429</v>
      </c>
      <c r="H136">
        <v>806</v>
      </c>
      <c r="I136">
        <f>DATEDIF(Membership!B199, Membership!C199, "m")</f>
        <v>62</v>
      </c>
      <c r="J136" s="17" t="str">
        <f t="shared" si="2"/>
        <v>Low Value - Short Term</v>
      </c>
      <c r="K136" s="1" t="str">
        <f>VLOOKUP(A136,'Payment_Details '!B:G,4,0)</f>
        <v>NOT PAID</v>
      </c>
      <c r="L136" t="str">
        <f>VLOOKUP(A136,'Payment_Details '!B:G,5,0)</f>
        <v>COD</v>
      </c>
      <c r="M136" s="18">
        <f>VLOOKUP(A136,'Payment_Details '!B:G,6,0)</f>
        <v>0</v>
      </c>
      <c r="N136" t="str">
        <f>VLOOKUP(A136,Shipment_Details!B:G,2,0)</f>
        <v>Luggage</v>
      </c>
      <c r="O136" t="str">
        <f>VLOOKUP(A136,Shipment_Details!B:G,3,0)</f>
        <v>International</v>
      </c>
      <c r="P136" t="str">
        <f>VLOOKUP(A136,Shipment_Details!B:G,4,0)</f>
        <v>Regular</v>
      </c>
      <c r="Q136">
        <f>VLOOKUP(A136,Shipment_Details!B:G,5,0)</f>
        <v>45</v>
      </c>
      <c r="R136">
        <f>VLOOKUP(A136,Shipment_Details!B:G,6,0)</f>
        <v>39</v>
      </c>
      <c r="S136">
        <f>VLOOKUP(A136,'Task 20 Efficiency part1'!B:H,7,0)</f>
        <v>1.1538461538461537</v>
      </c>
    </row>
    <row r="137" spans="1:19" x14ac:dyDescent="0.35">
      <c r="A137">
        <v>9645</v>
      </c>
      <c r="B137">
        <v>233</v>
      </c>
      <c r="C137" t="s">
        <v>94</v>
      </c>
      <c r="D137" t="s">
        <v>510</v>
      </c>
      <c r="E137" t="s">
        <v>11</v>
      </c>
      <c r="F137" t="s">
        <v>184</v>
      </c>
      <c r="G137">
        <v>9598036922</v>
      </c>
      <c r="H137">
        <v>27590</v>
      </c>
      <c r="I137">
        <f>DATEDIF(Membership!B200, Membership!C200, "m")</f>
        <v>64</v>
      </c>
      <c r="J137" s="17" t="str">
        <f t="shared" si="2"/>
        <v>Medium Value - Short Term</v>
      </c>
      <c r="K137" s="1" t="str">
        <f>VLOOKUP(A137,'Payment_Details '!B:G,4,0)</f>
        <v>PAID</v>
      </c>
      <c r="L137" t="str">
        <f>VLOOKUP(A137,'Payment_Details '!B:G,5,0)</f>
        <v>CARD PAYMENT</v>
      </c>
      <c r="M137" s="18">
        <f>VLOOKUP(A137,'Payment_Details '!B:G,6,0)</f>
        <v>38726</v>
      </c>
      <c r="N137" t="str">
        <f>VLOOKUP(A137,Shipment_Details!B:G,2,0)</f>
        <v>Luggage</v>
      </c>
      <c r="O137" t="str">
        <f>VLOOKUP(A137,Shipment_Details!B:G,3,0)</f>
        <v>International</v>
      </c>
      <c r="P137" t="str">
        <f>VLOOKUP(A137,Shipment_Details!B:G,4,0)</f>
        <v>Express</v>
      </c>
      <c r="Q137">
        <f>VLOOKUP(A137,Shipment_Details!B:G,5,0)</f>
        <v>916</v>
      </c>
      <c r="R137">
        <f>VLOOKUP(A137,Shipment_Details!B:G,6,0)</f>
        <v>1143</v>
      </c>
      <c r="S137">
        <f>VLOOKUP(A137,'Task 20 Efficiency part1'!B:H,7,0)</f>
        <v>0.80139982502187224</v>
      </c>
    </row>
    <row r="138" spans="1:19" x14ac:dyDescent="0.35">
      <c r="A138">
        <v>584</v>
      </c>
      <c r="B138">
        <v>392</v>
      </c>
      <c r="C138" t="s">
        <v>152</v>
      </c>
      <c r="D138" t="s">
        <v>511</v>
      </c>
      <c r="E138" t="s">
        <v>11</v>
      </c>
      <c r="F138" t="s">
        <v>256</v>
      </c>
      <c r="G138">
        <v>2677043411</v>
      </c>
      <c r="H138">
        <v>5769</v>
      </c>
      <c r="I138">
        <f>DATEDIF(Membership!B201, Membership!C201, "m")</f>
        <v>39</v>
      </c>
      <c r="J138" s="17" t="str">
        <f t="shared" si="2"/>
        <v>Low Value - Short Term</v>
      </c>
      <c r="K138" s="1" t="str">
        <f>VLOOKUP(A138,'Payment_Details '!B:G,4,0)</f>
        <v>NOT PAID</v>
      </c>
      <c r="L138" t="str">
        <f>VLOOKUP(A138,'Payment_Details '!B:G,5,0)</f>
        <v>CARD PAYMENT</v>
      </c>
      <c r="M138" s="18">
        <f>VLOOKUP(A138,'Payment_Details '!B:G,6,0)</f>
        <v>0</v>
      </c>
      <c r="N138" t="str">
        <f>VLOOKUP(A138,Shipment_Details!B:G,2,0)</f>
        <v>Hazardous Goods</v>
      </c>
      <c r="O138" t="str">
        <f>VLOOKUP(A138,Shipment_Details!B:G,3,0)</f>
        <v>International</v>
      </c>
      <c r="P138" t="str">
        <f>VLOOKUP(A138,Shipment_Details!B:G,4,0)</f>
        <v>Express</v>
      </c>
      <c r="Q138">
        <f>VLOOKUP(A138,Shipment_Details!B:G,5,0)</f>
        <v>274</v>
      </c>
      <c r="R138">
        <f>VLOOKUP(A138,Shipment_Details!B:G,6,0)</f>
        <v>669</v>
      </c>
      <c r="S138">
        <f>VLOOKUP(A138,'Task 20 Efficiency part1'!B:H,7,0)</f>
        <v>0.40956651718983555</v>
      </c>
    </row>
    <row r="139" spans="1:19" x14ac:dyDescent="0.35">
      <c r="A139">
        <v>2121</v>
      </c>
      <c r="B139">
        <v>527</v>
      </c>
      <c r="C139" t="s">
        <v>257</v>
      </c>
      <c r="D139" t="s">
        <v>512</v>
      </c>
      <c r="E139" t="s">
        <v>11</v>
      </c>
      <c r="F139" t="s">
        <v>258</v>
      </c>
      <c r="G139">
        <v>4336869761</v>
      </c>
      <c r="H139">
        <v>38290</v>
      </c>
      <c r="I139">
        <f>DATEDIF(Membership!B202, Membership!C202, "m")</f>
        <v>0</v>
      </c>
      <c r="J139" s="17" t="str">
        <f t="shared" si="2"/>
        <v>Medium Value - Short Term</v>
      </c>
      <c r="K139" s="1" t="str">
        <f>VLOOKUP(A139,'Payment_Details '!B:G,4,0)</f>
        <v>PAID</v>
      </c>
      <c r="L139" t="str">
        <f>VLOOKUP(A139,'Payment_Details '!B:G,5,0)</f>
        <v>COD</v>
      </c>
      <c r="M139" s="18">
        <f>VLOOKUP(A139,'Payment_Details '!B:G,6,0)</f>
        <v>29110</v>
      </c>
      <c r="N139" t="str">
        <f>VLOOKUP(A139,Shipment_Details!B:G,2,0)</f>
        <v>Arts and crafts</v>
      </c>
      <c r="O139" t="str">
        <f>VLOOKUP(A139,Shipment_Details!B:G,3,0)</f>
        <v>Domestic</v>
      </c>
      <c r="P139" t="str">
        <f>VLOOKUP(A139,Shipment_Details!B:G,4,0)</f>
        <v>Regular</v>
      </c>
      <c r="Q139">
        <f>VLOOKUP(A139,Shipment_Details!B:G,5,0)</f>
        <v>987</v>
      </c>
      <c r="R139">
        <f>VLOOKUP(A139,Shipment_Details!B:G,6,0)</f>
        <v>1134</v>
      </c>
      <c r="S139">
        <f>VLOOKUP(A139,'Task 20 Efficiency part1'!B:H,7,0)</f>
        <v>0.87037037037037035</v>
      </c>
    </row>
    <row r="140" spans="1:19" x14ac:dyDescent="0.35">
      <c r="A140">
        <v>2142</v>
      </c>
      <c r="B140">
        <v>767</v>
      </c>
      <c r="C140" t="s">
        <v>28</v>
      </c>
      <c r="D140" t="s">
        <v>513</v>
      </c>
      <c r="E140" t="s">
        <v>8</v>
      </c>
      <c r="F140" t="s">
        <v>259</v>
      </c>
      <c r="G140">
        <v>3463358376</v>
      </c>
      <c r="H140">
        <v>44807</v>
      </c>
      <c r="I140">
        <f>DATEDIF(Membership!B203, Membership!C203, "m")</f>
        <v>0</v>
      </c>
      <c r="J140" s="17" t="str">
        <f t="shared" si="2"/>
        <v>Medium Value - Short Term</v>
      </c>
      <c r="K140" s="1" t="str">
        <f>VLOOKUP(A140,'Payment_Details '!B:G,4,0)</f>
        <v>PAID</v>
      </c>
      <c r="L140" t="str">
        <f>VLOOKUP(A140,'Payment_Details '!B:G,5,0)</f>
        <v>CARD PAYMENT</v>
      </c>
      <c r="M140" s="18">
        <f>VLOOKUP(A140,'Payment_Details '!B:G,6,0)</f>
        <v>37549</v>
      </c>
      <c r="N140" t="str">
        <f>VLOOKUP(A140,Shipment_Details!B:G,2,0)</f>
        <v>Arts and crafts</v>
      </c>
      <c r="O140" t="str">
        <f>VLOOKUP(A140,Shipment_Details!B:G,3,0)</f>
        <v>International</v>
      </c>
      <c r="P140" t="str">
        <f>VLOOKUP(A140,Shipment_Details!B:G,4,0)</f>
        <v>Regular</v>
      </c>
      <c r="Q140">
        <f>VLOOKUP(A140,Shipment_Details!B:G,5,0)</f>
        <v>434</v>
      </c>
      <c r="R140">
        <f>VLOOKUP(A140,Shipment_Details!B:G,6,0)</f>
        <v>558</v>
      </c>
      <c r="S140">
        <f>VLOOKUP(A140,'Task 20 Efficiency part1'!B:H,7,0)</f>
        <v>0.77777777777777779</v>
      </c>
    </row>
    <row r="141" spans="1:19" x14ac:dyDescent="0.35">
      <c r="A141">
        <v>2396</v>
      </c>
      <c r="B141">
        <v>650</v>
      </c>
      <c r="C141" t="s">
        <v>260</v>
      </c>
      <c r="D141" t="s">
        <v>514</v>
      </c>
      <c r="E141" t="s">
        <v>14</v>
      </c>
      <c r="F141" t="s">
        <v>261</v>
      </c>
      <c r="G141">
        <v>6083580617</v>
      </c>
      <c r="H141">
        <v>11223</v>
      </c>
      <c r="I141">
        <f>DATEDIF(Membership!B204, Membership!C204, "m")</f>
        <v>0</v>
      </c>
      <c r="J141" s="17" t="str">
        <f t="shared" si="2"/>
        <v>Medium Value - Short Term</v>
      </c>
      <c r="K141" s="1" t="str">
        <f>VLOOKUP(A141,'Payment_Details '!B:G,4,0)</f>
        <v>PAID</v>
      </c>
      <c r="L141" t="str">
        <f>VLOOKUP(A141,'Payment_Details '!B:G,5,0)</f>
        <v>COD</v>
      </c>
      <c r="M141" s="18">
        <f>VLOOKUP(A141,'Payment_Details '!B:G,6,0)</f>
        <v>38610</v>
      </c>
      <c r="N141" t="str">
        <f>VLOOKUP(A141,Shipment_Details!B:G,2,0)</f>
        <v>Electronics</v>
      </c>
      <c r="O141" t="str">
        <f>VLOOKUP(A141,Shipment_Details!B:G,3,0)</f>
        <v>International</v>
      </c>
      <c r="P141" t="str">
        <f>VLOOKUP(A141,Shipment_Details!B:G,4,0)</f>
        <v>Express</v>
      </c>
      <c r="Q141">
        <f>VLOOKUP(A141,Shipment_Details!B:G,5,0)</f>
        <v>897</v>
      </c>
      <c r="R141">
        <f>VLOOKUP(A141,Shipment_Details!B:G,6,0)</f>
        <v>1313</v>
      </c>
      <c r="S141">
        <f>VLOOKUP(A141,'Task 20 Efficiency part1'!B:H,7,0)</f>
        <v>0.68316831683168322</v>
      </c>
    </row>
    <row r="142" spans="1:19" x14ac:dyDescent="0.35">
      <c r="A142">
        <v>8747</v>
      </c>
      <c r="B142">
        <v>908</v>
      </c>
      <c r="C142" t="s">
        <v>262</v>
      </c>
      <c r="D142" t="s">
        <v>515</v>
      </c>
      <c r="E142" t="s">
        <v>14</v>
      </c>
      <c r="F142" t="s">
        <v>263</v>
      </c>
      <c r="G142">
        <v>3087180828</v>
      </c>
      <c r="H142">
        <v>85889</v>
      </c>
      <c r="I142">
        <f>DATEDIF(Membership!B205, Membership!C205, "m")</f>
        <v>0</v>
      </c>
      <c r="J142" s="17" t="str">
        <f t="shared" si="2"/>
        <v>High Value - Short Term</v>
      </c>
      <c r="K142" s="1" t="str">
        <f>VLOOKUP(A142,'Payment_Details '!B:G,4,0)</f>
        <v>PAID</v>
      </c>
      <c r="L142" t="str">
        <f>VLOOKUP(A142,'Payment_Details '!B:G,5,0)</f>
        <v>COD</v>
      </c>
      <c r="M142" s="18">
        <f>VLOOKUP(A142,'Payment_Details '!B:G,6,0)</f>
        <v>36049</v>
      </c>
      <c r="N142" t="str">
        <f>VLOOKUP(A142,Shipment_Details!B:G,2,0)</f>
        <v>Automotive</v>
      </c>
      <c r="O142" t="str">
        <f>VLOOKUP(A142,Shipment_Details!B:G,3,0)</f>
        <v>International</v>
      </c>
      <c r="P142" t="str">
        <f>VLOOKUP(A142,Shipment_Details!B:G,4,0)</f>
        <v>Regular</v>
      </c>
      <c r="Q142">
        <f>VLOOKUP(A142,Shipment_Details!B:G,5,0)</f>
        <v>442</v>
      </c>
      <c r="R142">
        <f>VLOOKUP(A142,Shipment_Details!B:G,6,0)</f>
        <v>595</v>
      </c>
      <c r="S142">
        <f>VLOOKUP(A142,'Task 20 Efficiency part1'!B:H,7,0)</f>
        <v>0.74285714285714288</v>
      </c>
    </row>
    <row r="143" spans="1:19" x14ac:dyDescent="0.35">
      <c r="A143">
        <v>4142</v>
      </c>
      <c r="B143">
        <v>955</v>
      </c>
      <c r="C143" t="s">
        <v>264</v>
      </c>
      <c r="D143" t="s">
        <v>516</v>
      </c>
      <c r="E143" t="s">
        <v>14</v>
      </c>
      <c r="F143" t="s">
        <v>265</v>
      </c>
      <c r="G143">
        <v>1771412315</v>
      </c>
      <c r="H143">
        <v>57138</v>
      </c>
      <c r="I143">
        <f>DATEDIF(Membership!B206, Membership!C206, "m")</f>
        <v>0</v>
      </c>
      <c r="J143" s="17" t="str">
        <f t="shared" si="2"/>
        <v>High Value - Short Term</v>
      </c>
      <c r="K143" s="1" t="str">
        <f>VLOOKUP(A143,'Payment_Details '!B:G,4,0)</f>
        <v>PAID</v>
      </c>
      <c r="L143" t="str">
        <f>VLOOKUP(A143,'Payment_Details '!B:G,5,0)</f>
        <v>COD</v>
      </c>
      <c r="M143" s="18">
        <f>VLOOKUP(A143,'Payment_Details '!B:G,6,0)</f>
        <v>32743</v>
      </c>
      <c r="N143" t="str">
        <f>VLOOKUP(A143,Shipment_Details!B:G,2,0)</f>
        <v>Food and Beverages</v>
      </c>
      <c r="O143" t="str">
        <f>VLOOKUP(A143,Shipment_Details!B:G,3,0)</f>
        <v>Domestic</v>
      </c>
      <c r="P143" t="str">
        <f>VLOOKUP(A143,Shipment_Details!B:G,4,0)</f>
        <v>Express</v>
      </c>
      <c r="Q143">
        <f>VLOOKUP(A143,Shipment_Details!B:G,5,0)</f>
        <v>98</v>
      </c>
      <c r="R143">
        <f>VLOOKUP(A143,Shipment_Details!B:G,6,0)</f>
        <v>360</v>
      </c>
      <c r="S143">
        <f>VLOOKUP(A143,'Task 20 Efficiency part1'!B:H,7,0)</f>
        <v>0.2722222222222222</v>
      </c>
    </row>
    <row r="144" spans="1:19" x14ac:dyDescent="0.35">
      <c r="A144">
        <v>9770</v>
      </c>
      <c r="B144">
        <v>106</v>
      </c>
      <c r="C144" t="s">
        <v>266</v>
      </c>
      <c r="D144" t="s">
        <v>517</v>
      </c>
      <c r="E144" t="s">
        <v>11</v>
      </c>
      <c r="F144" t="s">
        <v>267</v>
      </c>
      <c r="G144">
        <v>7962531995</v>
      </c>
      <c r="H144">
        <v>987</v>
      </c>
      <c r="I144">
        <f>DATEDIF(Membership!B207, Membership!C207, "m")</f>
        <v>0</v>
      </c>
      <c r="J144" s="17" t="str">
        <f t="shared" si="2"/>
        <v>Low Value - Short Term</v>
      </c>
      <c r="K144" s="1" t="str">
        <f>VLOOKUP(A144,'Payment_Details '!B:G,4,0)</f>
        <v>PAID</v>
      </c>
      <c r="L144" t="str">
        <f>VLOOKUP(A144,'Payment_Details '!B:G,5,0)</f>
        <v>COD</v>
      </c>
      <c r="M144" s="18">
        <f>VLOOKUP(A144,'Payment_Details '!B:G,6,0)</f>
        <v>28437</v>
      </c>
      <c r="N144" t="str">
        <f>VLOOKUP(A144,Shipment_Details!B:G,2,0)</f>
        <v>Luggage</v>
      </c>
      <c r="O144" t="str">
        <f>VLOOKUP(A144,Shipment_Details!B:G,3,0)</f>
        <v>International</v>
      </c>
      <c r="P144" t="str">
        <f>VLOOKUP(A144,Shipment_Details!B:G,4,0)</f>
        <v>Express</v>
      </c>
      <c r="Q144">
        <f>VLOOKUP(A144,Shipment_Details!B:G,5,0)</f>
        <v>431</v>
      </c>
      <c r="R144">
        <f>VLOOKUP(A144,Shipment_Details!B:G,6,0)</f>
        <v>934</v>
      </c>
      <c r="S144">
        <f>VLOOKUP(A144,'Task 20 Efficiency part1'!B:H,7,0)</f>
        <v>0.4614561027837259</v>
      </c>
    </row>
    <row r="145" spans="1:19" x14ac:dyDescent="0.35">
      <c r="A145">
        <v>2593</v>
      </c>
      <c r="B145">
        <v>410</v>
      </c>
      <c r="C145" t="s">
        <v>206</v>
      </c>
      <c r="D145" t="s">
        <v>518</v>
      </c>
      <c r="E145" t="s">
        <v>11</v>
      </c>
      <c r="F145" t="s">
        <v>268</v>
      </c>
      <c r="G145">
        <v>5212165773</v>
      </c>
      <c r="H145">
        <v>80179</v>
      </c>
      <c r="I145">
        <f>DATEDIF(Membership!B208, Membership!C208, "m")</f>
        <v>0</v>
      </c>
      <c r="J145" s="17" t="str">
        <f t="shared" si="2"/>
        <v>High Value - Short Term</v>
      </c>
      <c r="K145" s="1" t="str">
        <f>VLOOKUP(A145,'Payment_Details '!B:G,4,0)</f>
        <v>PAID</v>
      </c>
      <c r="L145" t="str">
        <f>VLOOKUP(A145,'Payment_Details '!B:G,5,0)</f>
        <v>COD</v>
      </c>
      <c r="M145" s="18">
        <f>VLOOKUP(A145,'Payment_Details '!B:G,6,0)</f>
        <v>39839</v>
      </c>
      <c r="N145" t="str">
        <f>VLOOKUP(A145,Shipment_Details!B:G,2,0)</f>
        <v>Construction</v>
      </c>
      <c r="O145" t="str">
        <f>VLOOKUP(A145,Shipment_Details!B:G,3,0)</f>
        <v>International</v>
      </c>
      <c r="P145" t="str">
        <f>VLOOKUP(A145,Shipment_Details!B:G,4,0)</f>
        <v>Express</v>
      </c>
      <c r="Q145">
        <f>VLOOKUP(A145,Shipment_Details!B:G,5,0)</f>
        <v>745</v>
      </c>
      <c r="R145">
        <f>VLOOKUP(A145,Shipment_Details!B:G,6,0)</f>
        <v>1383</v>
      </c>
      <c r="S145">
        <f>VLOOKUP(A145,'Task 20 Efficiency part1'!B:H,7,0)</f>
        <v>0.53868402024584239</v>
      </c>
    </row>
    <row r="146" spans="1:19" x14ac:dyDescent="0.35">
      <c r="A146">
        <v>9807</v>
      </c>
      <c r="B146">
        <v>311</v>
      </c>
      <c r="C146" t="s">
        <v>269</v>
      </c>
      <c r="D146" t="s">
        <v>519</v>
      </c>
      <c r="E146" t="s">
        <v>14</v>
      </c>
      <c r="F146" t="s">
        <v>270</v>
      </c>
      <c r="G146">
        <v>1106944265</v>
      </c>
      <c r="H146">
        <v>63810</v>
      </c>
      <c r="I146">
        <f>DATEDIF(Membership!B209, Membership!C209, "m")</f>
        <v>0</v>
      </c>
      <c r="J146" s="17" t="str">
        <f t="shared" si="2"/>
        <v>High Value - Short Term</v>
      </c>
      <c r="K146" s="1" t="str">
        <f>VLOOKUP(A146,'Payment_Details '!B:G,4,0)</f>
        <v>PAID</v>
      </c>
      <c r="L146" t="str">
        <f>VLOOKUP(A146,'Payment_Details '!B:G,5,0)</f>
        <v>CARD PAYMENT</v>
      </c>
      <c r="M146" s="18">
        <f>VLOOKUP(A146,'Payment_Details '!B:G,6,0)</f>
        <v>37106</v>
      </c>
      <c r="N146" t="str">
        <f>VLOOKUP(A146,Shipment_Details!B:G,2,0)</f>
        <v>Home Furnishing</v>
      </c>
      <c r="O146" t="str">
        <f>VLOOKUP(A146,Shipment_Details!B:G,3,0)</f>
        <v>International</v>
      </c>
      <c r="P146" t="str">
        <f>VLOOKUP(A146,Shipment_Details!B:G,4,0)</f>
        <v>Express</v>
      </c>
      <c r="Q146">
        <f>VLOOKUP(A146,Shipment_Details!B:G,5,0)</f>
        <v>871</v>
      </c>
      <c r="R146">
        <f>VLOOKUP(A146,Shipment_Details!B:G,6,0)</f>
        <v>1274</v>
      </c>
      <c r="S146">
        <f>VLOOKUP(A146,'Task 20 Efficiency part1'!B:H,7,0)</f>
        <v>0.68367346938775508</v>
      </c>
    </row>
    <row r="147" spans="1:19" x14ac:dyDescent="0.35">
      <c r="A147">
        <v>2525</v>
      </c>
      <c r="B147">
        <v>830</v>
      </c>
      <c r="C147" t="s">
        <v>271</v>
      </c>
      <c r="D147" t="s">
        <v>520</v>
      </c>
      <c r="E147" t="s">
        <v>8</v>
      </c>
      <c r="F147" t="s">
        <v>272</v>
      </c>
      <c r="G147">
        <v>9484650144</v>
      </c>
      <c r="H147">
        <v>22261</v>
      </c>
      <c r="I147">
        <f>DATEDIF(Membership!B210, Membership!C210, "m")</f>
        <v>0</v>
      </c>
      <c r="J147" s="17" t="str">
        <f t="shared" si="2"/>
        <v>Medium Value - Short Term</v>
      </c>
      <c r="K147" s="1" t="str">
        <f>VLOOKUP(A147,'Payment_Details '!B:G,4,0)</f>
        <v>PAID</v>
      </c>
      <c r="L147" t="str">
        <f>VLOOKUP(A147,'Payment_Details '!B:G,5,0)</f>
        <v>CARD PAYMENT</v>
      </c>
      <c r="M147" s="18">
        <f>VLOOKUP(A147,'Payment_Details '!B:G,6,0)</f>
        <v>33963</v>
      </c>
      <c r="N147" t="str">
        <f>VLOOKUP(A147,Shipment_Details!B:G,2,0)</f>
        <v>Industrial Equipments</v>
      </c>
      <c r="O147" t="str">
        <f>VLOOKUP(A147,Shipment_Details!B:G,3,0)</f>
        <v>Domestic</v>
      </c>
      <c r="P147" t="str">
        <f>VLOOKUP(A147,Shipment_Details!B:G,4,0)</f>
        <v>Regular</v>
      </c>
      <c r="Q147">
        <f>VLOOKUP(A147,Shipment_Details!B:G,5,0)</f>
        <v>67</v>
      </c>
      <c r="R147">
        <f>VLOOKUP(A147,Shipment_Details!B:G,6,0)</f>
        <v>193</v>
      </c>
      <c r="S147">
        <f>VLOOKUP(A147,'Task 20 Efficiency part1'!B:H,7,0)</f>
        <v>0.34715025906735753</v>
      </c>
    </row>
    <row r="148" spans="1:19" x14ac:dyDescent="0.35">
      <c r="A148">
        <v>1724</v>
      </c>
      <c r="B148">
        <v>805</v>
      </c>
      <c r="C148" t="s">
        <v>273</v>
      </c>
      <c r="D148" t="s">
        <v>521</v>
      </c>
      <c r="E148" t="s">
        <v>8</v>
      </c>
      <c r="F148" t="s">
        <v>274</v>
      </c>
      <c r="G148">
        <v>5023276687</v>
      </c>
      <c r="H148">
        <v>37286</v>
      </c>
      <c r="I148">
        <f>DATEDIF(Membership!B211, Membership!C211, "m")</f>
        <v>0</v>
      </c>
      <c r="J148" s="17" t="str">
        <f t="shared" si="2"/>
        <v>Medium Value - Short Term</v>
      </c>
      <c r="K148" s="1" t="str">
        <f>VLOOKUP(A148,'Payment_Details '!B:G,4,0)</f>
        <v>PAID</v>
      </c>
      <c r="L148" t="str">
        <f>VLOOKUP(A148,'Payment_Details '!B:G,5,0)</f>
        <v>CARD PAYMENT</v>
      </c>
      <c r="M148" s="18">
        <f>VLOOKUP(A148,'Payment_Details '!B:G,6,0)</f>
        <v>38124</v>
      </c>
      <c r="N148" t="str">
        <f>VLOOKUP(A148,Shipment_Details!B:G,2,0)</f>
        <v>Home Furnishing</v>
      </c>
      <c r="O148" t="str">
        <f>VLOOKUP(A148,Shipment_Details!B:G,3,0)</f>
        <v>Domestic</v>
      </c>
      <c r="P148" t="str">
        <f>VLOOKUP(A148,Shipment_Details!B:G,4,0)</f>
        <v>Express</v>
      </c>
      <c r="Q148">
        <f>VLOOKUP(A148,Shipment_Details!B:G,5,0)</f>
        <v>431</v>
      </c>
      <c r="R148">
        <f>VLOOKUP(A148,Shipment_Details!B:G,6,0)</f>
        <v>702</v>
      </c>
      <c r="S148">
        <f>VLOOKUP(A148,'Task 20 Efficiency part1'!B:H,7,0)</f>
        <v>0.61396011396011396</v>
      </c>
    </row>
    <row r="149" spans="1:19" x14ac:dyDescent="0.35">
      <c r="A149">
        <v>7146</v>
      </c>
      <c r="B149">
        <v>351</v>
      </c>
      <c r="C149" t="s">
        <v>275</v>
      </c>
      <c r="D149" t="s">
        <v>522</v>
      </c>
      <c r="E149" t="s">
        <v>11</v>
      </c>
      <c r="F149" t="s">
        <v>276</v>
      </c>
      <c r="G149">
        <v>2048989791</v>
      </c>
      <c r="H149">
        <v>73874</v>
      </c>
      <c r="I149">
        <f>DATEDIF(Membership!B212, Membership!C212, "m")</f>
        <v>0</v>
      </c>
      <c r="J149" s="17" t="str">
        <f t="shared" si="2"/>
        <v>High Value - Short Term</v>
      </c>
      <c r="K149" s="1" t="str">
        <f>VLOOKUP(A149,'Payment_Details '!B:G,4,0)</f>
        <v>PAID</v>
      </c>
      <c r="L149" t="str">
        <f>VLOOKUP(A149,'Payment_Details '!B:G,5,0)</f>
        <v>CARD PAYMENT</v>
      </c>
      <c r="M149" s="18">
        <f>VLOOKUP(A149,'Payment_Details '!B:G,6,0)</f>
        <v>37953</v>
      </c>
      <c r="N149" t="str">
        <f>VLOOKUP(A149,Shipment_Details!B:G,2,0)</f>
        <v>Construction</v>
      </c>
      <c r="O149" t="str">
        <f>VLOOKUP(A149,Shipment_Details!B:G,3,0)</f>
        <v>International</v>
      </c>
      <c r="P149" t="str">
        <f>VLOOKUP(A149,Shipment_Details!B:G,4,0)</f>
        <v>Regular</v>
      </c>
      <c r="Q149">
        <f>VLOOKUP(A149,Shipment_Details!B:G,5,0)</f>
        <v>178</v>
      </c>
      <c r="R149">
        <f>VLOOKUP(A149,Shipment_Details!B:G,6,0)</f>
        <v>646</v>
      </c>
      <c r="S149">
        <f>VLOOKUP(A149,'Task 20 Efficiency part1'!B:H,7,0)</f>
        <v>0.27554179566563469</v>
      </c>
    </row>
    <row r="150" spans="1:19" x14ac:dyDescent="0.35">
      <c r="A150">
        <v>563</v>
      </c>
      <c r="B150">
        <v>529</v>
      </c>
      <c r="C150" t="s">
        <v>277</v>
      </c>
      <c r="D150" t="s">
        <v>523</v>
      </c>
      <c r="E150" t="s">
        <v>14</v>
      </c>
      <c r="F150" t="s">
        <v>278</v>
      </c>
      <c r="G150">
        <v>8133737988</v>
      </c>
      <c r="H150">
        <v>20187</v>
      </c>
      <c r="I150">
        <f>DATEDIF(Membership!B213, Membership!C213, "m")</f>
        <v>0</v>
      </c>
      <c r="J150" s="17" t="str">
        <f t="shared" si="2"/>
        <v>Medium Value - Short Term</v>
      </c>
      <c r="K150" s="1" t="str">
        <f>VLOOKUP(A150,'Payment_Details '!B:G,4,0)</f>
        <v>NOT PAID</v>
      </c>
      <c r="L150" t="str">
        <f>VLOOKUP(A150,'Payment_Details '!B:G,5,0)</f>
        <v>COD</v>
      </c>
      <c r="M150" s="18">
        <f>VLOOKUP(A150,'Payment_Details '!B:G,6,0)</f>
        <v>0</v>
      </c>
      <c r="N150" t="str">
        <f>VLOOKUP(A150,Shipment_Details!B:G,2,0)</f>
        <v>Home Furnishing</v>
      </c>
      <c r="O150" t="str">
        <f>VLOOKUP(A150,Shipment_Details!B:G,3,0)</f>
        <v>Domestic</v>
      </c>
      <c r="P150" t="str">
        <f>VLOOKUP(A150,Shipment_Details!B:G,4,0)</f>
        <v>Express</v>
      </c>
      <c r="Q150">
        <f>VLOOKUP(A150,Shipment_Details!B:G,5,0)</f>
        <v>180</v>
      </c>
      <c r="R150">
        <f>VLOOKUP(A150,Shipment_Details!B:G,6,0)</f>
        <v>755</v>
      </c>
      <c r="S150">
        <f>VLOOKUP(A150,'Task 20 Efficiency part1'!B:H,7,0)</f>
        <v>0.23841059602649006</v>
      </c>
    </row>
    <row r="151" spans="1:19" x14ac:dyDescent="0.35">
      <c r="A151">
        <v>7771</v>
      </c>
      <c r="B151">
        <v>52</v>
      </c>
      <c r="C151" t="s">
        <v>279</v>
      </c>
      <c r="D151" t="s">
        <v>524</v>
      </c>
      <c r="E151" t="s">
        <v>14</v>
      </c>
      <c r="F151" t="s">
        <v>280</v>
      </c>
      <c r="G151">
        <v>3262621948</v>
      </c>
      <c r="H151">
        <v>51038</v>
      </c>
      <c r="I151">
        <f>DATEDIF(Membership!B214, Membership!C214, "m")</f>
        <v>0</v>
      </c>
      <c r="J151" s="17" t="str">
        <f t="shared" si="2"/>
        <v>High Value - Short Term</v>
      </c>
      <c r="K151" s="1" t="str">
        <f>VLOOKUP(A151,'Payment_Details '!B:G,4,0)</f>
        <v>NOT PAID</v>
      </c>
      <c r="L151" t="str">
        <f>VLOOKUP(A151,'Payment_Details '!B:G,5,0)</f>
        <v>COD</v>
      </c>
      <c r="M151" s="18">
        <f>VLOOKUP(A151,'Payment_Details '!B:G,6,0)</f>
        <v>0</v>
      </c>
      <c r="N151" t="str">
        <f>VLOOKUP(A151,Shipment_Details!B:G,2,0)</f>
        <v>Arts and crafts</v>
      </c>
      <c r="O151" t="str">
        <f>VLOOKUP(A151,Shipment_Details!B:G,3,0)</f>
        <v>Domestic</v>
      </c>
      <c r="P151" t="str">
        <f>VLOOKUP(A151,Shipment_Details!B:G,4,0)</f>
        <v>Express</v>
      </c>
      <c r="Q151">
        <f>VLOOKUP(A151,Shipment_Details!B:G,5,0)</f>
        <v>280</v>
      </c>
      <c r="R151">
        <f>VLOOKUP(A151,Shipment_Details!B:G,6,0)</f>
        <v>990</v>
      </c>
      <c r="S151">
        <f>VLOOKUP(A151,'Task 20 Efficiency part1'!B:H,7,0)</f>
        <v>0.28282828282828282</v>
      </c>
    </row>
    <row r="152" spans="1:19" x14ac:dyDescent="0.35">
      <c r="A152">
        <v>4789</v>
      </c>
      <c r="B152">
        <v>30</v>
      </c>
      <c r="C152" t="s">
        <v>281</v>
      </c>
      <c r="D152" t="s">
        <v>525</v>
      </c>
      <c r="E152" t="s">
        <v>8</v>
      </c>
      <c r="F152" t="s">
        <v>282</v>
      </c>
      <c r="G152">
        <v>3426943865</v>
      </c>
      <c r="H152">
        <v>89846</v>
      </c>
      <c r="I152">
        <f>DATEDIF(Membership!B215, Membership!C215, "m")</f>
        <v>0</v>
      </c>
      <c r="J152" s="17" t="str">
        <f t="shared" si="2"/>
        <v>High Value - Short Term</v>
      </c>
      <c r="K152" s="1" t="str">
        <f>VLOOKUP(A152,'Payment_Details '!B:G,4,0)</f>
        <v>NOT PAID</v>
      </c>
      <c r="L152" t="str">
        <f>VLOOKUP(A152,'Payment_Details '!B:G,5,0)</f>
        <v>COD</v>
      </c>
      <c r="M152" s="18">
        <f>VLOOKUP(A152,'Payment_Details '!B:G,6,0)</f>
        <v>0</v>
      </c>
      <c r="N152" t="str">
        <f>VLOOKUP(A152,Shipment_Details!B:G,2,0)</f>
        <v>Hazardous Goods</v>
      </c>
      <c r="O152" t="str">
        <f>VLOOKUP(A152,Shipment_Details!B:G,3,0)</f>
        <v>Domestic</v>
      </c>
      <c r="P152" t="str">
        <f>VLOOKUP(A152,Shipment_Details!B:G,4,0)</f>
        <v>Express</v>
      </c>
      <c r="Q152">
        <f>VLOOKUP(A152,Shipment_Details!B:G,5,0)</f>
        <v>263</v>
      </c>
      <c r="R152">
        <f>VLOOKUP(A152,Shipment_Details!B:G,6,0)</f>
        <v>965</v>
      </c>
      <c r="S152">
        <f>VLOOKUP(A152,'Task 20 Efficiency part1'!B:H,7,0)</f>
        <v>0.27253886010362693</v>
      </c>
    </row>
    <row r="153" spans="1:19" x14ac:dyDescent="0.35">
      <c r="A153">
        <v>3221</v>
      </c>
      <c r="B153">
        <v>421</v>
      </c>
      <c r="C153" t="s">
        <v>283</v>
      </c>
      <c r="D153" t="s">
        <v>526</v>
      </c>
      <c r="E153" t="s">
        <v>14</v>
      </c>
      <c r="F153" t="s">
        <v>284</v>
      </c>
      <c r="G153">
        <v>7803854441</v>
      </c>
      <c r="H153">
        <v>59967</v>
      </c>
      <c r="I153">
        <f>DATEDIF(Membership!B216, Membership!C216, "m")</f>
        <v>0</v>
      </c>
      <c r="J153" s="17" t="str">
        <f t="shared" si="2"/>
        <v>High Value - Short Term</v>
      </c>
      <c r="K153" s="1" t="str">
        <f>VLOOKUP(A153,'Payment_Details '!B:G,4,0)</f>
        <v>NOT PAID</v>
      </c>
      <c r="L153" t="str">
        <f>VLOOKUP(A153,'Payment_Details '!B:G,5,0)</f>
        <v>CARD PAYMENT</v>
      </c>
      <c r="M153" s="18">
        <f>VLOOKUP(A153,'Payment_Details '!B:G,6,0)</f>
        <v>0</v>
      </c>
      <c r="N153" t="str">
        <f>VLOOKUP(A153,Shipment_Details!B:G,2,0)</f>
        <v>Automotive</v>
      </c>
      <c r="O153" t="str">
        <f>VLOOKUP(A153,Shipment_Details!B:G,3,0)</f>
        <v>Domestic</v>
      </c>
      <c r="P153" t="str">
        <f>VLOOKUP(A153,Shipment_Details!B:G,4,0)</f>
        <v>Regular</v>
      </c>
      <c r="Q153">
        <f>VLOOKUP(A153,Shipment_Details!B:G,5,0)</f>
        <v>187</v>
      </c>
      <c r="R153">
        <f>VLOOKUP(A153,Shipment_Details!B:G,6,0)</f>
        <v>931</v>
      </c>
      <c r="S153">
        <f>VLOOKUP(A153,'Task 20 Efficiency part1'!B:H,7,0)</f>
        <v>0.20085929108485501</v>
      </c>
    </row>
    <row r="154" spans="1:19" x14ac:dyDescent="0.35">
      <c r="A154">
        <v>5197</v>
      </c>
      <c r="B154">
        <v>696</v>
      </c>
      <c r="C154" t="s">
        <v>285</v>
      </c>
      <c r="D154" t="s">
        <v>527</v>
      </c>
      <c r="E154" t="s">
        <v>8</v>
      </c>
      <c r="F154" t="s">
        <v>286</v>
      </c>
      <c r="G154">
        <v>9770768694</v>
      </c>
      <c r="H154">
        <v>59474</v>
      </c>
      <c r="I154">
        <f>DATEDIF(Membership!B217, Membership!C217, "m")</f>
        <v>0</v>
      </c>
      <c r="J154" s="17" t="str">
        <f t="shared" si="2"/>
        <v>High Value - Short Term</v>
      </c>
      <c r="K154" s="1" t="str">
        <f>VLOOKUP(A154,'Payment_Details '!B:G,4,0)</f>
        <v>PAID</v>
      </c>
      <c r="L154" t="str">
        <f>VLOOKUP(A154,'Payment_Details '!B:G,5,0)</f>
        <v>COD</v>
      </c>
      <c r="M154" s="18">
        <f>VLOOKUP(A154,'Payment_Details '!B:G,6,0)</f>
        <v>40925</v>
      </c>
      <c r="N154" t="str">
        <f>VLOOKUP(A154,Shipment_Details!B:G,2,0)</f>
        <v>Arts and crafts</v>
      </c>
      <c r="O154" t="str">
        <f>VLOOKUP(A154,Shipment_Details!B:G,3,0)</f>
        <v>International</v>
      </c>
      <c r="P154" t="str">
        <f>VLOOKUP(A154,Shipment_Details!B:G,4,0)</f>
        <v>Regular</v>
      </c>
      <c r="Q154">
        <f>VLOOKUP(A154,Shipment_Details!B:G,5,0)</f>
        <v>94</v>
      </c>
      <c r="R154">
        <f>VLOOKUP(A154,Shipment_Details!B:G,6,0)</f>
        <v>361</v>
      </c>
      <c r="S154">
        <f>VLOOKUP(A154,'Task 20 Efficiency part1'!B:H,7,0)</f>
        <v>0.26038781163434904</v>
      </c>
    </row>
    <row r="155" spans="1:19" x14ac:dyDescent="0.35">
      <c r="A155">
        <v>8183</v>
      </c>
      <c r="B155">
        <v>788</v>
      </c>
      <c r="C155" t="s">
        <v>287</v>
      </c>
      <c r="D155" t="s">
        <v>528</v>
      </c>
      <c r="E155" t="s">
        <v>14</v>
      </c>
      <c r="F155" t="s">
        <v>288</v>
      </c>
      <c r="G155">
        <v>2496040176</v>
      </c>
      <c r="H155">
        <v>77342</v>
      </c>
      <c r="I155">
        <f>DATEDIF(Membership!B218, Membership!C218, "m")</f>
        <v>0</v>
      </c>
      <c r="J155" s="17" t="str">
        <f t="shared" si="2"/>
        <v>High Value - Short Term</v>
      </c>
      <c r="K155" s="1" t="str">
        <f>VLOOKUP(A155,'Payment_Details '!B:G,4,0)</f>
        <v>NOT PAID</v>
      </c>
      <c r="L155" t="str">
        <f>VLOOKUP(A155,'Payment_Details '!B:G,5,0)</f>
        <v>COD</v>
      </c>
      <c r="M155" s="18">
        <f>VLOOKUP(A155,'Payment_Details '!B:G,6,0)</f>
        <v>0</v>
      </c>
      <c r="N155" t="str">
        <f>VLOOKUP(A155,Shipment_Details!B:G,2,0)</f>
        <v>Fashion</v>
      </c>
      <c r="O155" t="str">
        <f>VLOOKUP(A155,Shipment_Details!B:G,3,0)</f>
        <v>International</v>
      </c>
      <c r="P155" t="str">
        <f>VLOOKUP(A155,Shipment_Details!B:G,4,0)</f>
        <v>Express</v>
      </c>
      <c r="Q155">
        <f>VLOOKUP(A155,Shipment_Details!B:G,5,0)</f>
        <v>906</v>
      </c>
      <c r="R155">
        <f>VLOOKUP(A155,Shipment_Details!B:G,6,0)</f>
        <v>1297</v>
      </c>
      <c r="S155">
        <f>VLOOKUP(A155,'Task 20 Efficiency part1'!B:H,7,0)</f>
        <v>0.69853508095605243</v>
      </c>
    </row>
    <row r="156" spans="1:19" x14ac:dyDescent="0.35">
      <c r="A156">
        <v>1126</v>
      </c>
      <c r="B156">
        <v>590</v>
      </c>
      <c r="C156" t="s">
        <v>289</v>
      </c>
      <c r="D156" t="s">
        <v>529</v>
      </c>
      <c r="E156" t="s">
        <v>11</v>
      </c>
      <c r="F156" t="s">
        <v>290</v>
      </c>
      <c r="G156">
        <v>5597753640</v>
      </c>
      <c r="H156">
        <v>57460</v>
      </c>
      <c r="I156">
        <f>DATEDIF(Membership!B219, Membership!C219, "m")</f>
        <v>0</v>
      </c>
      <c r="J156" s="17" t="str">
        <f t="shared" si="2"/>
        <v>High Value - Short Term</v>
      </c>
      <c r="K156" s="1" t="str">
        <f>VLOOKUP(A156,'Payment_Details '!B:G,4,0)</f>
        <v>PAID</v>
      </c>
      <c r="L156" t="str">
        <f>VLOOKUP(A156,'Payment_Details '!B:G,5,0)</f>
        <v>COD</v>
      </c>
      <c r="M156" s="18">
        <f>VLOOKUP(A156,'Payment_Details '!B:G,6,0)</f>
        <v>40239</v>
      </c>
      <c r="N156" t="str">
        <f>VLOOKUP(A156,Shipment_Details!B:G,2,0)</f>
        <v>Healthcare</v>
      </c>
      <c r="O156" t="str">
        <f>VLOOKUP(A156,Shipment_Details!B:G,3,0)</f>
        <v>International</v>
      </c>
      <c r="P156" t="str">
        <f>VLOOKUP(A156,Shipment_Details!B:G,4,0)</f>
        <v>Regular</v>
      </c>
      <c r="Q156">
        <f>VLOOKUP(A156,Shipment_Details!B:G,5,0)</f>
        <v>71</v>
      </c>
      <c r="R156">
        <f>VLOOKUP(A156,Shipment_Details!B:G,6,0)</f>
        <v>130</v>
      </c>
      <c r="S156">
        <f>VLOOKUP(A156,'Task 20 Efficiency part1'!B:H,7,0)</f>
        <v>0.5461538461538461</v>
      </c>
    </row>
    <row r="157" spans="1:19" x14ac:dyDescent="0.35">
      <c r="A157">
        <v>4899</v>
      </c>
      <c r="B157">
        <v>417</v>
      </c>
      <c r="C157" t="s">
        <v>291</v>
      </c>
      <c r="D157" t="s">
        <v>530</v>
      </c>
      <c r="E157" t="s">
        <v>8</v>
      </c>
      <c r="F157" t="s">
        <v>292</v>
      </c>
      <c r="G157">
        <v>6624913103</v>
      </c>
      <c r="H157">
        <v>74930</v>
      </c>
      <c r="I157">
        <f>DATEDIF(Membership!B220, Membership!C220, "m")</f>
        <v>0</v>
      </c>
      <c r="J157" s="17" t="str">
        <f t="shared" si="2"/>
        <v>High Value - Short Term</v>
      </c>
      <c r="K157" s="1" t="str">
        <f>VLOOKUP(A157,'Payment_Details '!B:G,4,0)</f>
        <v>NOT PAID</v>
      </c>
      <c r="L157" t="str">
        <f>VLOOKUP(A157,'Payment_Details '!B:G,5,0)</f>
        <v>COD</v>
      </c>
      <c r="M157" s="18">
        <f>VLOOKUP(A157,'Payment_Details '!B:G,6,0)</f>
        <v>0</v>
      </c>
      <c r="N157" t="str">
        <f>VLOOKUP(A157,Shipment_Details!B:G,2,0)</f>
        <v>Hazardous Goods</v>
      </c>
      <c r="O157" t="str">
        <f>VLOOKUP(A157,Shipment_Details!B:G,3,0)</f>
        <v>International</v>
      </c>
      <c r="P157" t="str">
        <f>VLOOKUP(A157,Shipment_Details!B:G,4,0)</f>
        <v>Express</v>
      </c>
      <c r="Q157">
        <f>VLOOKUP(A157,Shipment_Details!B:G,5,0)</f>
        <v>253</v>
      </c>
      <c r="R157">
        <f>VLOOKUP(A157,Shipment_Details!B:G,6,0)</f>
        <v>904</v>
      </c>
      <c r="S157">
        <f>VLOOKUP(A157,'Task 20 Efficiency part1'!B:H,7,0)</f>
        <v>0.27986725663716816</v>
      </c>
    </row>
    <row r="158" spans="1:19" x14ac:dyDescent="0.35">
      <c r="A158">
        <v>4732</v>
      </c>
      <c r="B158">
        <v>635</v>
      </c>
      <c r="C158" t="s">
        <v>293</v>
      </c>
      <c r="D158" t="s">
        <v>531</v>
      </c>
      <c r="E158" t="s">
        <v>8</v>
      </c>
      <c r="F158" t="s">
        <v>294</v>
      </c>
      <c r="G158">
        <v>2676477272</v>
      </c>
      <c r="H158">
        <v>89389</v>
      </c>
      <c r="I158">
        <f>DATEDIF(Membership!B221, Membership!C221, "m")</f>
        <v>0</v>
      </c>
      <c r="J158" s="17" t="str">
        <f t="shared" si="2"/>
        <v>High Value - Short Term</v>
      </c>
      <c r="K158" s="1" t="str">
        <f>VLOOKUP(A158,'Payment_Details '!B:G,4,0)</f>
        <v>NOT PAID</v>
      </c>
      <c r="L158" t="str">
        <f>VLOOKUP(A158,'Payment_Details '!B:G,5,0)</f>
        <v>COD</v>
      </c>
      <c r="M158" s="18">
        <f>VLOOKUP(A158,'Payment_Details '!B:G,6,0)</f>
        <v>0</v>
      </c>
      <c r="N158" t="str">
        <f>VLOOKUP(A158,Shipment_Details!B:G,2,0)</f>
        <v>Home Furnishing</v>
      </c>
      <c r="O158" t="str">
        <f>VLOOKUP(A158,Shipment_Details!B:G,3,0)</f>
        <v>International</v>
      </c>
      <c r="P158" t="str">
        <f>VLOOKUP(A158,Shipment_Details!B:G,4,0)</f>
        <v>Express</v>
      </c>
      <c r="Q158">
        <f>VLOOKUP(A158,Shipment_Details!B:G,5,0)</f>
        <v>591</v>
      </c>
      <c r="R158">
        <f>VLOOKUP(A158,Shipment_Details!B:G,6,0)</f>
        <v>1433</v>
      </c>
      <c r="S158">
        <f>VLOOKUP(A158,'Task 20 Efficiency part1'!B:H,7,0)</f>
        <v>0.41242149337055128</v>
      </c>
    </row>
    <row r="159" spans="1:19" x14ac:dyDescent="0.35">
      <c r="A159">
        <v>4103</v>
      </c>
      <c r="B159">
        <v>549</v>
      </c>
      <c r="C159" t="s">
        <v>295</v>
      </c>
      <c r="D159" t="s">
        <v>532</v>
      </c>
      <c r="E159" t="s">
        <v>8</v>
      </c>
      <c r="F159" t="s">
        <v>296</v>
      </c>
      <c r="G159">
        <v>7164606551</v>
      </c>
      <c r="H159">
        <v>86767</v>
      </c>
      <c r="I159">
        <f>DATEDIF(Membership!B222, Membership!C222, "m")</f>
        <v>0</v>
      </c>
      <c r="J159" s="17" t="str">
        <f t="shared" si="2"/>
        <v>High Value - Short Term</v>
      </c>
      <c r="K159" s="1" t="str">
        <f>VLOOKUP(A159,'Payment_Details '!B:G,4,0)</f>
        <v>NOT PAID</v>
      </c>
      <c r="L159" t="str">
        <f>VLOOKUP(A159,'Payment_Details '!B:G,5,0)</f>
        <v>COD</v>
      </c>
      <c r="M159" s="18">
        <f>VLOOKUP(A159,'Payment_Details '!B:G,6,0)</f>
        <v>0</v>
      </c>
      <c r="N159" t="str">
        <f>VLOOKUP(A159,Shipment_Details!B:G,2,0)</f>
        <v>Automotive</v>
      </c>
      <c r="O159" t="str">
        <f>VLOOKUP(A159,Shipment_Details!B:G,3,0)</f>
        <v>Domestic</v>
      </c>
      <c r="P159" t="str">
        <f>VLOOKUP(A159,Shipment_Details!B:G,4,0)</f>
        <v>Regular</v>
      </c>
      <c r="Q159">
        <f>VLOOKUP(A159,Shipment_Details!B:G,5,0)</f>
        <v>399</v>
      </c>
      <c r="R159">
        <f>VLOOKUP(A159,Shipment_Details!B:G,6,0)</f>
        <v>835</v>
      </c>
      <c r="S159">
        <f>VLOOKUP(A159,'Task 20 Efficiency part1'!B:H,7,0)</f>
        <v>0.47784431137724553</v>
      </c>
    </row>
    <row r="160" spans="1:19" x14ac:dyDescent="0.35">
      <c r="A160">
        <v>7861</v>
      </c>
      <c r="B160">
        <v>877</v>
      </c>
      <c r="C160" t="s">
        <v>297</v>
      </c>
      <c r="D160" t="s">
        <v>533</v>
      </c>
      <c r="E160" t="s">
        <v>11</v>
      </c>
      <c r="F160" t="s">
        <v>298</v>
      </c>
      <c r="G160">
        <v>6448120894</v>
      </c>
      <c r="H160">
        <v>42257</v>
      </c>
      <c r="I160">
        <f>DATEDIF(Membership!B223, Membership!C223, "m")</f>
        <v>0</v>
      </c>
      <c r="J160" s="17" t="str">
        <f t="shared" si="2"/>
        <v>Medium Value - Short Term</v>
      </c>
      <c r="K160" s="1" t="str">
        <f>VLOOKUP(A160,'Payment_Details '!B:G,4,0)</f>
        <v>PAID</v>
      </c>
      <c r="L160" t="str">
        <f>VLOOKUP(A160,'Payment_Details '!B:G,5,0)</f>
        <v>COD</v>
      </c>
      <c r="M160" s="18">
        <f>VLOOKUP(A160,'Payment_Details '!B:G,6,0)</f>
        <v>39585</v>
      </c>
      <c r="N160" t="str">
        <f>VLOOKUP(A160,Shipment_Details!B:G,2,0)</f>
        <v>Automotive</v>
      </c>
      <c r="O160" t="str">
        <f>VLOOKUP(A160,Shipment_Details!B:G,3,0)</f>
        <v>International</v>
      </c>
      <c r="P160" t="str">
        <f>VLOOKUP(A160,Shipment_Details!B:G,4,0)</f>
        <v>Express</v>
      </c>
      <c r="Q160">
        <f>VLOOKUP(A160,Shipment_Details!B:G,5,0)</f>
        <v>91</v>
      </c>
      <c r="R160">
        <f>VLOOKUP(A160,Shipment_Details!B:G,6,0)</f>
        <v>242</v>
      </c>
      <c r="S160">
        <f>VLOOKUP(A160,'Task 20 Efficiency part1'!B:H,7,0)</f>
        <v>0.37603305785123969</v>
      </c>
    </row>
    <row r="161" spans="1:19" x14ac:dyDescent="0.35">
      <c r="A161">
        <v>7764</v>
      </c>
      <c r="B161">
        <v>690</v>
      </c>
      <c r="C161" t="s">
        <v>299</v>
      </c>
      <c r="D161" t="s">
        <v>534</v>
      </c>
      <c r="E161" t="s">
        <v>11</v>
      </c>
      <c r="F161" t="s">
        <v>300</v>
      </c>
      <c r="G161">
        <v>8065274712</v>
      </c>
      <c r="H161">
        <v>28987</v>
      </c>
      <c r="I161">
        <f>DATEDIF(Membership!B224, Membership!C224, "m")</f>
        <v>0</v>
      </c>
      <c r="J161" s="17" t="str">
        <f t="shared" si="2"/>
        <v>Medium Value - Short Term</v>
      </c>
      <c r="K161" s="1" t="str">
        <f>VLOOKUP(A161,'Payment_Details '!B:G,4,0)</f>
        <v>NOT PAID</v>
      </c>
      <c r="L161" t="str">
        <f>VLOOKUP(A161,'Payment_Details '!B:G,5,0)</f>
        <v>COD</v>
      </c>
      <c r="M161" s="18">
        <f>VLOOKUP(A161,'Payment_Details '!B:G,6,0)</f>
        <v>0</v>
      </c>
      <c r="N161" t="str">
        <f>VLOOKUP(A161,Shipment_Details!B:G,2,0)</f>
        <v>Hazardous Goods</v>
      </c>
      <c r="O161" t="str">
        <f>VLOOKUP(A161,Shipment_Details!B:G,3,0)</f>
        <v>International</v>
      </c>
      <c r="P161" t="str">
        <f>VLOOKUP(A161,Shipment_Details!B:G,4,0)</f>
        <v>Regular</v>
      </c>
      <c r="Q161">
        <f>VLOOKUP(A161,Shipment_Details!B:G,5,0)</f>
        <v>717</v>
      </c>
      <c r="R161">
        <f>VLOOKUP(A161,Shipment_Details!B:G,6,0)</f>
        <v>1297</v>
      </c>
      <c r="S161">
        <f>VLOOKUP(A161,'Task 20 Efficiency part1'!B:H,7,0)</f>
        <v>0.5528141865844256</v>
      </c>
    </row>
    <row r="162" spans="1:19" x14ac:dyDescent="0.35">
      <c r="A162">
        <v>5345</v>
      </c>
      <c r="B162">
        <v>164</v>
      </c>
      <c r="C162" t="s">
        <v>301</v>
      </c>
      <c r="D162" t="s">
        <v>535</v>
      </c>
      <c r="E162" t="s">
        <v>11</v>
      </c>
      <c r="F162" t="s">
        <v>302</v>
      </c>
      <c r="G162">
        <v>8636405460</v>
      </c>
      <c r="H162">
        <v>38952</v>
      </c>
      <c r="I162">
        <f>DATEDIF(Membership!B225, Membership!C225, "m")</f>
        <v>0</v>
      </c>
      <c r="J162" s="17" t="str">
        <f t="shared" si="2"/>
        <v>Medium Value - Short Term</v>
      </c>
      <c r="K162" s="1" t="str">
        <f>VLOOKUP(A162,'Payment_Details '!B:G,4,0)</f>
        <v>PAID</v>
      </c>
      <c r="L162" t="str">
        <f>VLOOKUP(A162,'Payment_Details '!B:G,5,0)</f>
        <v>COD</v>
      </c>
      <c r="M162" s="18">
        <f>VLOOKUP(A162,'Payment_Details '!B:G,6,0)</f>
        <v>40418</v>
      </c>
      <c r="N162" t="str">
        <f>VLOOKUP(A162,Shipment_Details!B:G,2,0)</f>
        <v>Food and Beverages</v>
      </c>
      <c r="O162" t="str">
        <f>VLOOKUP(A162,Shipment_Details!B:G,3,0)</f>
        <v>International</v>
      </c>
      <c r="P162" t="str">
        <f>VLOOKUP(A162,Shipment_Details!B:G,4,0)</f>
        <v>Regular</v>
      </c>
      <c r="Q162">
        <f>VLOOKUP(A162,Shipment_Details!B:G,5,0)</f>
        <v>735</v>
      </c>
      <c r="R162">
        <f>VLOOKUP(A162,Shipment_Details!B:G,6,0)</f>
        <v>1181</v>
      </c>
      <c r="S162">
        <f>VLOOKUP(A162,'Task 20 Efficiency part1'!B:H,7,0)</f>
        <v>0.62235393734123623</v>
      </c>
    </row>
    <row r="163" spans="1:19" x14ac:dyDescent="0.35">
      <c r="A163">
        <v>6191</v>
      </c>
      <c r="B163">
        <v>279</v>
      </c>
      <c r="C163" t="s">
        <v>251</v>
      </c>
      <c r="D163" t="s">
        <v>536</v>
      </c>
      <c r="E163" t="s">
        <v>14</v>
      </c>
      <c r="F163" t="s">
        <v>303</v>
      </c>
      <c r="G163">
        <v>7478765147</v>
      </c>
      <c r="H163">
        <v>50635</v>
      </c>
      <c r="I163">
        <f>DATEDIF(Membership!B226, Membership!C226, "m")</f>
        <v>0</v>
      </c>
      <c r="J163" s="17" t="str">
        <f t="shared" si="2"/>
        <v>High Value - Short Term</v>
      </c>
      <c r="K163" s="1" t="str">
        <f>VLOOKUP(A163,'Payment_Details '!B:G,4,0)</f>
        <v>NOT PAID</v>
      </c>
      <c r="L163" t="str">
        <f>VLOOKUP(A163,'Payment_Details '!B:G,5,0)</f>
        <v>COD</v>
      </c>
      <c r="M163" s="18">
        <f>VLOOKUP(A163,'Payment_Details '!B:G,6,0)</f>
        <v>0</v>
      </c>
      <c r="N163" t="str">
        <f>VLOOKUP(A163,Shipment_Details!B:G,2,0)</f>
        <v>Hazardous Goods</v>
      </c>
      <c r="O163" t="str">
        <f>VLOOKUP(A163,Shipment_Details!B:G,3,0)</f>
        <v>Domestic</v>
      </c>
      <c r="P163" t="str">
        <f>VLOOKUP(A163,Shipment_Details!B:G,4,0)</f>
        <v>Express</v>
      </c>
      <c r="Q163">
        <f>VLOOKUP(A163,Shipment_Details!B:G,5,0)</f>
        <v>970</v>
      </c>
      <c r="R163">
        <f>VLOOKUP(A163,Shipment_Details!B:G,6,0)</f>
        <v>1242</v>
      </c>
      <c r="S163">
        <f>VLOOKUP(A163,'Task 20 Efficiency part1'!B:H,7,0)</f>
        <v>0.78099838969404189</v>
      </c>
    </row>
    <row r="164" spans="1:19" x14ac:dyDescent="0.35">
      <c r="A164">
        <v>310</v>
      </c>
      <c r="B164">
        <v>574</v>
      </c>
      <c r="C164" t="s">
        <v>304</v>
      </c>
      <c r="D164" t="s">
        <v>537</v>
      </c>
      <c r="E164" t="s">
        <v>8</v>
      </c>
      <c r="F164" t="s">
        <v>305</v>
      </c>
      <c r="G164">
        <v>5704304288</v>
      </c>
      <c r="H164">
        <v>32800</v>
      </c>
      <c r="I164">
        <f>DATEDIF(Membership!B227, Membership!C227, "m")</f>
        <v>0</v>
      </c>
      <c r="J164" s="17" t="str">
        <f t="shared" si="2"/>
        <v>Medium Value - Short Term</v>
      </c>
      <c r="K164" s="1" t="str">
        <f>VLOOKUP(A164,'Payment_Details '!B:G,4,0)</f>
        <v>NOT PAID</v>
      </c>
      <c r="L164" t="str">
        <f>VLOOKUP(A164,'Payment_Details '!B:G,5,0)</f>
        <v>COD</v>
      </c>
      <c r="M164" s="18">
        <f>VLOOKUP(A164,'Payment_Details '!B:G,6,0)</f>
        <v>0</v>
      </c>
      <c r="N164" t="str">
        <f>VLOOKUP(A164,Shipment_Details!B:G,2,0)</f>
        <v>Arts and crafts</v>
      </c>
      <c r="O164" t="str">
        <f>VLOOKUP(A164,Shipment_Details!B:G,3,0)</f>
        <v>Domestic</v>
      </c>
      <c r="P164" t="str">
        <f>VLOOKUP(A164,Shipment_Details!B:G,4,0)</f>
        <v>Regular</v>
      </c>
      <c r="Q164">
        <f>VLOOKUP(A164,Shipment_Details!B:G,5,0)</f>
        <v>80</v>
      </c>
      <c r="R164">
        <f>VLOOKUP(A164,Shipment_Details!B:G,6,0)</f>
        <v>236</v>
      </c>
      <c r="S164">
        <f>VLOOKUP(A164,'Task 20 Efficiency part1'!B:H,7,0)</f>
        <v>0.33898305084745761</v>
      </c>
    </row>
    <row r="165" spans="1:19" x14ac:dyDescent="0.35">
      <c r="A165">
        <v>3095</v>
      </c>
      <c r="B165">
        <v>222</v>
      </c>
      <c r="C165" t="s">
        <v>306</v>
      </c>
      <c r="D165" t="s">
        <v>538</v>
      </c>
      <c r="E165" t="s">
        <v>14</v>
      </c>
      <c r="F165" t="s">
        <v>307</v>
      </c>
      <c r="G165">
        <v>7239777917</v>
      </c>
      <c r="H165">
        <v>67478</v>
      </c>
      <c r="I165">
        <f>DATEDIF(Membership!B228, Membership!C228, "m")</f>
        <v>0</v>
      </c>
      <c r="J165" s="17" t="str">
        <f t="shared" si="2"/>
        <v>High Value - Short Term</v>
      </c>
      <c r="K165" s="1" t="str">
        <f>VLOOKUP(A165,'Payment_Details '!B:G,4,0)</f>
        <v>NOT PAID</v>
      </c>
      <c r="L165" t="str">
        <f>VLOOKUP(A165,'Payment_Details '!B:G,5,0)</f>
        <v>CARD PAYMENT</v>
      </c>
      <c r="M165" s="18">
        <f>VLOOKUP(A165,'Payment_Details '!B:G,6,0)</f>
        <v>0</v>
      </c>
      <c r="N165" t="str">
        <f>VLOOKUP(A165,Shipment_Details!B:G,2,0)</f>
        <v>Arts and crafts</v>
      </c>
      <c r="O165" t="str">
        <f>VLOOKUP(A165,Shipment_Details!B:G,3,0)</f>
        <v>Domestic</v>
      </c>
      <c r="P165" t="str">
        <f>VLOOKUP(A165,Shipment_Details!B:G,4,0)</f>
        <v>Express</v>
      </c>
      <c r="Q165">
        <f>VLOOKUP(A165,Shipment_Details!B:G,5,0)</f>
        <v>550</v>
      </c>
      <c r="R165">
        <f>VLOOKUP(A165,Shipment_Details!B:G,6,0)</f>
        <v>1171</v>
      </c>
      <c r="S165">
        <f>VLOOKUP(A165,'Task 20 Efficiency part1'!B:H,7,0)</f>
        <v>0.46968403074295473</v>
      </c>
    </row>
    <row r="166" spans="1:19" x14ac:dyDescent="0.35">
      <c r="A166">
        <v>2159</v>
      </c>
      <c r="B166">
        <v>640</v>
      </c>
      <c r="C166" t="s">
        <v>308</v>
      </c>
      <c r="D166" t="s">
        <v>539</v>
      </c>
      <c r="E166" t="s">
        <v>14</v>
      </c>
      <c r="F166" t="s">
        <v>309</v>
      </c>
      <c r="G166">
        <v>2543703845</v>
      </c>
      <c r="H166">
        <v>24449</v>
      </c>
      <c r="I166">
        <f>DATEDIF(Membership!B229, Membership!C229, "m")</f>
        <v>0</v>
      </c>
      <c r="J166" s="17" t="str">
        <f t="shared" si="2"/>
        <v>Medium Value - Short Term</v>
      </c>
      <c r="K166" s="1" t="str">
        <f>VLOOKUP(A166,'Payment_Details '!B:G,4,0)</f>
        <v>PAID</v>
      </c>
      <c r="L166" t="str">
        <f>VLOOKUP(A166,'Payment_Details '!B:G,5,0)</f>
        <v>COD</v>
      </c>
      <c r="M166" s="18">
        <f>VLOOKUP(A166,'Payment_Details '!B:G,6,0)</f>
        <v>40719</v>
      </c>
      <c r="N166" t="str">
        <f>VLOOKUP(A166,Shipment_Details!B:G,2,0)</f>
        <v>Arts and crafts</v>
      </c>
      <c r="O166" t="str">
        <f>VLOOKUP(A166,Shipment_Details!B:G,3,0)</f>
        <v>International</v>
      </c>
      <c r="P166" t="str">
        <f>VLOOKUP(A166,Shipment_Details!B:G,4,0)</f>
        <v>Express</v>
      </c>
      <c r="Q166">
        <f>VLOOKUP(A166,Shipment_Details!B:G,5,0)</f>
        <v>187</v>
      </c>
      <c r="R166">
        <f>VLOOKUP(A166,Shipment_Details!B:G,6,0)</f>
        <v>864</v>
      </c>
      <c r="S166">
        <f>VLOOKUP(A166,'Task 20 Efficiency part1'!B:H,7,0)</f>
        <v>0.21643518518518517</v>
      </c>
    </row>
    <row r="167" spans="1:19" x14ac:dyDescent="0.35">
      <c r="A167">
        <v>3569</v>
      </c>
      <c r="B167">
        <v>896</v>
      </c>
      <c r="C167" t="s">
        <v>310</v>
      </c>
      <c r="D167" t="s">
        <v>540</v>
      </c>
      <c r="E167" t="s">
        <v>14</v>
      </c>
      <c r="F167" t="s">
        <v>311</v>
      </c>
      <c r="G167">
        <v>6104073082</v>
      </c>
      <c r="H167">
        <v>3119</v>
      </c>
      <c r="I167">
        <f>DATEDIF(Membership!B230, Membership!C230, "m")</f>
        <v>0</v>
      </c>
      <c r="J167" s="17" t="str">
        <f t="shared" si="2"/>
        <v>Low Value - Short Term</v>
      </c>
      <c r="K167" s="1" t="str">
        <f>VLOOKUP(A167,'Payment_Details '!B:G,4,0)</f>
        <v>PAID</v>
      </c>
      <c r="L167" t="str">
        <f>VLOOKUP(A167,'Payment_Details '!B:G,5,0)</f>
        <v>CARD PAYMENT</v>
      </c>
      <c r="M167" s="18">
        <f>VLOOKUP(A167,'Payment_Details '!B:G,6,0)</f>
        <v>41822</v>
      </c>
      <c r="N167" t="str">
        <f>VLOOKUP(A167,Shipment_Details!B:G,2,0)</f>
        <v>Automotive</v>
      </c>
      <c r="O167" t="str">
        <f>VLOOKUP(A167,Shipment_Details!B:G,3,0)</f>
        <v>International</v>
      </c>
      <c r="P167" t="str">
        <f>VLOOKUP(A167,Shipment_Details!B:G,4,0)</f>
        <v>Express</v>
      </c>
      <c r="Q167">
        <f>VLOOKUP(A167,Shipment_Details!B:G,5,0)</f>
        <v>262</v>
      </c>
      <c r="R167">
        <f>VLOOKUP(A167,Shipment_Details!B:G,6,0)</f>
        <v>875</v>
      </c>
      <c r="S167">
        <f>VLOOKUP(A167,'Task 20 Efficiency part1'!B:H,7,0)</f>
        <v>0.29942857142857143</v>
      </c>
    </row>
    <row r="168" spans="1:19" x14ac:dyDescent="0.35">
      <c r="A168">
        <v>5958</v>
      </c>
      <c r="B168">
        <v>318</v>
      </c>
      <c r="C168" t="s">
        <v>100</v>
      </c>
      <c r="D168" t="s">
        <v>541</v>
      </c>
      <c r="E168" t="s">
        <v>14</v>
      </c>
      <c r="F168" t="s">
        <v>312</v>
      </c>
      <c r="G168">
        <v>5160860537</v>
      </c>
      <c r="H168">
        <v>13693</v>
      </c>
      <c r="I168">
        <f>DATEDIF(Membership!B231, Membership!C231, "m")</f>
        <v>0</v>
      </c>
      <c r="J168" s="17" t="str">
        <f t="shared" si="2"/>
        <v>Medium Value - Short Term</v>
      </c>
      <c r="K168" s="1" t="str">
        <f>VLOOKUP(A168,'Payment_Details '!B:G,4,0)</f>
        <v>PAID</v>
      </c>
      <c r="L168" t="str">
        <f>VLOOKUP(A168,'Payment_Details '!B:G,5,0)</f>
        <v>COD</v>
      </c>
      <c r="M168" s="18">
        <f>VLOOKUP(A168,'Payment_Details '!B:G,6,0)</f>
        <v>38255</v>
      </c>
      <c r="N168" t="str">
        <f>VLOOKUP(A168,Shipment_Details!B:G,2,0)</f>
        <v>Food and Beverages</v>
      </c>
      <c r="O168" t="str">
        <f>VLOOKUP(A168,Shipment_Details!B:G,3,0)</f>
        <v>Domestic</v>
      </c>
      <c r="P168" t="str">
        <f>VLOOKUP(A168,Shipment_Details!B:G,4,0)</f>
        <v>Regular</v>
      </c>
      <c r="Q168">
        <f>VLOOKUP(A168,Shipment_Details!B:G,5,0)</f>
        <v>540</v>
      </c>
      <c r="R168">
        <f>VLOOKUP(A168,Shipment_Details!B:G,6,0)</f>
        <v>1172</v>
      </c>
      <c r="S168">
        <f>VLOOKUP(A168,'Task 20 Efficiency part1'!B:H,7,0)</f>
        <v>0.46075085324232085</v>
      </c>
    </row>
    <row r="169" spans="1:19" x14ac:dyDescent="0.35">
      <c r="A169">
        <v>1275</v>
      </c>
      <c r="B169">
        <v>953</v>
      </c>
      <c r="C169" t="s">
        <v>313</v>
      </c>
      <c r="D169" t="s">
        <v>542</v>
      </c>
      <c r="E169" t="s">
        <v>14</v>
      </c>
      <c r="F169" t="s">
        <v>314</v>
      </c>
      <c r="G169">
        <v>2792956542</v>
      </c>
      <c r="H169">
        <v>80796</v>
      </c>
      <c r="I169">
        <f>DATEDIF(Membership!B232, Membership!C232, "m")</f>
        <v>0</v>
      </c>
      <c r="J169" s="17" t="str">
        <f t="shared" si="2"/>
        <v>High Value - Short Term</v>
      </c>
      <c r="K169" s="1" t="str">
        <f>VLOOKUP(A169,'Payment_Details '!B:G,4,0)</f>
        <v>PAID</v>
      </c>
      <c r="L169" t="str">
        <f>VLOOKUP(A169,'Payment_Details '!B:G,5,0)</f>
        <v>COD</v>
      </c>
      <c r="M169" s="18">
        <f>VLOOKUP(A169,'Payment_Details '!B:G,6,0)</f>
        <v>40246</v>
      </c>
      <c r="N169" t="str">
        <f>VLOOKUP(A169,Shipment_Details!B:G,2,0)</f>
        <v>Fashion</v>
      </c>
      <c r="O169" t="str">
        <f>VLOOKUP(A169,Shipment_Details!B:G,3,0)</f>
        <v>Domestic</v>
      </c>
      <c r="P169" t="str">
        <f>VLOOKUP(A169,Shipment_Details!B:G,4,0)</f>
        <v>Regular</v>
      </c>
      <c r="Q169">
        <f>VLOOKUP(A169,Shipment_Details!B:G,5,0)</f>
        <v>581</v>
      </c>
      <c r="R169">
        <f>VLOOKUP(A169,Shipment_Details!B:G,6,0)</f>
        <v>1422</v>
      </c>
      <c r="S169">
        <f>VLOOKUP(A169,'Task 20 Efficiency part1'!B:H,7,0)</f>
        <v>0.40857946554149088</v>
      </c>
    </row>
    <row r="170" spans="1:19" x14ac:dyDescent="0.35">
      <c r="A170">
        <v>6357</v>
      </c>
      <c r="B170">
        <v>681</v>
      </c>
      <c r="C170" t="s">
        <v>315</v>
      </c>
      <c r="D170" t="s">
        <v>543</v>
      </c>
      <c r="E170" t="s">
        <v>14</v>
      </c>
      <c r="F170" t="s">
        <v>316</v>
      </c>
      <c r="G170">
        <v>3676237077</v>
      </c>
      <c r="H170">
        <v>19804</v>
      </c>
      <c r="I170">
        <f>DATEDIF(Membership!B233, Membership!C233, "m")</f>
        <v>0</v>
      </c>
      <c r="J170" s="17" t="str">
        <f t="shared" si="2"/>
        <v>Medium Value - Short Term</v>
      </c>
      <c r="K170" s="1" t="str">
        <f>VLOOKUP(A170,'Payment_Details '!B:G,4,0)</f>
        <v>NOT PAID</v>
      </c>
      <c r="L170" t="str">
        <f>VLOOKUP(A170,'Payment_Details '!B:G,5,0)</f>
        <v>COD</v>
      </c>
      <c r="M170" s="18">
        <f>VLOOKUP(A170,'Payment_Details '!B:G,6,0)</f>
        <v>0</v>
      </c>
      <c r="N170" t="str">
        <f>VLOOKUP(A170,Shipment_Details!B:G,2,0)</f>
        <v>Fashion</v>
      </c>
      <c r="O170" t="str">
        <f>VLOOKUP(A170,Shipment_Details!B:G,3,0)</f>
        <v>International</v>
      </c>
      <c r="P170" t="str">
        <f>VLOOKUP(A170,Shipment_Details!B:G,4,0)</f>
        <v>Regular</v>
      </c>
      <c r="Q170">
        <f>VLOOKUP(A170,Shipment_Details!B:G,5,0)</f>
        <v>840</v>
      </c>
      <c r="R170">
        <f>VLOOKUP(A170,Shipment_Details!B:G,6,0)</f>
        <v>1061</v>
      </c>
      <c r="S170">
        <f>VLOOKUP(A170,'Task 20 Efficiency part1'!B:H,7,0)</f>
        <v>0.79170593779453347</v>
      </c>
    </row>
    <row r="171" spans="1:19" x14ac:dyDescent="0.35">
      <c r="A171">
        <v>4551</v>
      </c>
      <c r="B171">
        <v>972</v>
      </c>
      <c r="C171" t="s">
        <v>317</v>
      </c>
      <c r="D171" t="s">
        <v>544</v>
      </c>
      <c r="E171" t="s">
        <v>11</v>
      </c>
      <c r="F171" t="s">
        <v>318</v>
      </c>
      <c r="G171">
        <v>2375791511</v>
      </c>
      <c r="H171">
        <v>75766</v>
      </c>
      <c r="I171">
        <f>DATEDIF(Membership!B234, Membership!C234, "m")</f>
        <v>0</v>
      </c>
      <c r="J171" s="17" t="str">
        <f t="shared" si="2"/>
        <v>High Value - Short Term</v>
      </c>
      <c r="K171" s="1" t="str">
        <f>VLOOKUP(A171,'Payment_Details '!B:G,4,0)</f>
        <v>NOT PAID</v>
      </c>
      <c r="L171" t="str">
        <f>VLOOKUP(A171,'Payment_Details '!B:G,5,0)</f>
        <v>CARD PAYMENT</v>
      </c>
      <c r="M171" s="18">
        <f>VLOOKUP(A171,'Payment_Details '!B:G,6,0)</f>
        <v>0</v>
      </c>
      <c r="N171" t="str">
        <f>VLOOKUP(A171,Shipment_Details!B:G,2,0)</f>
        <v>Hazardous Goods</v>
      </c>
      <c r="O171" t="str">
        <f>VLOOKUP(A171,Shipment_Details!B:G,3,0)</f>
        <v>Domestic</v>
      </c>
      <c r="P171" t="str">
        <f>VLOOKUP(A171,Shipment_Details!B:G,4,0)</f>
        <v>Express</v>
      </c>
      <c r="Q171">
        <f>VLOOKUP(A171,Shipment_Details!B:G,5,0)</f>
        <v>873</v>
      </c>
      <c r="R171">
        <f>VLOOKUP(A171,Shipment_Details!B:G,6,0)</f>
        <v>1199</v>
      </c>
      <c r="S171">
        <f>VLOOKUP(A171,'Task 20 Efficiency part1'!B:H,7,0)</f>
        <v>0.7281067556296914</v>
      </c>
    </row>
    <row r="172" spans="1:19" x14ac:dyDescent="0.35">
      <c r="A172">
        <v>4252</v>
      </c>
      <c r="B172">
        <v>407</v>
      </c>
      <c r="C172" t="s">
        <v>125</v>
      </c>
      <c r="D172" t="s">
        <v>545</v>
      </c>
      <c r="E172" t="s">
        <v>8</v>
      </c>
      <c r="F172" t="s">
        <v>319</v>
      </c>
      <c r="G172">
        <v>1578883625</v>
      </c>
      <c r="H172">
        <v>74338</v>
      </c>
      <c r="I172">
        <f>DATEDIF(Membership!B235, Membership!C235, "m")</f>
        <v>0</v>
      </c>
      <c r="J172" s="17" t="str">
        <f t="shared" si="2"/>
        <v>High Value - Short Term</v>
      </c>
      <c r="K172" s="1" t="str">
        <f>VLOOKUP(A172,'Payment_Details '!B:G,4,0)</f>
        <v>NOT PAID</v>
      </c>
      <c r="L172" t="str">
        <f>VLOOKUP(A172,'Payment_Details '!B:G,5,0)</f>
        <v>COD</v>
      </c>
      <c r="M172" s="18">
        <f>VLOOKUP(A172,'Payment_Details '!B:G,6,0)</f>
        <v>0</v>
      </c>
      <c r="N172" t="str">
        <f>VLOOKUP(A172,Shipment_Details!B:G,2,0)</f>
        <v>Home Furnishing</v>
      </c>
      <c r="O172" t="str">
        <f>VLOOKUP(A172,Shipment_Details!B:G,3,0)</f>
        <v>Domestic</v>
      </c>
      <c r="P172" t="str">
        <f>VLOOKUP(A172,Shipment_Details!B:G,4,0)</f>
        <v>Express</v>
      </c>
      <c r="Q172">
        <f>VLOOKUP(A172,Shipment_Details!B:G,5,0)</f>
        <v>315</v>
      </c>
      <c r="R172">
        <f>VLOOKUP(A172,Shipment_Details!B:G,6,0)</f>
        <v>937</v>
      </c>
      <c r="S172">
        <f>VLOOKUP(A172,'Task 20 Efficiency part1'!B:H,7,0)</f>
        <v>0.33617929562433296</v>
      </c>
    </row>
    <row r="173" spans="1:19" x14ac:dyDescent="0.35">
      <c r="A173">
        <v>2096</v>
      </c>
      <c r="B173">
        <v>226</v>
      </c>
      <c r="C173" t="s">
        <v>320</v>
      </c>
      <c r="D173" t="s">
        <v>546</v>
      </c>
      <c r="E173" t="s">
        <v>8</v>
      </c>
      <c r="F173" t="s">
        <v>321</v>
      </c>
      <c r="G173">
        <v>3365326918</v>
      </c>
      <c r="H173">
        <v>73423</v>
      </c>
      <c r="I173">
        <f>DATEDIF(Membership!B236, Membership!C236, "m")</f>
        <v>0</v>
      </c>
      <c r="J173" s="17" t="str">
        <f t="shared" si="2"/>
        <v>High Value - Short Term</v>
      </c>
      <c r="K173" s="1" t="str">
        <f>VLOOKUP(A173,'Payment_Details '!B:G,4,0)</f>
        <v>PAID</v>
      </c>
      <c r="L173" t="str">
        <f>VLOOKUP(A173,'Payment_Details '!B:G,5,0)</f>
        <v>CARD PAYMENT</v>
      </c>
      <c r="M173" s="18">
        <f>VLOOKUP(A173,'Payment_Details '!B:G,6,0)</f>
        <v>41141</v>
      </c>
      <c r="N173" t="str">
        <f>VLOOKUP(A173,Shipment_Details!B:G,2,0)</f>
        <v>Industrial Equipments</v>
      </c>
      <c r="O173" t="str">
        <f>VLOOKUP(A173,Shipment_Details!B:G,3,0)</f>
        <v>Domestic</v>
      </c>
      <c r="P173" t="str">
        <f>VLOOKUP(A173,Shipment_Details!B:G,4,0)</f>
        <v>Regular</v>
      </c>
      <c r="Q173">
        <f>VLOOKUP(A173,Shipment_Details!B:G,5,0)</f>
        <v>955</v>
      </c>
      <c r="R173">
        <f>VLOOKUP(A173,Shipment_Details!B:G,6,0)</f>
        <v>1369</v>
      </c>
      <c r="S173">
        <f>VLOOKUP(A173,'Task 20 Efficiency part1'!B:H,7,0)</f>
        <v>0.69758948137326515</v>
      </c>
    </row>
    <row r="174" spans="1:19" x14ac:dyDescent="0.35">
      <c r="A174">
        <v>5209</v>
      </c>
      <c r="B174">
        <v>762</v>
      </c>
      <c r="C174" t="s">
        <v>322</v>
      </c>
      <c r="D174" t="s">
        <v>547</v>
      </c>
      <c r="E174" t="s">
        <v>14</v>
      </c>
      <c r="F174" t="s">
        <v>323</v>
      </c>
      <c r="G174">
        <v>8798033999</v>
      </c>
      <c r="H174">
        <v>91842</v>
      </c>
      <c r="I174">
        <f>DATEDIF(Membership!B237, Membership!C237, "m")</f>
        <v>0</v>
      </c>
      <c r="J174" s="17" t="str">
        <f t="shared" si="2"/>
        <v>High Value - Short Term</v>
      </c>
      <c r="K174" s="1" t="str">
        <f>VLOOKUP(A174,'Payment_Details '!B:G,4,0)</f>
        <v>PAID</v>
      </c>
      <c r="L174" t="str">
        <f>VLOOKUP(A174,'Payment_Details '!B:G,5,0)</f>
        <v>COD</v>
      </c>
      <c r="M174" s="18">
        <f>VLOOKUP(A174,'Payment_Details '!B:G,6,0)</f>
        <v>28003</v>
      </c>
      <c r="N174" t="str">
        <f>VLOOKUP(A174,Shipment_Details!B:G,2,0)</f>
        <v>Healthcare</v>
      </c>
      <c r="O174" t="str">
        <f>VLOOKUP(A174,Shipment_Details!B:G,3,0)</f>
        <v>International</v>
      </c>
      <c r="P174" t="str">
        <f>VLOOKUP(A174,Shipment_Details!B:G,4,0)</f>
        <v>Express</v>
      </c>
      <c r="Q174">
        <f>VLOOKUP(A174,Shipment_Details!B:G,5,0)</f>
        <v>372</v>
      </c>
      <c r="R174">
        <f>VLOOKUP(A174,Shipment_Details!B:G,6,0)</f>
        <v>679</v>
      </c>
      <c r="S174">
        <f>VLOOKUP(A174,'Task 20 Efficiency part1'!B:H,7,0)</f>
        <v>0.54786450662739328</v>
      </c>
    </row>
    <row r="175" spans="1:19" x14ac:dyDescent="0.35">
      <c r="A175">
        <v>9271</v>
      </c>
      <c r="B175">
        <v>872</v>
      </c>
      <c r="C175" t="s">
        <v>324</v>
      </c>
      <c r="D175" t="s">
        <v>548</v>
      </c>
      <c r="E175" t="s">
        <v>14</v>
      </c>
      <c r="F175" t="s">
        <v>325</v>
      </c>
      <c r="G175">
        <v>5734730611</v>
      </c>
      <c r="H175">
        <v>81148</v>
      </c>
      <c r="I175">
        <f>DATEDIF(Membership!B238, Membership!C238, "m")</f>
        <v>0</v>
      </c>
      <c r="J175" s="17" t="str">
        <f t="shared" si="2"/>
        <v>High Value - Short Term</v>
      </c>
      <c r="K175" s="1" t="str">
        <f>VLOOKUP(A175,'Payment_Details '!B:G,4,0)</f>
        <v>NOT PAID</v>
      </c>
      <c r="L175" t="str">
        <f>VLOOKUP(A175,'Payment_Details '!B:G,5,0)</f>
        <v>COD</v>
      </c>
      <c r="M175" s="18">
        <f>VLOOKUP(A175,'Payment_Details '!B:G,6,0)</f>
        <v>0</v>
      </c>
      <c r="N175" t="str">
        <f>VLOOKUP(A175,Shipment_Details!B:G,2,0)</f>
        <v>Arts and crafts</v>
      </c>
      <c r="O175" t="str">
        <f>VLOOKUP(A175,Shipment_Details!B:G,3,0)</f>
        <v>Domestic</v>
      </c>
      <c r="P175" t="str">
        <f>VLOOKUP(A175,Shipment_Details!B:G,4,0)</f>
        <v>Express</v>
      </c>
      <c r="Q175">
        <f>VLOOKUP(A175,Shipment_Details!B:G,5,0)</f>
        <v>182</v>
      </c>
      <c r="R175">
        <f>VLOOKUP(A175,Shipment_Details!B:G,6,0)</f>
        <v>726</v>
      </c>
      <c r="S175">
        <f>VLOOKUP(A175,'Task 20 Efficiency part1'!B:H,7,0)</f>
        <v>0.25068870523415976</v>
      </c>
    </row>
    <row r="176" spans="1:19" x14ac:dyDescent="0.35">
      <c r="A176">
        <v>6772</v>
      </c>
      <c r="B176">
        <v>473</v>
      </c>
      <c r="C176" t="s">
        <v>244</v>
      </c>
      <c r="D176" t="s">
        <v>549</v>
      </c>
      <c r="E176" t="s">
        <v>11</v>
      </c>
      <c r="F176" t="s">
        <v>326</v>
      </c>
      <c r="G176">
        <v>7600088539</v>
      </c>
      <c r="H176">
        <v>96963</v>
      </c>
      <c r="I176">
        <f>DATEDIF(Membership!B239, Membership!C239, "m")</f>
        <v>0</v>
      </c>
      <c r="J176" s="17" t="str">
        <f t="shared" si="2"/>
        <v>High Value - Short Term</v>
      </c>
      <c r="K176" s="1" t="str">
        <f>VLOOKUP(A176,'Payment_Details '!B:G,4,0)</f>
        <v>PAID</v>
      </c>
      <c r="L176" t="str">
        <f>VLOOKUP(A176,'Payment_Details '!B:G,5,0)</f>
        <v>COD</v>
      </c>
      <c r="M176" s="18">
        <f>VLOOKUP(A176,'Payment_Details '!B:G,6,0)</f>
        <v>40085</v>
      </c>
      <c r="N176" t="str">
        <f>VLOOKUP(A176,Shipment_Details!B:G,2,0)</f>
        <v>Hazardous Goods</v>
      </c>
      <c r="O176" t="str">
        <f>VLOOKUP(A176,Shipment_Details!B:G,3,0)</f>
        <v>Domestic</v>
      </c>
      <c r="P176" t="str">
        <f>VLOOKUP(A176,Shipment_Details!B:G,4,0)</f>
        <v>Regular</v>
      </c>
      <c r="Q176">
        <f>VLOOKUP(A176,Shipment_Details!B:G,5,0)</f>
        <v>868</v>
      </c>
      <c r="R176">
        <f>VLOOKUP(A176,Shipment_Details!B:G,6,0)</f>
        <v>1320</v>
      </c>
      <c r="S176">
        <f>VLOOKUP(A176,'Task 20 Efficiency part1'!B:H,7,0)</f>
        <v>0.65757575757575759</v>
      </c>
    </row>
    <row r="177" spans="1:19" x14ac:dyDescent="0.35">
      <c r="A177">
        <v>4628</v>
      </c>
      <c r="B177">
        <v>248</v>
      </c>
      <c r="C177" t="s">
        <v>327</v>
      </c>
      <c r="D177" t="s">
        <v>550</v>
      </c>
      <c r="E177" t="s">
        <v>14</v>
      </c>
      <c r="F177" t="s">
        <v>328</v>
      </c>
      <c r="G177">
        <v>5946963380</v>
      </c>
      <c r="H177">
        <v>88092</v>
      </c>
      <c r="I177">
        <f>DATEDIF(Membership!B240, Membership!C240, "m")</f>
        <v>0</v>
      </c>
      <c r="J177" s="17" t="str">
        <f t="shared" si="2"/>
        <v>High Value - Short Term</v>
      </c>
      <c r="K177" s="1" t="str">
        <f>VLOOKUP(A177,'Payment_Details '!B:G,4,0)</f>
        <v>NOT PAID</v>
      </c>
      <c r="L177" t="str">
        <f>VLOOKUP(A177,'Payment_Details '!B:G,5,0)</f>
        <v>COD</v>
      </c>
      <c r="M177" s="18">
        <f>VLOOKUP(A177,'Payment_Details '!B:G,6,0)</f>
        <v>0</v>
      </c>
      <c r="N177" t="str">
        <f>VLOOKUP(A177,Shipment_Details!B:G,2,0)</f>
        <v>Healthcare</v>
      </c>
      <c r="O177" t="str">
        <f>VLOOKUP(A177,Shipment_Details!B:G,3,0)</f>
        <v>International</v>
      </c>
      <c r="P177" t="str">
        <f>VLOOKUP(A177,Shipment_Details!B:G,4,0)</f>
        <v>Express</v>
      </c>
      <c r="Q177">
        <f>VLOOKUP(A177,Shipment_Details!B:G,5,0)</f>
        <v>777</v>
      </c>
      <c r="R177">
        <f>VLOOKUP(A177,Shipment_Details!B:G,6,0)</f>
        <v>1113</v>
      </c>
      <c r="S177">
        <f>VLOOKUP(A177,'Task 20 Efficiency part1'!B:H,7,0)</f>
        <v>0.69811320754716977</v>
      </c>
    </row>
    <row r="178" spans="1:19" x14ac:dyDescent="0.35">
      <c r="A178">
        <v>3853</v>
      </c>
      <c r="B178">
        <v>416</v>
      </c>
      <c r="C178" t="s">
        <v>104</v>
      </c>
      <c r="D178" t="s">
        <v>551</v>
      </c>
      <c r="E178" t="s">
        <v>14</v>
      </c>
      <c r="F178" t="s">
        <v>329</v>
      </c>
      <c r="G178">
        <v>2407798660</v>
      </c>
      <c r="H178">
        <v>66397</v>
      </c>
      <c r="I178">
        <f>DATEDIF(Membership!B241, Membership!C241, "m")</f>
        <v>0</v>
      </c>
      <c r="J178" s="17" t="str">
        <f t="shared" si="2"/>
        <v>High Value - Short Term</v>
      </c>
      <c r="K178" s="1" t="str">
        <f>VLOOKUP(A178,'Payment_Details '!B:G,4,0)</f>
        <v>NOT PAID</v>
      </c>
      <c r="L178" t="str">
        <f>VLOOKUP(A178,'Payment_Details '!B:G,5,0)</f>
        <v>CARD PAYMENT</v>
      </c>
      <c r="M178" s="18">
        <f>VLOOKUP(A178,'Payment_Details '!B:G,6,0)</f>
        <v>0</v>
      </c>
      <c r="N178" t="str">
        <f>VLOOKUP(A178,Shipment_Details!B:G,2,0)</f>
        <v>Construction</v>
      </c>
      <c r="O178" t="str">
        <f>VLOOKUP(A178,Shipment_Details!B:G,3,0)</f>
        <v>International</v>
      </c>
      <c r="P178" t="str">
        <f>VLOOKUP(A178,Shipment_Details!B:G,4,0)</f>
        <v>Regular</v>
      </c>
      <c r="Q178">
        <f>VLOOKUP(A178,Shipment_Details!B:G,5,0)</f>
        <v>172</v>
      </c>
      <c r="R178">
        <f>VLOOKUP(A178,Shipment_Details!B:G,6,0)</f>
        <v>580</v>
      </c>
      <c r="S178">
        <f>VLOOKUP(A178,'Task 20 Efficiency part1'!B:H,7,0)</f>
        <v>0.29655172413793102</v>
      </c>
    </row>
    <row r="179" spans="1:19" x14ac:dyDescent="0.35">
      <c r="A179">
        <v>515</v>
      </c>
      <c r="B179">
        <v>425</v>
      </c>
      <c r="C179" t="s">
        <v>330</v>
      </c>
      <c r="D179" t="s">
        <v>552</v>
      </c>
      <c r="E179" t="s">
        <v>11</v>
      </c>
      <c r="F179" t="s">
        <v>331</v>
      </c>
      <c r="G179">
        <v>3644687016</v>
      </c>
      <c r="H179">
        <v>1714</v>
      </c>
      <c r="I179">
        <f>DATEDIF(Membership!B242, Membership!C242, "m")</f>
        <v>0</v>
      </c>
      <c r="J179" s="17" t="str">
        <f t="shared" si="2"/>
        <v>Low Value - Short Term</v>
      </c>
      <c r="K179" s="1" t="str">
        <f>VLOOKUP(A179,'Payment_Details '!B:G,4,0)</f>
        <v>PAID</v>
      </c>
      <c r="L179" t="str">
        <f>VLOOKUP(A179,'Payment_Details '!B:G,5,0)</f>
        <v>CARD PAYMENT</v>
      </c>
      <c r="M179" s="18">
        <f>VLOOKUP(A179,'Payment_Details '!B:G,6,0)</f>
        <v>31897</v>
      </c>
      <c r="N179" t="str">
        <f>VLOOKUP(A179,Shipment_Details!B:G,2,0)</f>
        <v>Fashion</v>
      </c>
      <c r="O179" t="str">
        <f>VLOOKUP(A179,Shipment_Details!B:G,3,0)</f>
        <v>International</v>
      </c>
      <c r="P179" t="str">
        <f>VLOOKUP(A179,Shipment_Details!B:G,4,0)</f>
        <v>Express</v>
      </c>
      <c r="Q179">
        <f>VLOOKUP(A179,Shipment_Details!B:G,5,0)</f>
        <v>665</v>
      </c>
      <c r="R179">
        <f>VLOOKUP(A179,Shipment_Details!B:G,6,0)</f>
        <v>1257</v>
      </c>
      <c r="S179">
        <f>VLOOKUP(A179,'Task 20 Efficiency part1'!B:H,7,0)</f>
        <v>0.5290373906125696</v>
      </c>
    </row>
    <row r="180" spans="1:19" x14ac:dyDescent="0.35">
      <c r="A180">
        <v>7513</v>
      </c>
      <c r="B180">
        <v>435</v>
      </c>
      <c r="C180" t="s">
        <v>332</v>
      </c>
      <c r="D180" t="s">
        <v>553</v>
      </c>
      <c r="E180" t="s">
        <v>11</v>
      </c>
      <c r="F180" t="s">
        <v>333</v>
      </c>
      <c r="G180">
        <v>1848195986</v>
      </c>
      <c r="H180">
        <v>5059</v>
      </c>
      <c r="I180">
        <f>DATEDIF(Membership!B243, Membership!C243, "m")</f>
        <v>0</v>
      </c>
      <c r="J180" s="17" t="str">
        <f t="shared" si="2"/>
        <v>Low Value - Short Term</v>
      </c>
      <c r="K180" s="1" t="str">
        <f>VLOOKUP(A180,'Payment_Details '!B:G,4,0)</f>
        <v>NOT PAID</v>
      </c>
      <c r="L180" t="str">
        <f>VLOOKUP(A180,'Payment_Details '!B:G,5,0)</f>
        <v>CARD PAYMENT</v>
      </c>
      <c r="M180" s="18">
        <f>VLOOKUP(A180,'Payment_Details '!B:G,6,0)</f>
        <v>0</v>
      </c>
      <c r="N180" t="str">
        <f>VLOOKUP(A180,Shipment_Details!B:G,2,0)</f>
        <v>Arts and crafts</v>
      </c>
      <c r="O180" t="str">
        <f>VLOOKUP(A180,Shipment_Details!B:G,3,0)</f>
        <v>International</v>
      </c>
      <c r="P180" t="str">
        <f>VLOOKUP(A180,Shipment_Details!B:G,4,0)</f>
        <v>Express</v>
      </c>
      <c r="Q180">
        <f>VLOOKUP(A180,Shipment_Details!B:G,5,0)</f>
        <v>516</v>
      </c>
      <c r="R180">
        <f>VLOOKUP(A180,Shipment_Details!B:G,6,0)</f>
        <v>1084</v>
      </c>
      <c r="S180">
        <f>VLOOKUP(A180,'Task 20 Efficiency part1'!B:H,7,0)</f>
        <v>0.47601476014760147</v>
      </c>
    </row>
    <row r="181" spans="1:19" x14ac:dyDescent="0.35">
      <c r="A181">
        <v>9030</v>
      </c>
      <c r="B181">
        <v>370</v>
      </c>
      <c r="C181" t="s">
        <v>334</v>
      </c>
      <c r="D181" t="s">
        <v>554</v>
      </c>
      <c r="E181" t="s">
        <v>8</v>
      </c>
      <c r="F181" t="s">
        <v>335</v>
      </c>
      <c r="G181">
        <v>5755404369</v>
      </c>
      <c r="H181">
        <v>66582</v>
      </c>
      <c r="I181">
        <f>DATEDIF(Membership!B244, Membership!C244, "m")</f>
        <v>0</v>
      </c>
      <c r="J181" s="17" t="str">
        <f t="shared" si="2"/>
        <v>High Value - Short Term</v>
      </c>
      <c r="K181" s="1" t="str">
        <f>VLOOKUP(A181,'Payment_Details '!B:G,4,0)</f>
        <v>NOT PAID</v>
      </c>
      <c r="L181" t="str">
        <f>VLOOKUP(A181,'Payment_Details '!B:G,5,0)</f>
        <v>CARD PAYMENT</v>
      </c>
      <c r="M181" s="18">
        <f>VLOOKUP(A181,'Payment_Details '!B:G,6,0)</f>
        <v>0</v>
      </c>
      <c r="N181" t="str">
        <f>VLOOKUP(A181,Shipment_Details!B:G,2,0)</f>
        <v>Automotive</v>
      </c>
      <c r="O181" t="str">
        <f>VLOOKUP(A181,Shipment_Details!B:G,3,0)</f>
        <v>International</v>
      </c>
      <c r="P181" t="str">
        <f>VLOOKUP(A181,Shipment_Details!B:G,4,0)</f>
        <v>Regular</v>
      </c>
      <c r="Q181">
        <f>VLOOKUP(A181,Shipment_Details!B:G,5,0)</f>
        <v>412</v>
      </c>
      <c r="R181">
        <f>VLOOKUP(A181,Shipment_Details!B:G,6,0)</f>
        <v>872</v>
      </c>
      <c r="S181">
        <f>VLOOKUP(A181,'Task 20 Efficiency part1'!B:H,7,0)</f>
        <v>0.47247706422018348</v>
      </c>
    </row>
    <row r="182" spans="1:19" x14ac:dyDescent="0.35">
      <c r="A182">
        <v>2378</v>
      </c>
      <c r="B182">
        <v>406</v>
      </c>
      <c r="C182" t="s">
        <v>159</v>
      </c>
      <c r="D182" t="s">
        <v>555</v>
      </c>
      <c r="E182" t="s">
        <v>8</v>
      </c>
      <c r="F182" t="s">
        <v>336</v>
      </c>
      <c r="G182">
        <v>2705083615</v>
      </c>
      <c r="H182">
        <v>42143</v>
      </c>
      <c r="I182">
        <f>DATEDIF(Membership!B245, Membership!C245, "m")</f>
        <v>0</v>
      </c>
      <c r="J182" s="17" t="str">
        <f t="shared" si="2"/>
        <v>Medium Value - Short Term</v>
      </c>
      <c r="K182" s="1" t="str">
        <f>VLOOKUP(A182,'Payment_Details '!B:G,4,0)</f>
        <v>PAID</v>
      </c>
      <c r="L182" t="str">
        <f>VLOOKUP(A182,'Payment_Details '!B:G,5,0)</f>
        <v>CARD PAYMENT</v>
      </c>
      <c r="M182" s="18">
        <f>VLOOKUP(A182,'Payment_Details '!B:G,6,0)</f>
        <v>26466</v>
      </c>
      <c r="N182" t="str">
        <f>VLOOKUP(A182,Shipment_Details!B:G,2,0)</f>
        <v>Luggage</v>
      </c>
      <c r="O182" t="str">
        <f>VLOOKUP(A182,Shipment_Details!B:G,3,0)</f>
        <v>Domestic</v>
      </c>
      <c r="P182" t="str">
        <f>VLOOKUP(A182,Shipment_Details!B:G,4,0)</f>
        <v>Express</v>
      </c>
      <c r="Q182">
        <f>VLOOKUP(A182,Shipment_Details!B:G,5,0)</f>
        <v>938</v>
      </c>
      <c r="R182">
        <f>VLOOKUP(A182,Shipment_Details!B:G,6,0)</f>
        <v>1067</v>
      </c>
      <c r="S182">
        <f>VLOOKUP(A182,'Task 20 Efficiency part1'!B:H,7,0)</f>
        <v>0.87910028116213679</v>
      </c>
    </row>
    <row r="183" spans="1:19" x14ac:dyDescent="0.35">
      <c r="A183">
        <v>5894</v>
      </c>
      <c r="B183">
        <v>976</v>
      </c>
      <c r="C183" t="s">
        <v>337</v>
      </c>
      <c r="D183" t="s">
        <v>556</v>
      </c>
      <c r="E183" t="s">
        <v>8</v>
      </c>
      <c r="F183" t="s">
        <v>338</v>
      </c>
      <c r="G183">
        <v>2287296780</v>
      </c>
      <c r="H183">
        <v>27741</v>
      </c>
      <c r="I183">
        <f>DATEDIF(Membership!B246, Membership!C246, "m")</f>
        <v>0</v>
      </c>
      <c r="J183" s="17" t="str">
        <f t="shared" si="2"/>
        <v>Medium Value - Short Term</v>
      </c>
      <c r="K183" s="1" t="str">
        <f>VLOOKUP(A183,'Payment_Details '!B:G,4,0)</f>
        <v>NOT PAID</v>
      </c>
      <c r="L183" t="str">
        <f>VLOOKUP(A183,'Payment_Details '!B:G,5,0)</f>
        <v>COD</v>
      </c>
      <c r="M183" s="18">
        <f>VLOOKUP(A183,'Payment_Details '!B:G,6,0)</f>
        <v>0</v>
      </c>
      <c r="N183" t="str">
        <f>VLOOKUP(A183,Shipment_Details!B:G,2,0)</f>
        <v>Luggage</v>
      </c>
      <c r="O183" t="str">
        <f>VLOOKUP(A183,Shipment_Details!B:G,3,0)</f>
        <v>International</v>
      </c>
      <c r="P183" t="str">
        <f>VLOOKUP(A183,Shipment_Details!B:G,4,0)</f>
        <v>Express</v>
      </c>
      <c r="Q183">
        <f>VLOOKUP(A183,Shipment_Details!B:G,5,0)</f>
        <v>854</v>
      </c>
      <c r="R183">
        <f>VLOOKUP(A183,Shipment_Details!B:G,6,0)</f>
        <v>1251</v>
      </c>
      <c r="S183">
        <f>VLOOKUP(A183,'Task 20 Efficiency part1'!B:H,7,0)</f>
        <v>0.68265387689848123</v>
      </c>
    </row>
    <row r="184" spans="1:19" x14ac:dyDescent="0.35">
      <c r="A184">
        <v>7587</v>
      </c>
      <c r="B184">
        <v>349</v>
      </c>
      <c r="C184" t="s">
        <v>339</v>
      </c>
      <c r="D184" t="s">
        <v>557</v>
      </c>
      <c r="E184" t="s">
        <v>8</v>
      </c>
      <c r="F184" t="s">
        <v>340</v>
      </c>
      <c r="G184">
        <v>7152577292</v>
      </c>
      <c r="H184">
        <v>696</v>
      </c>
      <c r="I184">
        <f>DATEDIF(Membership!B247, Membership!C247, "m")</f>
        <v>0</v>
      </c>
      <c r="J184" s="17" t="str">
        <f t="shared" si="2"/>
        <v>Low Value - Short Term</v>
      </c>
      <c r="K184" s="1" t="str">
        <f>VLOOKUP(A184,'Payment_Details '!B:G,4,0)</f>
        <v>NOT PAID</v>
      </c>
      <c r="L184" t="str">
        <f>VLOOKUP(A184,'Payment_Details '!B:G,5,0)</f>
        <v>CARD PAYMENT</v>
      </c>
      <c r="M184" s="18">
        <f>VLOOKUP(A184,'Payment_Details '!B:G,6,0)</f>
        <v>0</v>
      </c>
      <c r="N184" t="str">
        <f>VLOOKUP(A184,Shipment_Details!B:G,2,0)</f>
        <v>Luggage</v>
      </c>
      <c r="O184" t="str">
        <f>VLOOKUP(A184,Shipment_Details!B:G,3,0)</f>
        <v>International</v>
      </c>
      <c r="P184" t="str">
        <f>VLOOKUP(A184,Shipment_Details!B:G,4,0)</f>
        <v>Regular</v>
      </c>
      <c r="Q184">
        <f>VLOOKUP(A184,Shipment_Details!B:G,5,0)</f>
        <v>638</v>
      </c>
      <c r="R184">
        <f>VLOOKUP(A184,Shipment_Details!B:G,6,0)</f>
        <v>1314</v>
      </c>
      <c r="S184">
        <f>VLOOKUP(A184,'Task 20 Efficiency part1'!B:H,7,0)</f>
        <v>0.48554033485540332</v>
      </c>
    </row>
    <row r="185" spans="1:19" x14ac:dyDescent="0.35">
      <c r="A185">
        <v>1424</v>
      </c>
      <c r="B185">
        <v>595</v>
      </c>
      <c r="C185" t="s">
        <v>228</v>
      </c>
      <c r="D185" t="s">
        <v>558</v>
      </c>
      <c r="E185" t="s">
        <v>14</v>
      </c>
      <c r="F185" t="s">
        <v>341</v>
      </c>
      <c r="G185">
        <v>5818539801</v>
      </c>
      <c r="H185">
        <v>37660</v>
      </c>
      <c r="I185">
        <f>DATEDIF(Membership!B248, Membership!C248, "m")</f>
        <v>0</v>
      </c>
      <c r="J185" s="17" t="str">
        <f t="shared" si="2"/>
        <v>Medium Value - Short Term</v>
      </c>
      <c r="K185" s="1" t="str">
        <f>VLOOKUP(A185,'Payment_Details '!B:G,4,0)</f>
        <v>NOT PAID</v>
      </c>
      <c r="L185" t="str">
        <f>VLOOKUP(A185,'Payment_Details '!B:G,5,0)</f>
        <v>CARD PAYMENT</v>
      </c>
      <c r="M185" s="18">
        <f>VLOOKUP(A185,'Payment_Details '!B:G,6,0)</f>
        <v>0</v>
      </c>
      <c r="N185" t="str">
        <f>VLOOKUP(A185,Shipment_Details!B:G,2,0)</f>
        <v>Food and Beverages</v>
      </c>
      <c r="O185" t="str">
        <f>VLOOKUP(A185,Shipment_Details!B:G,3,0)</f>
        <v>Domestic</v>
      </c>
      <c r="P185" t="str">
        <f>VLOOKUP(A185,Shipment_Details!B:G,4,0)</f>
        <v>Express</v>
      </c>
      <c r="Q185">
        <f>VLOOKUP(A185,Shipment_Details!B:G,5,0)</f>
        <v>230</v>
      </c>
      <c r="R185">
        <f>VLOOKUP(A185,Shipment_Details!B:G,6,0)</f>
        <v>638</v>
      </c>
      <c r="S185">
        <f>VLOOKUP(A185,'Task 20 Efficiency part1'!B:H,7,0)</f>
        <v>0.36050156739811912</v>
      </c>
    </row>
    <row r="186" spans="1:19" x14ac:dyDescent="0.35">
      <c r="A186">
        <v>5214</v>
      </c>
      <c r="B186">
        <v>366</v>
      </c>
      <c r="C186" t="s">
        <v>342</v>
      </c>
      <c r="D186" t="s">
        <v>559</v>
      </c>
      <c r="E186" t="s">
        <v>14</v>
      </c>
      <c r="F186" t="s">
        <v>343</v>
      </c>
      <c r="G186">
        <v>5684234865</v>
      </c>
      <c r="H186">
        <v>16299</v>
      </c>
      <c r="I186">
        <f>DATEDIF(Membership!B249, Membership!C249, "m")</f>
        <v>0</v>
      </c>
      <c r="J186" s="17" t="str">
        <f t="shared" si="2"/>
        <v>Medium Value - Short Term</v>
      </c>
      <c r="K186" s="1" t="str">
        <f>VLOOKUP(A186,'Payment_Details '!B:G,4,0)</f>
        <v>NOT PAID</v>
      </c>
      <c r="L186" t="str">
        <f>VLOOKUP(A186,'Payment_Details '!B:G,5,0)</f>
        <v>CARD PAYMENT</v>
      </c>
      <c r="M186" s="18">
        <f>VLOOKUP(A186,'Payment_Details '!B:G,6,0)</f>
        <v>0</v>
      </c>
      <c r="N186" t="str">
        <f>VLOOKUP(A186,Shipment_Details!B:G,2,0)</f>
        <v>Arts and crafts</v>
      </c>
      <c r="O186" t="str">
        <f>VLOOKUP(A186,Shipment_Details!B:G,3,0)</f>
        <v>Domestic</v>
      </c>
      <c r="P186" t="str">
        <f>VLOOKUP(A186,Shipment_Details!B:G,4,0)</f>
        <v>Regular</v>
      </c>
      <c r="Q186">
        <f>VLOOKUP(A186,Shipment_Details!B:G,5,0)</f>
        <v>245</v>
      </c>
      <c r="R186">
        <f>VLOOKUP(A186,Shipment_Details!B:G,6,0)</f>
        <v>611</v>
      </c>
      <c r="S186">
        <f>VLOOKUP(A186,'Task 20 Efficiency part1'!B:H,7,0)</f>
        <v>0.40098199672667756</v>
      </c>
    </row>
    <row r="187" spans="1:19" x14ac:dyDescent="0.35">
      <c r="A187">
        <v>8249</v>
      </c>
      <c r="B187">
        <v>39</v>
      </c>
      <c r="C187" t="s">
        <v>344</v>
      </c>
      <c r="D187" t="s">
        <v>560</v>
      </c>
      <c r="E187" t="s">
        <v>14</v>
      </c>
      <c r="F187" t="s">
        <v>345</v>
      </c>
      <c r="G187">
        <v>8687515154</v>
      </c>
      <c r="H187">
        <v>16690</v>
      </c>
      <c r="I187">
        <f>DATEDIF(Membership!B250, Membership!C250, "m")</f>
        <v>0</v>
      </c>
      <c r="J187" s="17" t="str">
        <f t="shared" si="2"/>
        <v>Medium Value - Short Term</v>
      </c>
      <c r="K187" s="1" t="str">
        <f>VLOOKUP(A187,'Payment_Details '!B:G,4,0)</f>
        <v>PAID</v>
      </c>
      <c r="L187" t="str">
        <f>VLOOKUP(A187,'Payment_Details '!B:G,5,0)</f>
        <v>CARD PAYMENT</v>
      </c>
      <c r="M187" s="18">
        <f>VLOOKUP(A187,'Payment_Details '!B:G,6,0)</f>
        <v>35321</v>
      </c>
      <c r="N187" t="str">
        <f>VLOOKUP(A187,Shipment_Details!B:G,2,0)</f>
        <v>Luggage</v>
      </c>
      <c r="O187" t="str">
        <f>VLOOKUP(A187,Shipment_Details!B:G,3,0)</f>
        <v>International</v>
      </c>
      <c r="P187" t="str">
        <f>VLOOKUP(A187,Shipment_Details!B:G,4,0)</f>
        <v>Regular</v>
      </c>
      <c r="Q187">
        <f>VLOOKUP(A187,Shipment_Details!B:G,5,0)</f>
        <v>916</v>
      </c>
      <c r="R187">
        <f>VLOOKUP(A187,Shipment_Details!B:G,6,0)</f>
        <v>1255</v>
      </c>
      <c r="S187">
        <f>VLOOKUP(A187,'Task 20 Efficiency part1'!B:H,7,0)</f>
        <v>0.72988047808764944</v>
      </c>
    </row>
    <row r="188" spans="1:19" x14ac:dyDescent="0.35">
      <c r="A188">
        <v>3172</v>
      </c>
      <c r="B188">
        <v>978</v>
      </c>
      <c r="C188" t="s">
        <v>22</v>
      </c>
      <c r="D188" t="s">
        <v>561</v>
      </c>
      <c r="E188" t="s">
        <v>8</v>
      </c>
      <c r="F188" t="s">
        <v>346</v>
      </c>
      <c r="G188">
        <v>9719226221</v>
      </c>
      <c r="H188">
        <v>21003</v>
      </c>
      <c r="I188">
        <f>DATEDIF(Membership!B251, Membership!C251, "m")</f>
        <v>0</v>
      </c>
      <c r="J188" s="17" t="str">
        <f t="shared" si="2"/>
        <v>Medium Value - Short Term</v>
      </c>
      <c r="K188" s="1" t="str">
        <f>VLOOKUP(A188,'Payment_Details '!B:G,4,0)</f>
        <v>NOT PAID</v>
      </c>
      <c r="L188" t="str">
        <f>VLOOKUP(A188,'Payment_Details '!B:G,5,0)</f>
        <v>CARD PAYMENT</v>
      </c>
      <c r="M188" s="18">
        <f>VLOOKUP(A188,'Payment_Details '!B:G,6,0)</f>
        <v>0</v>
      </c>
      <c r="N188" t="str">
        <f>VLOOKUP(A188,Shipment_Details!B:G,2,0)</f>
        <v>Construction</v>
      </c>
      <c r="O188" t="str">
        <f>VLOOKUP(A188,Shipment_Details!B:G,3,0)</f>
        <v>International</v>
      </c>
      <c r="P188" t="str">
        <f>VLOOKUP(A188,Shipment_Details!B:G,4,0)</f>
        <v>Regular</v>
      </c>
      <c r="Q188">
        <f>VLOOKUP(A188,Shipment_Details!B:G,5,0)</f>
        <v>84</v>
      </c>
      <c r="R188">
        <f>VLOOKUP(A188,Shipment_Details!B:G,6,0)</f>
        <v>464</v>
      </c>
      <c r="S188">
        <f>VLOOKUP(A188,'Task 20 Efficiency part1'!B:H,7,0)</f>
        <v>0.18103448275862069</v>
      </c>
    </row>
    <row r="189" spans="1:19" x14ac:dyDescent="0.35">
      <c r="A189">
        <v>5489</v>
      </c>
      <c r="B189">
        <v>623</v>
      </c>
      <c r="C189" t="s">
        <v>347</v>
      </c>
      <c r="D189" t="s">
        <v>562</v>
      </c>
      <c r="E189" t="s">
        <v>14</v>
      </c>
      <c r="F189" t="s">
        <v>348</v>
      </c>
      <c r="G189">
        <v>4582180805</v>
      </c>
      <c r="H189">
        <v>93642</v>
      </c>
      <c r="I189">
        <f>DATEDIF(Membership!B252, Membership!C252, "m")</f>
        <v>0</v>
      </c>
      <c r="J189" s="17" t="str">
        <f t="shared" si="2"/>
        <v>High Value - Short Term</v>
      </c>
      <c r="K189" s="1" t="str">
        <f>VLOOKUP(A189,'Payment_Details '!B:G,4,0)</f>
        <v>PAID</v>
      </c>
      <c r="L189" t="str">
        <f>VLOOKUP(A189,'Payment_Details '!B:G,5,0)</f>
        <v>COD</v>
      </c>
      <c r="M189" s="18">
        <f>VLOOKUP(A189,'Payment_Details '!B:G,6,0)</f>
        <v>37507</v>
      </c>
      <c r="N189" t="str">
        <f>VLOOKUP(A189,Shipment_Details!B:G,2,0)</f>
        <v>Fashion</v>
      </c>
      <c r="O189" t="str">
        <f>VLOOKUP(A189,Shipment_Details!B:G,3,0)</f>
        <v>Domestic</v>
      </c>
      <c r="P189" t="str">
        <f>VLOOKUP(A189,Shipment_Details!B:G,4,0)</f>
        <v>Regular</v>
      </c>
      <c r="Q189">
        <f>VLOOKUP(A189,Shipment_Details!B:G,5,0)</f>
        <v>869</v>
      </c>
      <c r="R189">
        <f>VLOOKUP(A189,Shipment_Details!B:G,6,0)</f>
        <v>1317</v>
      </c>
      <c r="S189">
        <f>VLOOKUP(A189,'Task 20 Efficiency part1'!B:H,7,0)</f>
        <v>0.65983295368261197</v>
      </c>
    </row>
    <row r="190" spans="1:19" x14ac:dyDescent="0.35">
      <c r="A190">
        <v>2037</v>
      </c>
      <c r="B190">
        <v>751</v>
      </c>
      <c r="C190" t="s">
        <v>349</v>
      </c>
      <c r="D190" t="s">
        <v>563</v>
      </c>
      <c r="E190" t="s">
        <v>11</v>
      </c>
      <c r="F190" t="s">
        <v>350</v>
      </c>
      <c r="G190">
        <v>1731496685</v>
      </c>
      <c r="H190">
        <v>34832</v>
      </c>
      <c r="I190">
        <f>DATEDIF(Membership!B253, Membership!C253, "m")</f>
        <v>0</v>
      </c>
      <c r="J190" s="17" t="str">
        <f t="shared" si="2"/>
        <v>Medium Value - Short Term</v>
      </c>
      <c r="K190" s="1" t="str">
        <f>VLOOKUP(A190,'Payment_Details '!B:G,4,0)</f>
        <v>NOT PAID</v>
      </c>
      <c r="L190" t="str">
        <f>VLOOKUP(A190,'Payment_Details '!B:G,5,0)</f>
        <v>COD</v>
      </c>
      <c r="M190" s="18">
        <f>VLOOKUP(A190,'Payment_Details '!B:G,6,0)</f>
        <v>0</v>
      </c>
      <c r="N190" t="str">
        <f>VLOOKUP(A190,Shipment_Details!B:G,2,0)</f>
        <v>Arts and crafts</v>
      </c>
      <c r="O190" t="str">
        <f>VLOOKUP(A190,Shipment_Details!B:G,3,0)</f>
        <v>International</v>
      </c>
      <c r="P190" t="str">
        <f>VLOOKUP(A190,Shipment_Details!B:G,4,0)</f>
        <v>Express</v>
      </c>
      <c r="Q190">
        <f>VLOOKUP(A190,Shipment_Details!B:G,5,0)</f>
        <v>271</v>
      </c>
      <c r="R190">
        <f>VLOOKUP(A190,Shipment_Details!B:G,6,0)</f>
        <v>704</v>
      </c>
      <c r="S190">
        <f>VLOOKUP(A190,'Task 20 Efficiency part1'!B:H,7,0)</f>
        <v>0.38494318181818182</v>
      </c>
    </row>
    <row r="191" spans="1:19" x14ac:dyDescent="0.35">
      <c r="A191">
        <v>2401</v>
      </c>
      <c r="B191">
        <v>899</v>
      </c>
      <c r="C191" t="s">
        <v>351</v>
      </c>
      <c r="D191" t="s">
        <v>564</v>
      </c>
      <c r="E191" t="s">
        <v>11</v>
      </c>
      <c r="F191" t="s">
        <v>352</v>
      </c>
      <c r="G191">
        <v>2656568705</v>
      </c>
      <c r="H191">
        <v>59176</v>
      </c>
      <c r="I191">
        <f>DATEDIF(Membership!B254, Membership!C254, "m")</f>
        <v>0</v>
      </c>
      <c r="J191" s="17" t="str">
        <f t="shared" si="2"/>
        <v>High Value - Short Term</v>
      </c>
      <c r="K191" s="1" t="str">
        <f>VLOOKUP(A191,'Payment_Details '!B:G,4,0)</f>
        <v>PAID</v>
      </c>
      <c r="L191" t="str">
        <f>VLOOKUP(A191,'Payment_Details '!B:G,5,0)</f>
        <v>COD</v>
      </c>
      <c r="M191" s="18">
        <f>VLOOKUP(A191,'Payment_Details '!B:G,6,0)</f>
        <v>34700</v>
      </c>
      <c r="N191" t="str">
        <f>VLOOKUP(A191,Shipment_Details!B:G,2,0)</f>
        <v>Luggage</v>
      </c>
      <c r="O191" t="str">
        <f>VLOOKUP(A191,Shipment_Details!B:G,3,0)</f>
        <v>International</v>
      </c>
      <c r="P191" t="str">
        <f>VLOOKUP(A191,Shipment_Details!B:G,4,0)</f>
        <v>Regular</v>
      </c>
      <c r="Q191">
        <f>VLOOKUP(A191,Shipment_Details!B:G,5,0)</f>
        <v>691</v>
      </c>
      <c r="R191">
        <f>VLOOKUP(A191,Shipment_Details!B:G,6,0)</f>
        <v>1260</v>
      </c>
      <c r="S191">
        <f>VLOOKUP(A191,'Task 20 Efficiency part1'!B:H,7,0)</f>
        <v>0.54841269841269846</v>
      </c>
    </row>
    <row r="192" spans="1:19" x14ac:dyDescent="0.35">
      <c r="A192">
        <v>1303</v>
      </c>
      <c r="B192">
        <v>396</v>
      </c>
      <c r="C192" t="s">
        <v>353</v>
      </c>
      <c r="D192" t="s">
        <v>565</v>
      </c>
      <c r="E192" t="s">
        <v>8</v>
      </c>
      <c r="F192" t="s">
        <v>305</v>
      </c>
      <c r="G192">
        <v>2383254556</v>
      </c>
      <c r="H192">
        <v>3846</v>
      </c>
      <c r="I192">
        <f>DATEDIF(Membership!B255, Membership!C255, "m")</f>
        <v>0</v>
      </c>
      <c r="J192" s="17" t="str">
        <f t="shared" si="2"/>
        <v>Low Value - Short Term</v>
      </c>
      <c r="K192" s="1" t="str">
        <f>VLOOKUP(A192,'Payment_Details '!B:G,4,0)</f>
        <v>NOT PAID</v>
      </c>
      <c r="L192" t="str">
        <f>VLOOKUP(A192,'Payment_Details '!B:G,5,0)</f>
        <v>COD</v>
      </c>
      <c r="M192" s="18">
        <f>VLOOKUP(A192,'Payment_Details '!B:G,6,0)</f>
        <v>0</v>
      </c>
      <c r="N192" t="str">
        <f>VLOOKUP(A192,Shipment_Details!B:G,2,0)</f>
        <v>Arts and crafts</v>
      </c>
      <c r="O192" t="str">
        <f>VLOOKUP(A192,Shipment_Details!B:G,3,0)</f>
        <v>Domestic</v>
      </c>
      <c r="P192" t="str">
        <f>VLOOKUP(A192,Shipment_Details!B:G,4,0)</f>
        <v>Regular</v>
      </c>
      <c r="Q192">
        <f>VLOOKUP(A192,Shipment_Details!B:G,5,0)</f>
        <v>808</v>
      </c>
      <c r="R192">
        <f>VLOOKUP(A192,Shipment_Details!B:G,6,0)</f>
        <v>1257</v>
      </c>
      <c r="S192">
        <f>VLOOKUP(A192,'Task 20 Efficiency part1'!B:H,7,0)</f>
        <v>0.64280031821797934</v>
      </c>
    </row>
    <row r="193" spans="1:19" x14ac:dyDescent="0.35">
      <c r="A193">
        <v>6798</v>
      </c>
      <c r="B193">
        <v>792</v>
      </c>
      <c r="C193" t="s">
        <v>354</v>
      </c>
      <c r="D193" t="s">
        <v>566</v>
      </c>
      <c r="E193" t="s">
        <v>8</v>
      </c>
      <c r="F193" t="s">
        <v>355</v>
      </c>
      <c r="G193">
        <v>3546706958</v>
      </c>
      <c r="H193">
        <v>17651</v>
      </c>
      <c r="I193">
        <f>DATEDIF(Membership!B256, Membership!C256, "m")</f>
        <v>0</v>
      </c>
      <c r="J193" s="17" t="str">
        <f t="shared" si="2"/>
        <v>Medium Value - Short Term</v>
      </c>
      <c r="K193" s="1" t="str">
        <f>VLOOKUP(A193,'Payment_Details '!B:G,4,0)</f>
        <v>PAID</v>
      </c>
      <c r="L193" t="str">
        <f>VLOOKUP(A193,'Payment_Details '!B:G,5,0)</f>
        <v>CARD PAYMENT</v>
      </c>
      <c r="M193" s="18">
        <f>VLOOKUP(A193,'Payment_Details '!B:G,6,0)</f>
        <v>32798</v>
      </c>
      <c r="N193" t="str">
        <f>VLOOKUP(A193,Shipment_Details!B:G,2,0)</f>
        <v>Home Furnishing</v>
      </c>
      <c r="O193" t="str">
        <f>VLOOKUP(A193,Shipment_Details!B:G,3,0)</f>
        <v>International</v>
      </c>
      <c r="P193" t="str">
        <f>VLOOKUP(A193,Shipment_Details!B:G,4,0)</f>
        <v>Express</v>
      </c>
      <c r="Q193">
        <f>VLOOKUP(A193,Shipment_Details!B:G,5,0)</f>
        <v>997</v>
      </c>
      <c r="R193">
        <f>VLOOKUP(A193,Shipment_Details!B:G,6,0)</f>
        <v>1382</v>
      </c>
      <c r="S193">
        <f>VLOOKUP(A193,'Task 20 Efficiency part1'!B:H,7,0)</f>
        <v>0.72141823444283648</v>
      </c>
    </row>
    <row r="194" spans="1:19" x14ac:dyDescent="0.35">
      <c r="A194">
        <v>9917</v>
      </c>
      <c r="B194">
        <v>808</v>
      </c>
      <c r="C194" t="s">
        <v>46</v>
      </c>
      <c r="D194" t="s">
        <v>567</v>
      </c>
      <c r="E194" t="s">
        <v>11</v>
      </c>
      <c r="F194" t="s">
        <v>356</v>
      </c>
      <c r="G194">
        <v>4148247171</v>
      </c>
      <c r="H194">
        <v>2282</v>
      </c>
      <c r="I194">
        <f>DATEDIF(Membership!B257, Membership!C257, "m")</f>
        <v>0</v>
      </c>
      <c r="J194" s="17" t="str">
        <f t="shared" si="2"/>
        <v>Low Value - Short Term</v>
      </c>
      <c r="K194" s="1" t="str">
        <f>VLOOKUP(A194,'Payment_Details '!B:G,4,0)</f>
        <v>NOT PAID</v>
      </c>
      <c r="L194" t="str">
        <f>VLOOKUP(A194,'Payment_Details '!B:G,5,0)</f>
        <v>CARD PAYMENT</v>
      </c>
      <c r="M194" s="18">
        <f>VLOOKUP(A194,'Payment_Details '!B:G,6,0)</f>
        <v>0</v>
      </c>
      <c r="N194" t="str">
        <f>VLOOKUP(A194,Shipment_Details!B:G,2,0)</f>
        <v>Construction</v>
      </c>
      <c r="O194" t="str">
        <f>VLOOKUP(A194,Shipment_Details!B:G,3,0)</f>
        <v>International</v>
      </c>
      <c r="P194" t="str">
        <f>VLOOKUP(A194,Shipment_Details!B:G,4,0)</f>
        <v>Regular</v>
      </c>
      <c r="Q194">
        <f>VLOOKUP(A194,Shipment_Details!B:G,5,0)</f>
        <v>329</v>
      </c>
      <c r="R194">
        <f>VLOOKUP(A194,Shipment_Details!B:G,6,0)</f>
        <v>977</v>
      </c>
      <c r="S194">
        <f>VLOOKUP(A194,'Task 20 Efficiency part1'!B:H,7,0)</f>
        <v>0.3367451381780962</v>
      </c>
    </row>
    <row r="195" spans="1:19" x14ac:dyDescent="0.35">
      <c r="A195">
        <v>2969</v>
      </c>
      <c r="B195">
        <v>903</v>
      </c>
      <c r="C195" t="s">
        <v>357</v>
      </c>
      <c r="D195" t="s">
        <v>568</v>
      </c>
      <c r="E195" t="s">
        <v>14</v>
      </c>
      <c r="F195" t="s">
        <v>358</v>
      </c>
      <c r="G195">
        <v>8158241511</v>
      </c>
      <c r="H195">
        <v>49908</v>
      </c>
      <c r="I195">
        <f>DATEDIF(Membership!B258, Membership!C258, "m")</f>
        <v>0</v>
      </c>
      <c r="J195" s="17" t="str">
        <f t="shared" ref="J195:J201" si="3">IF(AND(H195 &gt;= 50000, I195 &gt;= 180), "High Value - Long Term",
    IF(AND(H195 &gt;= 50000, I195 &lt; 180), "High Value - Short Term",
        IF(AND(H195 &gt;= 10000, H195 &lt; 50000, I195 &gt;= 180), "Medium Value - Long Term",
            IF(AND(H195 &gt;= 10000, H195 &lt; 50000, I195 &lt; 180), "Medium Value - Short Term",
                IF(AND(H195 &lt; 10000, I195 &gt;= 180), "Low Value - Long Term",
                    IF(AND(H195 &lt; 10000, I195 &lt; 180), "Low Value - Short Term", "Regular"))))))</f>
        <v>Medium Value - Short Term</v>
      </c>
      <c r="K195" s="1" t="str">
        <f>VLOOKUP(A195,'Payment_Details '!B:G,4,0)</f>
        <v>NOT PAID</v>
      </c>
      <c r="L195" t="str">
        <f>VLOOKUP(A195,'Payment_Details '!B:G,5,0)</f>
        <v>CARD PAYMENT</v>
      </c>
      <c r="M195" s="18">
        <f>VLOOKUP(A195,'Payment_Details '!B:G,6,0)</f>
        <v>0</v>
      </c>
      <c r="N195" t="str">
        <f>VLOOKUP(A195,Shipment_Details!B:G,2,0)</f>
        <v>Home Furnishing</v>
      </c>
      <c r="O195" t="str">
        <f>VLOOKUP(A195,Shipment_Details!B:G,3,0)</f>
        <v>Domestic</v>
      </c>
      <c r="P195" t="str">
        <f>VLOOKUP(A195,Shipment_Details!B:G,4,0)</f>
        <v>Regular</v>
      </c>
      <c r="Q195">
        <f>VLOOKUP(A195,Shipment_Details!B:G,5,0)</f>
        <v>600</v>
      </c>
      <c r="R195">
        <f>VLOOKUP(A195,Shipment_Details!B:G,6,0)</f>
        <v>1048</v>
      </c>
      <c r="S195">
        <f>VLOOKUP(A195,'Task 20 Efficiency part1'!B:H,7,0)</f>
        <v>0.5725190839694656</v>
      </c>
    </row>
    <row r="196" spans="1:19" x14ac:dyDescent="0.35">
      <c r="A196">
        <v>8737</v>
      </c>
      <c r="B196">
        <v>335</v>
      </c>
      <c r="C196" t="s">
        <v>359</v>
      </c>
      <c r="D196" t="s">
        <v>569</v>
      </c>
      <c r="E196" t="s">
        <v>14</v>
      </c>
      <c r="F196" t="s">
        <v>360</v>
      </c>
      <c r="G196">
        <v>1345806313</v>
      </c>
      <c r="H196">
        <v>68886</v>
      </c>
      <c r="I196">
        <f>DATEDIF(Membership!B259, Membership!C259, "m")</f>
        <v>0</v>
      </c>
      <c r="J196" s="17" t="str">
        <f t="shared" si="3"/>
        <v>High Value - Short Term</v>
      </c>
      <c r="K196" s="1" t="str">
        <f>VLOOKUP(A196,'Payment_Details '!B:G,4,0)</f>
        <v>NOT PAID</v>
      </c>
      <c r="L196" t="str">
        <f>VLOOKUP(A196,'Payment_Details '!B:G,5,0)</f>
        <v>COD</v>
      </c>
      <c r="M196" s="18">
        <f>VLOOKUP(A196,'Payment_Details '!B:G,6,0)</f>
        <v>0</v>
      </c>
      <c r="N196" t="str">
        <f>VLOOKUP(A196,Shipment_Details!B:G,2,0)</f>
        <v>Home Furnishing</v>
      </c>
      <c r="O196" t="str">
        <f>VLOOKUP(A196,Shipment_Details!B:G,3,0)</f>
        <v>International</v>
      </c>
      <c r="P196" t="str">
        <f>VLOOKUP(A196,Shipment_Details!B:G,4,0)</f>
        <v>Express</v>
      </c>
      <c r="Q196">
        <f>VLOOKUP(A196,Shipment_Details!B:G,5,0)</f>
        <v>715</v>
      </c>
      <c r="R196">
        <f>VLOOKUP(A196,Shipment_Details!B:G,6,0)</f>
        <v>1271</v>
      </c>
      <c r="S196">
        <f>VLOOKUP(A196,'Task 20 Efficiency part1'!B:H,7,0)</f>
        <v>0.56254917387883552</v>
      </c>
    </row>
    <row r="197" spans="1:19" x14ac:dyDescent="0.35">
      <c r="A197">
        <v>2104</v>
      </c>
      <c r="B197">
        <v>784</v>
      </c>
      <c r="C197" t="s">
        <v>361</v>
      </c>
      <c r="D197" t="s">
        <v>570</v>
      </c>
      <c r="E197" t="s">
        <v>11</v>
      </c>
      <c r="F197" t="s">
        <v>362</v>
      </c>
      <c r="G197">
        <v>9076432313</v>
      </c>
      <c r="H197">
        <v>41456</v>
      </c>
      <c r="I197">
        <f>DATEDIF(Membership!B260, Membership!C260, "m")</f>
        <v>0</v>
      </c>
      <c r="J197" s="17" t="str">
        <f t="shared" si="3"/>
        <v>Medium Value - Short Term</v>
      </c>
      <c r="K197" s="1" t="str">
        <f>VLOOKUP(A197,'Payment_Details '!B:G,4,0)</f>
        <v>PAID</v>
      </c>
      <c r="L197" t="str">
        <f>VLOOKUP(A197,'Payment_Details '!B:G,5,0)</f>
        <v>CARD PAYMENT</v>
      </c>
      <c r="M197" s="18">
        <f>VLOOKUP(A197,'Payment_Details '!B:G,6,0)</f>
        <v>33965</v>
      </c>
      <c r="N197" t="str">
        <f>VLOOKUP(A197,Shipment_Details!B:G,2,0)</f>
        <v>Home Furnishing</v>
      </c>
      <c r="O197" t="str">
        <f>VLOOKUP(A197,Shipment_Details!B:G,3,0)</f>
        <v>International</v>
      </c>
      <c r="P197" t="str">
        <f>VLOOKUP(A197,Shipment_Details!B:G,4,0)</f>
        <v>Express</v>
      </c>
      <c r="Q197">
        <f>VLOOKUP(A197,Shipment_Details!B:G,5,0)</f>
        <v>957</v>
      </c>
      <c r="R197">
        <f>VLOOKUP(A197,Shipment_Details!B:G,6,0)</f>
        <v>1007</v>
      </c>
      <c r="S197">
        <f>VLOOKUP(A197,'Task 20 Efficiency part1'!B:H,7,0)</f>
        <v>0.95034756703078449</v>
      </c>
    </row>
    <row r="198" spans="1:19" x14ac:dyDescent="0.35">
      <c r="A198">
        <v>1702</v>
      </c>
      <c r="B198">
        <v>683</v>
      </c>
      <c r="C198" t="s">
        <v>363</v>
      </c>
      <c r="D198" t="s">
        <v>571</v>
      </c>
      <c r="E198" t="s">
        <v>11</v>
      </c>
      <c r="F198" t="s">
        <v>364</v>
      </c>
      <c r="G198">
        <v>6507962797</v>
      </c>
      <c r="H198">
        <v>39488</v>
      </c>
      <c r="I198">
        <f>DATEDIF(Membership!B261, Membership!C261, "m")</f>
        <v>0</v>
      </c>
      <c r="J198" s="17" t="str">
        <f t="shared" si="3"/>
        <v>Medium Value - Short Term</v>
      </c>
      <c r="K198" s="1" t="str">
        <f>VLOOKUP(A198,'Payment_Details '!B:G,4,0)</f>
        <v>NOT PAID</v>
      </c>
      <c r="L198" t="str">
        <f>VLOOKUP(A198,'Payment_Details '!B:G,5,0)</f>
        <v>COD</v>
      </c>
      <c r="M198" s="18">
        <f>VLOOKUP(A198,'Payment_Details '!B:G,6,0)</f>
        <v>0</v>
      </c>
      <c r="N198" t="str">
        <f>VLOOKUP(A198,Shipment_Details!B:G,2,0)</f>
        <v>Industrial Equipments</v>
      </c>
      <c r="O198" t="str">
        <f>VLOOKUP(A198,Shipment_Details!B:G,3,0)</f>
        <v>International</v>
      </c>
      <c r="P198" t="str">
        <f>VLOOKUP(A198,Shipment_Details!B:G,4,0)</f>
        <v>Express</v>
      </c>
      <c r="Q198">
        <f>VLOOKUP(A198,Shipment_Details!B:G,5,0)</f>
        <v>484</v>
      </c>
      <c r="R198">
        <f>VLOOKUP(A198,Shipment_Details!B:G,6,0)</f>
        <v>863</v>
      </c>
      <c r="S198">
        <f>VLOOKUP(A198,'Task 20 Efficiency part1'!B:H,7,0)</f>
        <v>0.56083429895712633</v>
      </c>
    </row>
    <row r="199" spans="1:19" x14ac:dyDescent="0.35">
      <c r="A199">
        <v>8933</v>
      </c>
      <c r="B199">
        <v>536</v>
      </c>
      <c r="C199" t="s">
        <v>365</v>
      </c>
      <c r="D199" t="s">
        <v>572</v>
      </c>
      <c r="E199" t="s">
        <v>14</v>
      </c>
      <c r="F199" t="s">
        <v>366</v>
      </c>
      <c r="G199">
        <v>5130575428</v>
      </c>
      <c r="H199">
        <v>75362</v>
      </c>
      <c r="I199">
        <f>DATEDIF(Membership!B262, Membership!C262, "m")</f>
        <v>0</v>
      </c>
      <c r="J199" s="17" t="str">
        <f t="shared" si="3"/>
        <v>High Value - Short Term</v>
      </c>
      <c r="K199" s="1" t="str">
        <f>VLOOKUP(A199,'Payment_Details '!B:G,4,0)</f>
        <v>PAID</v>
      </c>
      <c r="L199" t="str">
        <f>VLOOKUP(A199,'Payment_Details '!B:G,5,0)</f>
        <v>COD</v>
      </c>
      <c r="M199" s="18">
        <f>VLOOKUP(A199,'Payment_Details '!B:G,6,0)</f>
        <v>42971</v>
      </c>
      <c r="N199" t="str">
        <f>VLOOKUP(A199,Shipment_Details!B:G,2,0)</f>
        <v>Electronics</v>
      </c>
      <c r="O199" t="str">
        <f>VLOOKUP(A199,Shipment_Details!B:G,3,0)</f>
        <v>International</v>
      </c>
      <c r="P199" t="str">
        <f>VLOOKUP(A199,Shipment_Details!B:G,4,0)</f>
        <v>Express</v>
      </c>
      <c r="Q199">
        <f>VLOOKUP(A199,Shipment_Details!B:G,5,0)</f>
        <v>576</v>
      </c>
      <c r="R199">
        <f>VLOOKUP(A199,Shipment_Details!B:G,6,0)</f>
        <v>1077</v>
      </c>
      <c r="S199">
        <f>VLOOKUP(A199,'Task 20 Efficiency part1'!B:H,7,0)</f>
        <v>0.5348189415041783</v>
      </c>
    </row>
    <row r="200" spans="1:19" x14ac:dyDescent="0.35">
      <c r="A200">
        <v>3624</v>
      </c>
      <c r="B200">
        <v>142</v>
      </c>
      <c r="C200" t="s">
        <v>367</v>
      </c>
      <c r="D200" t="s">
        <v>573</v>
      </c>
      <c r="E200" t="s">
        <v>8</v>
      </c>
      <c r="F200" t="s">
        <v>368</v>
      </c>
      <c r="G200">
        <v>7652369372</v>
      </c>
      <c r="H200">
        <v>73137</v>
      </c>
      <c r="I200">
        <f>DATEDIF(Membership!B263, Membership!C263, "m")</f>
        <v>0</v>
      </c>
      <c r="J200" s="17" t="str">
        <f t="shared" si="3"/>
        <v>High Value - Short Term</v>
      </c>
      <c r="K200" s="1" t="str">
        <f>VLOOKUP(A200,'Payment_Details '!B:G,4,0)</f>
        <v>PAID</v>
      </c>
      <c r="L200" t="str">
        <f>VLOOKUP(A200,'Payment_Details '!B:G,5,0)</f>
        <v>CARD PAYMENT</v>
      </c>
      <c r="M200" s="18">
        <f>VLOOKUP(A200,'Payment_Details '!B:G,6,0)</f>
        <v>42083</v>
      </c>
      <c r="N200" t="str">
        <f>VLOOKUP(A200,Shipment_Details!B:G,2,0)</f>
        <v>Construction</v>
      </c>
      <c r="O200" t="str">
        <f>VLOOKUP(A200,Shipment_Details!B:G,3,0)</f>
        <v>International</v>
      </c>
      <c r="P200" t="str">
        <f>VLOOKUP(A200,Shipment_Details!B:G,4,0)</f>
        <v>Regular</v>
      </c>
      <c r="Q200">
        <f>VLOOKUP(A200,Shipment_Details!B:G,5,0)</f>
        <v>606</v>
      </c>
      <c r="R200">
        <f>VLOOKUP(A200,Shipment_Details!B:G,6,0)</f>
        <v>1021</v>
      </c>
      <c r="S200">
        <f>VLOOKUP(A200,'Task 20 Efficiency part1'!B:H,7,0)</f>
        <v>0.59353574926542607</v>
      </c>
    </row>
    <row r="201" spans="1:19" x14ac:dyDescent="0.35">
      <c r="A201">
        <v>4892</v>
      </c>
      <c r="B201">
        <v>617</v>
      </c>
      <c r="C201" t="s">
        <v>369</v>
      </c>
      <c r="D201" t="s">
        <v>574</v>
      </c>
      <c r="E201" t="s">
        <v>11</v>
      </c>
      <c r="F201" t="s">
        <v>370</v>
      </c>
      <c r="G201">
        <v>9062287896</v>
      </c>
      <c r="H201">
        <v>77570</v>
      </c>
      <c r="I201">
        <f>DATEDIF(Membership!B264, Membership!C264, "m")</f>
        <v>0</v>
      </c>
      <c r="J201" s="17" t="str">
        <f t="shared" si="3"/>
        <v>High Value - Short Term</v>
      </c>
      <c r="K201" s="1" t="str">
        <f>VLOOKUP(A201,'Payment_Details '!B:G,4,0)</f>
        <v>NOT PAID</v>
      </c>
      <c r="L201" t="str">
        <f>VLOOKUP(A201,'Payment_Details '!B:G,5,0)</f>
        <v>CARD PAYMENT</v>
      </c>
      <c r="M201" s="18">
        <f>VLOOKUP(A201,'Payment_Details '!B:G,6,0)</f>
        <v>0</v>
      </c>
      <c r="N201" t="str">
        <f>VLOOKUP(A201,Shipment_Details!B:G,2,0)</f>
        <v>Home Furnishing</v>
      </c>
      <c r="O201" t="str">
        <f>VLOOKUP(A201,Shipment_Details!B:G,3,0)</f>
        <v>Domestic</v>
      </c>
      <c r="P201" t="str">
        <f>VLOOKUP(A201,Shipment_Details!B:G,4,0)</f>
        <v>Express</v>
      </c>
      <c r="Q201">
        <f>VLOOKUP(A201,Shipment_Details!B:G,5,0)</f>
        <v>913</v>
      </c>
      <c r="R201">
        <f>VLOOKUP(A201,Shipment_Details!B:G,6,0)</f>
        <v>1385</v>
      </c>
      <c r="S201">
        <f>VLOOKUP(A201,'Task 20 Efficiency part1'!B:H,7,0)</f>
        <v>0.65920577617328524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346C-29DB-41EF-8930-68AD6BB0F1D8}">
  <dimension ref="A1:K48"/>
  <sheetViews>
    <sheetView zoomScale="40" zoomScaleNormal="40" workbookViewId="0">
      <selection activeCell="K53" sqref="K53"/>
    </sheetView>
  </sheetViews>
  <sheetFormatPr defaultRowHeight="14.5" x14ac:dyDescent="0.35"/>
  <cols>
    <col min="1" max="1" width="19.1796875" bestFit="1" customWidth="1"/>
    <col min="2" max="2" width="26" bestFit="1" customWidth="1"/>
    <col min="4" max="4" width="19.1796875" bestFit="1" customWidth="1"/>
    <col min="5" max="5" width="24" bestFit="1" customWidth="1"/>
    <col min="7" max="7" width="21.26953125" bestFit="1" customWidth="1"/>
    <col min="8" max="8" width="29.6328125" bestFit="1" customWidth="1"/>
    <col min="10" max="10" width="19.1796875" bestFit="1" customWidth="1"/>
    <col min="11" max="11" width="26" bestFit="1" customWidth="1"/>
  </cols>
  <sheetData>
    <row r="1" spans="1:11" x14ac:dyDescent="0.35">
      <c r="A1" t="s">
        <v>1847</v>
      </c>
      <c r="D1" s="7" t="s">
        <v>1821</v>
      </c>
      <c r="E1" t="s">
        <v>1849</v>
      </c>
      <c r="G1" s="7" t="s">
        <v>1821</v>
      </c>
      <c r="H1" t="s">
        <v>1849</v>
      </c>
    </row>
    <row r="2" spans="1:11" x14ac:dyDescent="0.35">
      <c r="A2">
        <v>200</v>
      </c>
      <c r="D2" s="8" t="s">
        <v>1839</v>
      </c>
      <c r="E2">
        <v>16</v>
      </c>
      <c r="G2" s="8" t="s">
        <v>1190</v>
      </c>
      <c r="H2">
        <v>109</v>
      </c>
      <c r="J2" s="7" t="s">
        <v>1821</v>
      </c>
      <c r="K2" t="s">
        <v>1838</v>
      </c>
    </row>
    <row r="3" spans="1:11" x14ac:dyDescent="0.35">
      <c r="D3" s="8" t="s">
        <v>1840</v>
      </c>
      <c r="E3">
        <v>79</v>
      </c>
      <c r="G3" s="8" t="s">
        <v>1194</v>
      </c>
      <c r="H3">
        <v>91</v>
      </c>
      <c r="J3" s="8" t="s">
        <v>1898</v>
      </c>
    </row>
    <row r="4" spans="1:11" x14ac:dyDescent="0.35">
      <c r="A4" t="s">
        <v>1895</v>
      </c>
      <c r="D4" s="8" t="s">
        <v>1841</v>
      </c>
      <c r="E4">
        <v>6</v>
      </c>
      <c r="G4" s="8" t="s">
        <v>1812</v>
      </c>
      <c r="J4" s="8" t="s">
        <v>1897</v>
      </c>
      <c r="K4">
        <v>4645041</v>
      </c>
    </row>
    <row r="5" spans="1:11" x14ac:dyDescent="0.35">
      <c r="A5">
        <v>9489109</v>
      </c>
      <c r="D5" s="8" t="s">
        <v>1842</v>
      </c>
      <c r="E5">
        <v>19</v>
      </c>
      <c r="G5" s="8" t="s">
        <v>1813</v>
      </c>
      <c r="H5">
        <v>200</v>
      </c>
      <c r="J5" s="8" t="s">
        <v>1853</v>
      </c>
      <c r="K5">
        <v>56881</v>
      </c>
    </row>
    <row r="6" spans="1:11" x14ac:dyDescent="0.35">
      <c r="D6" s="8" t="s">
        <v>1843</v>
      </c>
      <c r="E6">
        <v>14</v>
      </c>
      <c r="J6" s="8" t="s">
        <v>1854</v>
      </c>
      <c r="K6">
        <v>42143</v>
      </c>
    </row>
    <row r="7" spans="1:11" x14ac:dyDescent="0.35">
      <c r="D7" s="8" t="s">
        <v>1844</v>
      </c>
      <c r="E7">
        <v>66</v>
      </c>
      <c r="J7" s="8" t="s">
        <v>1848</v>
      </c>
      <c r="K7">
        <v>559</v>
      </c>
    </row>
    <row r="8" spans="1:11" x14ac:dyDescent="0.35">
      <c r="A8" s="7" t="s">
        <v>1821</v>
      </c>
      <c r="B8" t="s">
        <v>1838</v>
      </c>
      <c r="D8" s="8" t="s">
        <v>1813</v>
      </c>
      <c r="E8">
        <v>200</v>
      </c>
      <c r="G8" s="7" t="s">
        <v>1821</v>
      </c>
      <c r="H8" t="s">
        <v>1850</v>
      </c>
      <c r="J8" s="8" t="s">
        <v>1855</v>
      </c>
      <c r="K8">
        <v>51472</v>
      </c>
    </row>
    <row r="9" spans="1:11" x14ac:dyDescent="0.35">
      <c r="A9" s="8" t="s">
        <v>983</v>
      </c>
      <c r="B9">
        <v>4645041</v>
      </c>
      <c r="G9" s="8" t="s">
        <v>8</v>
      </c>
      <c r="H9">
        <v>50298.352941176468</v>
      </c>
      <c r="J9" s="8" t="s">
        <v>1856</v>
      </c>
      <c r="K9">
        <v>154370</v>
      </c>
    </row>
    <row r="10" spans="1:11" x14ac:dyDescent="0.35">
      <c r="A10" s="8" t="s">
        <v>979</v>
      </c>
      <c r="B10">
        <v>4844068</v>
      </c>
      <c r="G10" s="15" t="s">
        <v>980</v>
      </c>
      <c r="H10">
        <v>52922.314285714288</v>
      </c>
      <c r="J10" s="8" t="s">
        <v>1857</v>
      </c>
      <c r="K10">
        <v>164207</v>
      </c>
    </row>
    <row r="11" spans="1:11" x14ac:dyDescent="0.35">
      <c r="A11" s="8" t="s">
        <v>1813</v>
      </c>
      <c r="B11">
        <v>9489109</v>
      </c>
      <c r="G11" s="15" t="s">
        <v>985</v>
      </c>
      <c r="H11">
        <v>47515.36363636364</v>
      </c>
      <c r="J11" s="8" t="s">
        <v>1858</v>
      </c>
      <c r="K11">
        <v>38290</v>
      </c>
    </row>
    <row r="12" spans="1:11" x14ac:dyDescent="0.35">
      <c r="D12" s="7" t="s">
        <v>1821</v>
      </c>
      <c r="E12" t="s">
        <v>1852</v>
      </c>
      <c r="G12" s="8" t="s">
        <v>14</v>
      </c>
      <c r="H12">
        <v>47498.730769230766</v>
      </c>
      <c r="J12" s="8" t="s">
        <v>1859</v>
      </c>
      <c r="K12">
        <v>34797</v>
      </c>
    </row>
    <row r="13" spans="1:11" x14ac:dyDescent="0.35">
      <c r="D13" s="8" t="s">
        <v>1190</v>
      </c>
      <c r="E13">
        <v>0.55741748394859103</v>
      </c>
      <c r="G13" s="15" t="s">
        <v>980</v>
      </c>
      <c r="H13">
        <v>39482.4375</v>
      </c>
      <c r="J13" s="8" t="s">
        <v>1860</v>
      </c>
      <c r="K13">
        <v>134189</v>
      </c>
    </row>
    <row r="14" spans="1:11" x14ac:dyDescent="0.35">
      <c r="A14">
        <f>GETPIVOTDATA("C_ID",$A$1)</f>
        <v>200</v>
      </c>
      <c r="D14" s="15" t="s">
        <v>1195</v>
      </c>
      <c r="E14">
        <v>0.53887399409530023</v>
      </c>
      <c r="G14" s="15" t="s">
        <v>985</v>
      </c>
      <c r="H14">
        <v>53075.282608695656</v>
      </c>
      <c r="J14" s="8" t="s">
        <v>1861</v>
      </c>
      <c r="K14">
        <v>130517</v>
      </c>
    </row>
    <row r="15" spans="1:11" x14ac:dyDescent="0.35">
      <c r="D15" s="15" t="s">
        <v>1191</v>
      </c>
      <c r="E15">
        <v>0.57496757255974107</v>
      </c>
      <c r="G15" s="8" t="s">
        <v>11</v>
      </c>
      <c r="H15">
        <v>43776.296296296299</v>
      </c>
      <c r="J15" s="8" t="s">
        <v>1862</v>
      </c>
      <c r="K15">
        <v>30239</v>
      </c>
    </row>
    <row r="16" spans="1:11" x14ac:dyDescent="0.35">
      <c r="A16">
        <f>GETPIVOTDATA("Total_Payments",$A$4)</f>
        <v>9489109</v>
      </c>
      <c r="D16" s="8" t="s">
        <v>1194</v>
      </c>
      <c r="E16">
        <v>0.52503629605758539</v>
      </c>
      <c r="G16" s="15" t="s">
        <v>980</v>
      </c>
      <c r="H16">
        <v>41408.555555555555</v>
      </c>
      <c r="J16" s="8" t="s">
        <v>1863</v>
      </c>
      <c r="K16">
        <v>158492</v>
      </c>
    </row>
    <row r="17" spans="1:11" x14ac:dyDescent="0.35">
      <c r="A17">
        <f>GETPIVOTDATA("Total_Payments",$A$8,"Payment_Status","PAID")</f>
        <v>4844068</v>
      </c>
      <c r="D17" s="15" t="s">
        <v>1195</v>
      </c>
      <c r="E17">
        <v>0.54815294617666876</v>
      </c>
      <c r="G17" s="15" t="s">
        <v>985</v>
      </c>
      <c r="H17">
        <v>46144.037037037036</v>
      </c>
      <c r="J17" s="8" t="s">
        <v>1864</v>
      </c>
      <c r="K17">
        <v>216512</v>
      </c>
    </row>
    <row r="18" spans="1:11" x14ac:dyDescent="0.35">
      <c r="A18">
        <f>GETPIVOTDATA("Total_Payments",$A$8,"Payment_Status","NOT PAID")</f>
        <v>4645041</v>
      </c>
      <c r="D18" s="15" t="s">
        <v>1191</v>
      </c>
      <c r="E18">
        <v>0.49806687091865454</v>
      </c>
      <c r="G18" s="8" t="s">
        <v>1812</v>
      </c>
      <c r="J18" s="8" t="s">
        <v>1865</v>
      </c>
      <c r="K18">
        <v>2988</v>
      </c>
    </row>
    <row r="19" spans="1:11" x14ac:dyDescent="0.35">
      <c r="D19" s="8" t="s">
        <v>1812</v>
      </c>
      <c r="G19" s="15" t="s">
        <v>1812</v>
      </c>
      <c r="J19" s="8" t="s">
        <v>1866</v>
      </c>
      <c r="K19">
        <v>231752</v>
      </c>
    </row>
    <row r="20" spans="1:11" x14ac:dyDescent="0.35">
      <c r="D20" s="15" t="s">
        <v>1812</v>
      </c>
      <c r="G20" s="8" t="s">
        <v>1813</v>
      </c>
      <c r="H20">
        <v>47445.544999999998</v>
      </c>
      <c r="J20" s="8" t="s">
        <v>1867</v>
      </c>
      <c r="K20">
        <v>95748</v>
      </c>
    </row>
    <row r="21" spans="1:11" x14ac:dyDescent="0.35">
      <c r="D21" s="8" t="s">
        <v>1813</v>
      </c>
      <c r="E21">
        <v>0.54268404345818344</v>
      </c>
      <c r="J21" s="8" t="s">
        <v>1868</v>
      </c>
      <c r="K21">
        <v>90380</v>
      </c>
    </row>
    <row r="22" spans="1:11" x14ac:dyDescent="0.35">
      <c r="J22" s="8" t="s">
        <v>1869</v>
      </c>
      <c r="K22">
        <v>30192</v>
      </c>
    </row>
    <row r="23" spans="1:11" x14ac:dyDescent="0.35">
      <c r="J23" s="8" t="s">
        <v>1870</v>
      </c>
      <c r="K23">
        <v>60936</v>
      </c>
    </row>
    <row r="24" spans="1:11" x14ac:dyDescent="0.35">
      <c r="J24" s="8" t="s">
        <v>1871</v>
      </c>
      <c r="K24">
        <v>31997</v>
      </c>
    </row>
    <row r="25" spans="1:11" x14ac:dyDescent="0.35">
      <c r="J25" s="8" t="s">
        <v>1872</v>
      </c>
      <c r="K25">
        <v>173594</v>
      </c>
    </row>
    <row r="26" spans="1:11" x14ac:dyDescent="0.35">
      <c r="J26" s="8" t="s">
        <v>1873</v>
      </c>
      <c r="K26">
        <v>85889</v>
      </c>
    </row>
    <row r="27" spans="1:11" x14ac:dyDescent="0.35">
      <c r="J27" s="8" t="s">
        <v>1874</v>
      </c>
      <c r="K27">
        <v>83002</v>
      </c>
    </row>
    <row r="28" spans="1:11" x14ac:dyDescent="0.35">
      <c r="J28" s="8" t="s">
        <v>1875</v>
      </c>
      <c r="K28">
        <v>61325</v>
      </c>
    </row>
    <row r="29" spans="1:11" x14ac:dyDescent="0.35">
      <c r="J29" s="8" t="s">
        <v>1876</v>
      </c>
      <c r="K29">
        <v>119958</v>
      </c>
    </row>
    <row r="30" spans="1:11" x14ac:dyDescent="0.35">
      <c r="J30" s="8" t="s">
        <v>1877</v>
      </c>
      <c r="K30">
        <v>167256</v>
      </c>
    </row>
    <row r="31" spans="1:11" x14ac:dyDescent="0.35">
      <c r="J31" s="8" t="s">
        <v>1878</v>
      </c>
      <c r="K31">
        <v>168800</v>
      </c>
    </row>
    <row r="32" spans="1:11" x14ac:dyDescent="0.35">
      <c r="J32" s="8" t="s">
        <v>1879</v>
      </c>
      <c r="K32">
        <v>322929</v>
      </c>
    </row>
    <row r="33" spans="10:11" x14ac:dyDescent="0.35">
      <c r="J33" s="8" t="s">
        <v>1880</v>
      </c>
      <c r="K33">
        <v>150022</v>
      </c>
    </row>
    <row r="34" spans="10:11" x14ac:dyDescent="0.35">
      <c r="J34" s="8" t="s">
        <v>1881</v>
      </c>
      <c r="K34">
        <v>171839</v>
      </c>
    </row>
    <row r="35" spans="10:11" x14ac:dyDescent="0.35">
      <c r="J35" s="8" t="s">
        <v>1882</v>
      </c>
      <c r="K35">
        <v>23003</v>
      </c>
    </row>
    <row r="36" spans="10:11" x14ac:dyDescent="0.35">
      <c r="J36" s="8" t="s">
        <v>1883</v>
      </c>
      <c r="K36">
        <v>55997</v>
      </c>
    </row>
    <row r="37" spans="10:11" x14ac:dyDescent="0.35">
      <c r="J37" s="8" t="s">
        <v>1884</v>
      </c>
      <c r="K37">
        <v>267591</v>
      </c>
    </row>
    <row r="38" spans="10:11" x14ac:dyDescent="0.35">
      <c r="J38" s="8" t="s">
        <v>1885</v>
      </c>
      <c r="K38">
        <v>280056</v>
      </c>
    </row>
    <row r="39" spans="10:11" x14ac:dyDescent="0.35">
      <c r="J39" s="8" t="s">
        <v>1886</v>
      </c>
      <c r="K39">
        <v>47504</v>
      </c>
    </row>
    <row r="40" spans="10:11" x14ac:dyDescent="0.35">
      <c r="J40" s="8" t="s">
        <v>1887</v>
      </c>
      <c r="K40">
        <v>145359</v>
      </c>
    </row>
    <row r="41" spans="10:11" x14ac:dyDescent="0.35">
      <c r="J41" s="8" t="s">
        <v>1888</v>
      </c>
      <c r="K41">
        <v>274188</v>
      </c>
    </row>
    <row r="42" spans="10:11" x14ac:dyDescent="0.35">
      <c r="J42" s="8" t="s">
        <v>1889</v>
      </c>
      <c r="K42">
        <v>140249</v>
      </c>
    </row>
    <row r="43" spans="10:11" x14ac:dyDescent="0.35">
      <c r="J43" s="8" t="s">
        <v>1890</v>
      </c>
      <c r="K43">
        <v>73137</v>
      </c>
    </row>
    <row r="44" spans="10:11" x14ac:dyDescent="0.35">
      <c r="J44" s="8" t="s">
        <v>1891</v>
      </c>
      <c r="K44">
        <v>8206</v>
      </c>
    </row>
    <row r="45" spans="10:11" x14ac:dyDescent="0.35">
      <c r="J45" s="8" t="s">
        <v>1892</v>
      </c>
      <c r="K45">
        <v>75362</v>
      </c>
    </row>
    <row r="46" spans="10:11" x14ac:dyDescent="0.35">
      <c r="J46" s="8" t="s">
        <v>1893</v>
      </c>
      <c r="K46">
        <v>45852</v>
      </c>
    </row>
    <row r="47" spans="10:11" x14ac:dyDescent="0.35">
      <c r="J47" s="8" t="s">
        <v>1894</v>
      </c>
      <c r="K47">
        <v>146289</v>
      </c>
    </row>
    <row r="48" spans="10:11" x14ac:dyDescent="0.35">
      <c r="J48" s="8" t="s">
        <v>1813</v>
      </c>
      <c r="K48">
        <v>9489109</v>
      </c>
    </row>
  </sheetData>
  <pageMargins left="0.7" right="0.7" top="0.75" bottom="0.75" header="0.3" footer="0.3"/>
  <drawing r:id="rId9"/>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65C24-40BA-475E-B272-EEEA980D6837}">
  <dimension ref="S1"/>
  <sheetViews>
    <sheetView zoomScale="55" zoomScaleNormal="55" workbookViewId="0">
      <selection activeCell="AF30" sqref="AF30"/>
    </sheetView>
  </sheetViews>
  <sheetFormatPr defaultRowHeight="14.5" x14ac:dyDescent="0.35"/>
  <sheetData>
    <row r="1" spans="19:19" x14ac:dyDescent="0.35">
      <c r="S1" t="s">
        <v>1896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3BB86A-A88C-43A1-88FD-A11C04C3AF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Customer</vt:lpstr>
      <vt:lpstr>Employee_Details</vt:lpstr>
      <vt:lpstr>employee_manages_shipment</vt:lpstr>
      <vt:lpstr>Membership</vt:lpstr>
      <vt:lpstr>Payment_Details </vt:lpstr>
      <vt:lpstr>Shipment_Details</vt:lpstr>
      <vt:lpstr>Status</vt:lpstr>
      <vt:lpstr>Task 3 - Customer + membership</vt:lpstr>
      <vt:lpstr>Task 4 - Shipment + Status </vt:lpstr>
      <vt:lpstr>Task 5-Payment Categorization</vt:lpstr>
      <vt:lpstr>Task 6-Average Shipment Weight</vt:lpstr>
      <vt:lpstr>Task 7-Membership Duration Calc</vt:lpstr>
      <vt:lpstr>Task 8-Total Customer Payment</vt:lpstr>
      <vt:lpstr>Task 9-Top Customers Analysis </vt:lpstr>
      <vt:lpstr>Task 10-Shipment Comparison </vt:lpstr>
      <vt:lpstr>Task 11- Top 5 Employees</vt:lpstr>
      <vt:lpstr>Task 13- Employee Dropdown</vt:lpstr>
      <vt:lpstr>Task 14-Merged Column</vt:lpstr>
      <vt:lpstr>TAsk-14 Average Payment</vt:lpstr>
      <vt:lpstr>Task 15 weight Categorize</vt:lpstr>
      <vt:lpstr>Task 16 Shipment Count</vt:lpstr>
      <vt:lpstr>Task-17 Dynamic_payment</vt:lpstr>
      <vt:lpstr>Task 18 Delivery time</vt:lpstr>
      <vt:lpstr>Task 18 Avg Delivery time </vt:lpstr>
      <vt:lpstr>Task-19 part1</vt:lpstr>
      <vt:lpstr>Task-19 shipment_charge</vt:lpstr>
      <vt:lpstr>Task 20 Efficiency part1</vt:lpstr>
      <vt:lpstr>Task 20 Analysis part2</vt:lpstr>
      <vt:lpstr>Task-21(Part1)</vt:lpstr>
      <vt:lpstr>Task-21(forecast_analysis)</vt:lpstr>
      <vt:lpstr>Task-22 customer_segmentation</vt:lpstr>
      <vt:lpstr>Task-22</vt:lpstr>
      <vt:lpstr>Merge_sheets</vt:lpstr>
      <vt:lpstr>Pivots</vt:lpstr>
      <vt:lpstr>Dashboard</vt:lpstr>
      <vt:lpstr>E_NAME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singh</dc:creator>
  <cp:lastModifiedBy>Deepanshu Thakur</cp:lastModifiedBy>
  <dcterms:created xsi:type="dcterms:W3CDTF">2024-07-10T03:09:16Z</dcterms:created>
  <dcterms:modified xsi:type="dcterms:W3CDTF">2024-07-16T09:07:33Z</dcterms:modified>
</cp:coreProperties>
</file>