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Part-1 Fundamental anlysis" sheetId="2" r:id="rId5"/>
    <sheet state="visible" name="Part-2 IPO Analysis" sheetId="3" r:id="rId6"/>
    <sheet state="visible" name="Part-3 Price Movement Analysis" sheetId="4" r:id="rId7"/>
    <sheet state="visible" name="FCF " sheetId="5" r:id="rId8"/>
    <sheet state="visible" name="Industry ratios" sheetId="6" r:id="rId9"/>
    <sheet state="visible" name="Du Pont Analysis" sheetId="7" r:id="rId10"/>
    <sheet state="visible" name="3 year balace sheet and income " sheetId="8" r:id="rId11"/>
  </sheets>
  <definedNames/>
  <calcPr/>
</workbook>
</file>

<file path=xl/sharedStrings.xml><?xml version="1.0" encoding="utf-8"?>
<sst xmlns="http://schemas.openxmlformats.org/spreadsheetml/2006/main" count="399" uniqueCount="381">
  <si>
    <t>ECON F315
Financial Management Group Assignment
Group 19</t>
  </si>
  <si>
    <t>Part I 
Quantative Analysis</t>
  </si>
  <si>
    <t>Submitted by:</t>
  </si>
  <si>
    <t>Name</t>
  </si>
  <si>
    <t>BITS ID</t>
  </si>
  <si>
    <t>Akash Chandra</t>
  </si>
  <si>
    <t>2020A2PS1773P</t>
  </si>
  <si>
    <t>Akhand Pratap Singh</t>
  </si>
  <si>
    <t>2020A2PS1753P</t>
  </si>
  <si>
    <t>Aman Goyal</t>
  </si>
  <si>
    <t>2020A2PS0245P</t>
  </si>
  <si>
    <t>Deepanshu Gupta</t>
  </si>
  <si>
    <t>2020B4PS1276P</t>
  </si>
  <si>
    <t>Gaurang Krishna</t>
  </si>
  <si>
    <t>2020A2PS1489P</t>
  </si>
  <si>
    <t>Part I: Past three-year analysis – Fundamental financials of the company</t>
  </si>
  <si>
    <t>A</t>
  </si>
  <si>
    <t>Evaluation criteria (FY 20, 21, and 22): Prepare a table keeping variables in the first column followed by FYs.</t>
  </si>
  <si>
    <t>I</t>
  </si>
  <si>
    <t xml:space="preserve">Industry Classification </t>
  </si>
  <si>
    <t>Publishing</t>
  </si>
  <si>
    <t xml:space="preserve">Age of company </t>
  </si>
  <si>
    <t>104 years</t>
  </si>
  <si>
    <t>II</t>
  </si>
  <si>
    <t>Variables</t>
  </si>
  <si>
    <t>FY22</t>
  </si>
  <si>
    <t>FY21</t>
  </si>
  <si>
    <t>FY20</t>
  </si>
  <si>
    <t>Company Average</t>
  </si>
  <si>
    <t>Industry Average</t>
  </si>
  <si>
    <t>P/E ratio</t>
  </si>
  <si>
    <t>Tobin’s-q ratio</t>
  </si>
  <si>
    <t>EBITDA / Total Assets (%)</t>
  </si>
  <si>
    <t>Enterprise Value / EBITDA</t>
  </si>
  <si>
    <t>Intangible assets / Total assets (%)</t>
  </si>
  <si>
    <t>Dividend yield (%)</t>
  </si>
  <si>
    <t>Total liabilities / Total Assets (%)</t>
  </si>
  <si>
    <t>Long-term debt / Total Assets (%)</t>
  </si>
  <si>
    <t xml:space="preserve">Total asset turnover </t>
  </si>
  <si>
    <t>Return on assets (%)</t>
  </si>
  <si>
    <t>Growth rate in sales (%)</t>
  </si>
  <si>
    <t>Net Profit margin (%)</t>
  </si>
  <si>
    <t>Operating Profit Margin</t>
  </si>
  <si>
    <t>Return on Equity (as measured by DuPont )</t>
  </si>
  <si>
    <t>Free cash flows</t>
  </si>
  <si>
    <t>175.53 Cr.</t>
  </si>
  <si>
    <t>P/E Ratio</t>
  </si>
  <si>
    <t>Enterprise Value/EBITDA</t>
  </si>
  <si>
    <t>Tobin's Q Ratio</t>
  </si>
  <si>
    <t>Dividend yield</t>
  </si>
  <si>
    <t>DUPONT ANALYSIS</t>
  </si>
  <si>
    <t xml:space="preserve">PART II: IPO ANALYSIS </t>
  </si>
  <si>
    <t>Hindustan Media Ventures Ltd IPO</t>
  </si>
  <si>
    <t>Date of IPO</t>
  </si>
  <si>
    <t>Jul 5, 2010 to Jul 7, 2010</t>
  </si>
  <si>
    <t>Final Issue Price(in Rs.)</t>
  </si>
  <si>
    <t>Date of Listing</t>
  </si>
  <si>
    <t>Closing Price on date of listing</t>
  </si>
  <si>
    <t>Listing day gain(%)</t>
  </si>
  <si>
    <r>
      <rPr>
        <rFont val="Montserrat"/>
        <color theme="1"/>
        <sz val="12.0"/>
      </rPr>
      <t>Since, this is positive, therefore</t>
    </r>
    <r>
      <rPr>
        <rFont val="Montserrat"/>
        <b/>
        <color theme="1"/>
        <sz val="12.0"/>
      </rPr>
      <t xml:space="preserve"> IPO underpricing</t>
    </r>
  </si>
  <si>
    <t>Lead underwriter</t>
  </si>
  <si>
    <t>1. Edelweiss Financial Services Ltd.</t>
  </si>
  <si>
    <t xml:space="preserve">2. Kotak Mahindra Capital Company Ltd. </t>
  </si>
  <si>
    <t>*</t>
  </si>
  <si>
    <t>Reason for IPO(New Issue or Offer for sale)</t>
  </si>
  <si>
    <t>The money raised from the IPO would be used to clear company’s liabilities (around Rs 135 crore), while the rest would be kept aside for investment purpose.</t>
  </si>
  <si>
    <t>% oversubscription</t>
  </si>
  <si>
    <t>3.16 times</t>
  </si>
  <si>
    <t>Total shares on offer(in Cr.)</t>
  </si>
  <si>
    <t>Age of the firm at the time of IPO</t>
  </si>
  <si>
    <t>91 years, 11 months, 26 days</t>
  </si>
  <si>
    <t>Total bids(in Cr.)</t>
  </si>
  <si>
    <t>Amount mobilised in IPO</t>
  </si>
  <si>
    <t>270 Cr.</t>
  </si>
  <si>
    <t>Shareholding pattern before and after IPO</t>
  </si>
  <si>
    <t>Promoter and promoter group</t>
  </si>
  <si>
    <t>Public</t>
  </si>
  <si>
    <t>Non Institutions</t>
  </si>
  <si>
    <t>Total</t>
  </si>
  <si>
    <t>References from Prospectus</t>
  </si>
  <si>
    <t>Did IPO provide exit routes to Private equity, venture capitalists, or Angel investors?</t>
  </si>
  <si>
    <r>
      <rPr>
        <rFont val="Montserrat"/>
        <b/>
        <color theme="1"/>
        <sz val="12.0"/>
      </rPr>
      <t xml:space="preserve">YES
</t>
    </r>
    <r>
      <rPr>
        <rFont val="Montserrat"/>
        <color theme="1"/>
        <sz val="12.0"/>
      </rPr>
      <t xml:space="preserve">On seeing the shareholding pattern of the top investors
before and after the issue of the IPO, we found:
</t>
    </r>
    <r>
      <rPr>
        <rFont val="Montserrat"/>
        <b/>
        <color theme="1"/>
        <sz val="12.0"/>
      </rPr>
      <t xml:space="preserve">
</t>
    </r>
    <r>
      <rPr>
        <rFont val="Montserrat"/>
        <color theme="1"/>
        <sz val="12.0"/>
      </rPr>
      <t xml:space="preserve">1. </t>
    </r>
    <r>
      <rPr>
        <rFont val="Montserrat"/>
        <b/>
        <color theme="1"/>
        <sz val="12.0"/>
      </rPr>
      <t xml:space="preserve">HT Media </t>
    </r>
    <r>
      <rPr>
        <rFont val="Montserrat"/>
        <color theme="1"/>
        <sz val="12.0"/>
      </rPr>
      <t xml:space="preserve">was able to sell close to </t>
    </r>
    <r>
      <rPr>
        <rFont val="Montserrat"/>
        <b/>
        <color theme="1"/>
        <sz val="12.0"/>
      </rPr>
      <t xml:space="preserve">50 million shares
</t>
    </r>
    <r>
      <rPr>
        <rFont val="Montserrat"/>
        <color theme="1"/>
        <sz val="12.0"/>
      </rPr>
      <t xml:space="preserve">within a span of 2 years from the IPO issue date
2. The company's Angel investor, </t>
    </r>
    <r>
      <rPr>
        <rFont val="Montserrat"/>
        <b/>
        <color theme="1"/>
        <sz val="12.0"/>
      </rPr>
      <t xml:space="preserve">Ms. Namrata Bhartia
</t>
    </r>
    <r>
      <rPr>
        <rFont val="Montserrat"/>
        <color theme="1"/>
        <sz val="12.0"/>
      </rPr>
      <t xml:space="preserve">also, sell </t>
    </r>
    <r>
      <rPr>
        <rFont val="Montserrat"/>
        <b/>
        <color theme="1"/>
        <sz val="12.0"/>
      </rPr>
      <t xml:space="preserve">500K+ </t>
    </r>
    <r>
      <rPr>
        <rFont val="Montserrat"/>
        <color theme="1"/>
        <sz val="12.0"/>
      </rPr>
      <t>shares during the same time period</t>
    </r>
  </si>
  <si>
    <t>The utilisation of IPO money mobilised</t>
  </si>
  <si>
    <r>
      <rPr>
        <rFont val="Montserrat"/>
        <b/>
        <color theme="1"/>
        <sz val="12.0"/>
      </rPr>
      <t xml:space="preserve">YES
</t>
    </r>
    <r>
      <rPr>
        <rFont val="Montserrat"/>
        <color theme="1"/>
        <sz val="12.0"/>
      </rPr>
      <t>All the utilization of IPO money is clearly mentioned
in the '</t>
    </r>
    <r>
      <rPr>
        <rFont val="Montserrat"/>
        <b/>
        <color theme="1"/>
        <sz val="12.0"/>
      </rPr>
      <t xml:space="preserve">Objects of the issue' </t>
    </r>
    <r>
      <rPr>
        <rFont val="Montserrat"/>
        <color theme="1"/>
        <sz val="12.0"/>
      </rPr>
      <t xml:space="preserve">section of the prospectus
The total amount estimated to be utilized from the 
proceeds is around </t>
    </r>
    <r>
      <rPr>
        <rFont val="Montserrat"/>
        <b/>
        <color theme="1"/>
        <sz val="12.0"/>
      </rPr>
      <t xml:space="preserve">Rs. 2560 million </t>
    </r>
    <r>
      <rPr>
        <rFont val="Montserrat"/>
        <color theme="1"/>
        <sz val="12.0"/>
      </rPr>
      <t xml:space="preserve">which will be used in 
</t>
    </r>
    <r>
      <rPr>
        <rFont val="Montserrat"/>
        <b/>
        <color theme="1"/>
        <sz val="12.0"/>
      </rPr>
      <t xml:space="preserve">Setting up fresh publishing units, Upgrading the existing
equipment and machines, and Prepayment of loans
</t>
    </r>
    <r>
      <rPr>
        <rFont val="Montserrat"/>
        <color theme="1"/>
        <sz val="12.0"/>
      </rPr>
      <t xml:space="preserve"> </t>
    </r>
  </si>
  <si>
    <t>Underwriting fees incurred during the IPO</t>
  </si>
  <si>
    <r>
      <rPr>
        <rFont val="Montserrat"/>
        <b/>
        <color theme="1"/>
        <sz val="12.0"/>
      </rPr>
      <t xml:space="preserve">NO
</t>
    </r>
    <r>
      <rPr>
        <rFont val="Montserrat"/>
        <b val="0"/>
        <color theme="1"/>
        <sz val="12.0"/>
      </rPr>
      <t xml:space="preserve">1. There is no information regarding the company's
underwritten fees breakdown in its prospectus
2. However, the company had entered into an
agreement with the underwriters during the IPO
3. Total amount underwritten is close to </t>
    </r>
    <r>
      <rPr>
        <rFont val="Montserrat"/>
        <b/>
        <color theme="1"/>
        <sz val="12.0"/>
      </rPr>
      <t>Rs. 2700 million</t>
    </r>
    <r>
      <rPr>
        <rFont val="Montserrat"/>
        <b val="0"/>
        <color theme="1"/>
        <sz val="12.0"/>
      </rPr>
      <t xml:space="preserve"> but the final allocated amount will be decided by the </t>
    </r>
    <r>
      <rPr>
        <rFont val="Montserrat"/>
        <b/>
        <color theme="1"/>
        <sz val="12.0"/>
      </rPr>
      <t>Board of Directors</t>
    </r>
  </si>
  <si>
    <t>Post the IPO, has the company ever resorted to the following modes for financing its projects: crowdfunding, private equity, peer-to-peer lending, and investments by financial institutions such as commercial banks?</t>
  </si>
  <si>
    <t>NO</t>
  </si>
  <si>
    <t xml:space="preserve">       Part III: Price movement analysis</t>
  </si>
  <si>
    <t xml:space="preserve">Lifetime high </t>
  </si>
  <si>
    <t>Lifetime low</t>
  </si>
  <si>
    <t>52 week high</t>
  </si>
  <si>
    <t>52 week low</t>
  </si>
  <si>
    <t>Current price’s % 
discount (premium) 
to lifetime high</t>
  </si>
  <si>
    <t>III</t>
  </si>
  <si>
    <t>The average volume of 
shares traded daily
 over the past 52 weeks</t>
  </si>
  <si>
    <t>47.01K</t>
  </si>
  <si>
    <t>IV</t>
  </si>
  <si>
    <t>Weekly historical returns
 over the past three years</t>
  </si>
  <si>
    <t>Date</t>
  </si>
  <si>
    <t>Price</t>
  </si>
  <si>
    <t>Open</t>
  </si>
  <si>
    <t>High</t>
  </si>
  <si>
    <t>Low</t>
  </si>
  <si>
    <t>Volume</t>
  </si>
  <si>
    <t>Change (%)</t>
  </si>
  <si>
    <t>4.54K</t>
  </si>
  <si>
    <t>35.54K</t>
  </si>
  <si>
    <t>17.12K</t>
  </si>
  <si>
    <t>9.17K</t>
  </si>
  <si>
    <t>9.74K</t>
  </si>
  <si>
    <t>119.89K</t>
  </si>
  <si>
    <t>2.66M</t>
  </si>
  <si>
    <t>24.64K</t>
  </si>
  <si>
    <t>66.96K</t>
  </si>
  <si>
    <t>71.61K</t>
  </si>
  <si>
    <t>16.82K</t>
  </si>
  <si>
    <t>36.58K</t>
  </si>
  <si>
    <t>35.81K</t>
  </si>
  <si>
    <t>31.84K</t>
  </si>
  <si>
    <t>14.66K</t>
  </si>
  <si>
    <t>49.31K</t>
  </si>
  <si>
    <t>27.29K</t>
  </si>
  <si>
    <t>37.41K</t>
  </si>
  <si>
    <t>15.60K</t>
  </si>
  <si>
    <t>64.59K</t>
  </si>
  <si>
    <t>55.53K</t>
  </si>
  <si>
    <t>53.29K</t>
  </si>
  <si>
    <t>107.17K</t>
  </si>
  <si>
    <t>31.58K</t>
  </si>
  <si>
    <t>20.89K</t>
  </si>
  <si>
    <t>91.85K</t>
  </si>
  <si>
    <t>64.55K</t>
  </si>
  <si>
    <t>38.03K</t>
  </si>
  <si>
    <t>26.14K</t>
  </si>
  <si>
    <t>23.74K</t>
  </si>
  <si>
    <t>14.44K</t>
  </si>
  <si>
    <t>23.46K</t>
  </si>
  <si>
    <t>54.15K</t>
  </si>
  <si>
    <t>157.60K</t>
  </si>
  <si>
    <t>34.42K</t>
  </si>
  <si>
    <t>13.88K</t>
  </si>
  <si>
    <t>51.19K</t>
  </si>
  <si>
    <t>22.58K</t>
  </si>
  <si>
    <t>49.12K</t>
  </si>
  <si>
    <t>52.69K</t>
  </si>
  <si>
    <t>25.87K</t>
  </si>
  <si>
    <t>22.49K</t>
  </si>
  <si>
    <t>13.18K</t>
  </si>
  <si>
    <t>17.04K</t>
  </si>
  <si>
    <t>23.90K</t>
  </si>
  <si>
    <t>60.71K</t>
  </si>
  <si>
    <t>25.57K</t>
  </si>
  <si>
    <t>20.40K</t>
  </si>
  <si>
    <t>36.46K</t>
  </si>
  <si>
    <t>100.67K</t>
  </si>
  <si>
    <t>63.85K</t>
  </si>
  <si>
    <t>52.66K</t>
  </si>
  <si>
    <t>87.55K</t>
  </si>
  <si>
    <t>148.77K</t>
  </si>
  <si>
    <t>61.44K</t>
  </si>
  <si>
    <t>57.60K</t>
  </si>
  <si>
    <t>149.57K</t>
  </si>
  <si>
    <t>105.20K</t>
  </si>
  <si>
    <t>106.45K</t>
  </si>
  <si>
    <t>94.15K</t>
  </si>
  <si>
    <t>56.94K</t>
  </si>
  <si>
    <t>23.30K</t>
  </si>
  <si>
    <t>156.80K</t>
  </si>
  <si>
    <t>188.49K</t>
  </si>
  <si>
    <t>200.60K</t>
  </si>
  <si>
    <t>204.35K</t>
  </si>
  <si>
    <t>138.65K</t>
  </si>
  <si>
    <t>138.37K</t>
  </si>
  <si>
    <t>257.09K</t>
  </si>
  <si>
    <t>60.64K</t>
  </si>
  <si>
    <t>36.19K</t>
  </si>
  <si>
    <t>36.06K</t>
  </si>
  <si>
    <t>62.76K</t>
  </si>
  <si>
    <t>29.47K</t>
  </si>
  <si>
    <t>13.33K</t>
  </si>
  <si>
    <t>64.35K</t>
  </si>
  <si>
    <t>50.25K</t>
  </si>
  <si>
    <t>53.24K</t>
  </si>
  <si>
    <t>19.61K</t>
  </si>
  <si>
    <t>70.49K</t>
  </si>
  <si>
    <t>70.15K</t>
  </si>
  <si>
    <t>62.16K</t>
  </si>
  <si>
    <t>96.74K</t>
  </si>
  <si>
    <t>44.35K</t>
  </si>
  <si>
    <t>50.54K</t>
  </si>
  <si>
    <t>73.08K</t>
  </si>
  <si>
    <t>29.40K</t>
  </si>
  <si>
    <t>77.21K</t>
  </si>
  <si>
    <t>52.76K</t>
  </si>
  <si>
    <t>68.16K</t>
  </si>
  <si>
    <t>229.44K</t>
  </si>
  <si>
    <t>315.52K</t>
  </si>
  <si>
    <t>139.67K</t>
  </si>
  <si>
    <t>282.30K</t>
  </si>
  <si>
    <t>833.14K</t>
  </si>
  <si>
    <t>1.06M</t>
  </si>
  <si>
    <t>6.67M</t>
  </si>
  <si>
    <t>167.85K</t>
  </si>
  <si>
    <t>185.35K</t>
  </si>
  <si>
    <t>89.86K</t>
  </si>
  <si>
    <t>107.11K</t>
  </si>
  <si>
    <t>294.18K</t>
  </si>
  <si>
    <t>76.92K</t>
  </si>
  <si>
    <t>29.26K</t>
  </si>
  <si>
    <t>14.33K</t>
  </si>
  <si>
    <t>14.67K</t>
  </si>
  <si>
    <t>7.85K</t>
  </si>
  <si>
    <t>11.80K</t>
  </si>
  <si>
    <t>29.27K</t>
  </si>
  <si>
    <t>22.04K</t>
  </si>
  <si>
    <t>27.13K</t>
  </si>
  <si>
    <t>32.23K</t>
  </si>
  <si>
    <t>99.04K</t>
  </si>
  <si>
    <t>144.13K</t>
  </si>
  <si>
    <t>48.18K</t>
  </si>
  <si>
    <t>19.05K</t>
  </si>
  <si>
    <t>18.07K</t>
  </si>
  <si>
    <t>13.63K</t>
  </si>
  <si>
    <t>57.53K</t>
  </si>
  <si>
    <t>33.15K</t>
  </si>
  <si>
    <t>99.15K</t>
  </si>
  <si>
    <t>19.77K</t>
  </si>
  <si>
    <t>19.22K</t>
  </si>
  <si>
    <t>43.55K</t>
  </si>
  <si>
    <t>40.68K</t>
  </si>
  <si>
    <t>24.84K</t>
  </si>
  <si>
    <t>38.54K</t>
  </si>
  <si>
    <t>24.59K</t>
  </si>
  <si>
    <t>11.99K</t>
  </si>
  <si>
    <t>6.20K</t>
  </si>
  <si>
    <t>43.25K</t>
  </si>
  <si>
    <t>13.19K</t>
  </si>
  <si>
    <t>5.69K</t>
  </si>
  <si>
    <t>6.46K</t>
  </si>
  <si>
    <t>15.50K</t>
  </si>
  <si>
    <t>20.30K</t>
  </si>
  <si>
    <t>14.18K</t>
  </si>
  <si>
    <t>10.45K</t>
  </si>
  <si>
    <t>19.06K</t>
  </si>
  <si>
    <t>33.36K</t>
  </si>
  <si>
    <t>38.30K</t>
  </si>
  <si>
    <t>16.59K</t>
  </si>
  <si>
    <t>17.32K</t>
  </si>
  <si>
    <t>21.48K</t>
  </si>
  <si>
    <t>10.63K</t>
  </si>
  <si>
    <t>21.06K</t>
  </si>
  <si>
    <t>21.43K</t>
  </si>
  <si>
    <t>45.97K</t>
  </si>
  <si>
    <t>41.95K</t>
  </si>
  <si>
    <t>46.76K</t>
  </si>
  <si>
    <t>19.20K</t>
  </si>
  <si>
    <t>4.68K</t>
  </si>
  <si>
    <t>3.33K</t>
  </si>
  <si>
    <t>4.85K</t>
  </si>
  <si>
    <t>9.85K</t>
  </si>
  <si>
    <t>6.57K</t>
  </si>
  <si>
    <t>V</t>
  </si>
  <si>
    <t>Dividend payment history 
over the past three years</t>
  </si>
  <si>
    <t xml:space="preserve">                      Company has paid no dividends since last 3 years
           The last dividend paid by the company was on September 9, 2019.</t>
  </si>
  <si>
    <t>VI</t>
  </si>
  <si>
    <t>History of stock split 
over the past three years</t>
  </si>
  <si>
    <t xml:space="preserve">    Hindustan Media Ventures Ltd. has not split the face value of the share since Jan 1, 2000.</t>
  </si>
  <si>
    <t>VII</t>
  </si>
  <si>
    <t>Share repurchase 
(last three years)</t>
  </si>
  <si>
    <t xml:space="preserve"> Hindustan Media Ventures Ltd. has not repurchased shares since Jan 1, 2000.</t>
  </si>
  <si>
    <t>VIII</t>
  </si>
  <si>
    <t>Mergers and acquisition,
(last three years)</t>
  </si>
  <si>
    <t>NA</t>
  </si>
  <si>
    <t>Market reaction to earnings 
announcement
(Past four quarters )</t>
  </si>
  <si>
    <t>Title</t>
  </si>
  <si>
    <t>Total Revenue</t>
  </si>
  <si>
    <t>Gross Profit</t>
  </si>
  <si>
    <t>Operating Income</t>
  </si>
  <si>
    <t>Net Income</t>
  </si>
  <si>
    <t xml:space="preserve">          After the announcement of the March quarter 2023 results, the stock experienced a downturn, 
         resulting in the stock reaching an all -time low of Rs. 41.90 due to the high negative Net Income. 
                    The results showed a significant decline in net and operating income  for the quarter, 
                              compared to the December quarter results announced on March 29, 2022. </t>
  </si>
  <si>
    <t xml:space="preserve">                 After the December quarter results , The stock price continued to rise after the results were 
                        announced, as there was a 150% increase in net income since the previous quarter.</t>
  </si>
  <si>
    <t xml:space="preserve"> When the results for the September 2022 quarter were announced, the market remained 
      relatively unchanged, and trends continued as they were before the announcement. 
                               These results were similar to the June quarter results.</t>
  </si>
  <si>
    <t xml:space="preserve">                                          In June, when the results were announced between the 25th and 30th of July, 
                                                         the stock price continued to rise due to two main reasons. 
           Firstly, the company showed a positive net income, which it had not done for the previous three quarters of 2021. 
                           Secondly, the company expanded its venture by launching another media paper in two states.</t>
  </si>
  <si>
    <t>Free Cash Flow
 Calculation</t>
  </si>
  <si>
    <t>Operating Cash Flows Calculation</t>
  </si>
  <si>
    <t>Sales Revenue</t>
  </si>
  <si>
    <t>Operating Expenses</t>
  </si>
  <si>
    <t>EBITDA</t>
  </si>
  <si>
    <t>Depriciation/Ammortization</t>
  </si>
  <si>
    <t xml:space="preserve">EBIT </t>
  </si>
  <si>
    <t>Tax (20%)</t>
  </si>
  <si>
    <t>NOPAT (EBIT*(1-T))</t>
  </si>
  <si>
    <t>Depriciation</t>
  </si>
  <si>
    <t>Operating CF</t>
  </si>
  <si>
    <r>
      <rPr>
        <rFont val="Montserrat"/>
        <b/>
        <color theme="1"/>
        <sz val="13.0"/>
      </rPr>
      <t>Free Cash Flows</t>
    </r>
    <r>
      <rPr>
        <rFont val="Montserrat"/>
        <color theme="1"/>
        <sz val="13.0"/>
      </rPr>
      <t xml:space="preserve"> = Operating CF - Change in NOWC-Change in PPE</t>
    </r>
  </si>
  <si>
    <r>
      <rPr>
        <rFont val="Montserrat"/>
        <b/>
        <color theme="1"/>
        <sz val="13.0"/>
      </rPr>
      <t>Operating CF</t>
    </r>
    <r>
      <rPr>
        <rFont val="Montserrat"/>
        <color theme="1"/>
        <sz val="13.0"/>
      </rPr>
      <t xml:space="preserve"> = NOPAT + Depriciation</t>
    </r>
  </si>
  <si>
    <r>
      <rPr>
        <rFont val="Montserrat"/>
        <b/>
        <color theme="1"/>
        <sz val="13.0"/>
      </rPr>
      <t>Change in NOWC</t>
    </r>
    <r>
      <rPr>
        <rFont val="Montserrat"/>
        <color theme="1"/>
        <sz val="13.0"/>
      </rPr>
      <t xml:space="preserve"> = Change in Current Assets- Change in Current Liabilities</t>
    </r>
  </si>
  <si>
    <t>Net Operating Working Capital and CAPEX Calculation</t>
  </si>
  <si>
    <r>
      <rPr>
        <rFont val="Montserrat"/>
        <b/>
        <color theme="1"/>
        <sz val="13.0"/>
      </rPr>
      <t>CAPEX</t>
    </r>
    <r>
      <rPr>
        <rFont val="Montserrat"/>
        <color theme="1"/>
        <sz val="13.0"/>
      </rPr>
      <t xml:space="preserve"> = Change in Property ,Plant and Equipment</t>
    </r>
  </si>
  <si>
    <t>Current Assets</t>
  </si>
  <si>
    <t xml:space="preserve">        Accounts Receivable</t>
  </si>
  <si>
    <t xml:space="preserve">        Inventory</t>
  </si>
  <si>
    <t xml:space="preserve">       Pre Paid Expenses</t>
  </si>
  <si>
    <t>Fixed Assets</t>
  </si>
  <si>
    <t>Current Liabilities</t>
  </si>
  <si>
    <t xml:space="preserve">        Account Payable</t>
  </si>
  <si>
    <t xml:space="preserve">        Accruals</t>
  </si>
  <si>
    <t>CF due to NOWC</t>
  </si>
  <si>
    <t>-</t>
  </si>
  <si>
    <t>CAPEX</t>
  </si>
  <si>
    <t>FCF Calculation</t>
  </si>
  <si>
    <t>OCF</t>
  </si>
  <si>
    <t>Δ NOWC</t>
  </si>
  <si>
    <t>FCF</t>
  </si>
  <si>
    <t>Industry Average
 Calculation</t>
  </si>
  <si>
    <t>S.No.</t>
  </si>
  <si>
    <t>P/E</t>
  </si>
  <si>
    <t>EBIT/Assets</t>
  </si>
  <si>
    <t>EBIT Ann (Rs.Cr.)</t>
  </si>
  <si>
    <t>Assets (Rs.Cr.)</t>
  </si>
  <si>
    <t>EV / EBIT</t>
  </si>
  <si>
    <t>CMP / BV</t>
  </si>
  <si>
    <t>Div Yld %</t>
  </si>
  <si>
    <t>Debt / Eq</t>
  </si>
  <si>
    <t>Asset Turnover</t>
  </si>
  <si>
    <t>ROA 12M %</t>
  </si>
  <si>
    <t>Sales growth %</t>
  </si>
  <si>
    <t>NPM Annually %</t>
  </si>
  <si>
    <t>OPM Annually %</t>
  </si>
  <si>
    <t>ROE %</t>
  </si>
  <si>
    <t>Free Cash Flow(Rs.Cr.)</t>
  </si>
  <si>
    <t>Debt Cr.</t>
  </si>
  <si>
    <t>Debt/asset</t>
  </si>
  <si>
    <t>Liabilities Cr.</t>
  </si>
  <si>
    <t>liabilities/assets</t>
  </si>
  <si>
    <t>D B Corp</t>
  </si>
  <si>
    <t>Jagran Prakashan</t>
  </si>
  <si>
    <t>NDTV</t>
  </si>
  <si>
    <t>T.V. Today Netw.</t>
  </si>
  <si>
    <t>H T Media</t>
  </si>
  <si>
    <t>Hindustan Media</t>
  </si>
  <si>
    <t>DU PONT ANALYSIS</t>
  </si>
  <si>
    <t>Last 3  years Company's Data (crores)</t>
  </si>
  <si>
    <t>Sales</t>
  </si>
  <si>
    <t>Total Assets</t>
  </si>
  <si>
    <t>Total Equity</t>
  </si>
  <si>
    <t>Net Profit Margin (%)</t>
  </si>
  <si>
    <t>Total Asset Turnover (%)</t>
  </si>
  <si>
    <t>Financial Leverage</t>
  </si>
  <si>
    <t>ROE (%)</t>
  </si>
  <si>
    <r>
      <rPr>
        <rFont val="Montserrat"/>
        <b/>
        <color theme="1"/>
        <sz val="14.0"/>
      </rPr>
      <t>Return on Equity</t>
    </r>
    <r>
      <rPr>
        <rFont val="Montserrat"/>
        <b/>
        <color theme="1"/>
        <sz val="12.0"/>
      </rPr>
      <t xml:space="preserve"> = </t>
    </r>
    <r>
      <rPr>
        <rFont val="Montserrat"/>
        <b val="0"/>
        <color theme="1"/>
        <sz val="12.0"/>
      </rPr>
      <t>Net Profit Margin * Asset Turnover * Financial Leverage</t>
    </r>
  </si>
  <si>
    <r>
      <rPr>
        <rFont val="Montserrat"/>
        <b/>
        <color theme="1"/>
        <sz val="12.0"/>
      </rPr>
      <t>Net Profit Margin</t>
    </r>
    <r>
      <rPr>
        <rFont val="Montserrat"/>
        <color theme="1"/>
        <sz val="12.0"/>
      </rPr>
      <t xml:space="preserve"> = Net Income / Sales Revenue</t>
    </r>
  </si>
  <si>
    <r>
      <rPr>
        <rFont val="Montserrat"/>
        <b/>
        <color theme="1"/>
        <sz val="12.0"/>
      </rPr>
      <t>Asset Turnover</t>
    </r>
    <r>
      <rPr>
        <rFont val="Montserrat"/>
        <color theme="1"/>
        <sz val="12.0"/>
      </rPr>
      <t xml:space="preserve"> = Sales Revenue / Total Assets</t>
    </r>
  </si>
  <si>
    <r>
      <rPr>
        <rFont val="Montserrat"/>
        <b/>
        <color theme="1"/>
        <sz val="12.0"/>
      </rPr>
      <t>Financial Leverage</t>
    </r>
    <r>
      <rPr>
        <rFont val="Montserrat"/>
        <color theme="1"/>
        <sz val="12.0"/>
      </rPr>
      <t xml:space="preserve"> = Total Assests / Total Equity</t>
    </r>
  </si>
  <si>
    <t>ANNUAL RESULTS LAST 5 YEARS</t>
  </si>
  <si>
    <t>Indicator</t>
  </si>
  <si>
    <t>CAGR 3 Yrs</t>
  </si>
  <si>
    <t>CAGR 5 Yrs</t>
  </si>
  <si>
    <t xml:space="preserve">Total Revenue </t>
  </si>
  <si>
    <t xml:space="preserve">Operating Expenses </t>
  </si>
  <si>
    <t xml:space="preserve">Operating Profit </t>
  </si>
  <si>
    <t>Operating Profit Margin (%)</t>
  </si>
  <si>
    <t xml:space="preserve">Total Expenses </t>
  </si>
  <si>
    <t>EBIDTA</t>
  </si>
  <si>
    <t>EBIDTA (%)</t>
  </si>
  <si>
    <t>Interest</t>
  </si>
  <si>
    <t xml:space="preserve">Depreciation </t>
  </si>
  <si>
    <t>Profit Before Tax</t>
  </si>
  <si>
    <t xml:space="preserve">Tax </t>
  </si>
  <si>
    <t xml:space="preserve">Net Profit Margin </t>
  </si>
  <si>
    <t>BALANCE SHEET
 LAST 5 YEARS</t>
  </si>
  <si>
    <t xml:space="preserve">Total ShareHolders Funds </t>
  </si>
  <si>
    <t>Minority Interest Liability</t>
  </si>
  <si>
    <t xml:space="preserve">Total Non Current Liabilities </t>
  </si>
  <si>
    <t xml:space="preserve">Total Current Liabilities </t>
  </si>
  <si>
    <t xml:space="preserve">Total Capital Plus Liabilities </t>
  </si>
  <si>
    <t xml:space="preserve">Fixed Assets </t>
  </si>
  <si>
    <t xml:space="preserve">Total Non Current Assets </t>
  </si>
  <si>
    <t xml:space="preserve">Total Current Assets </t>
  </si>
  <si>
    <t xml:space="preserve">Total Assets </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</si>
</sst>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00"/>
    <numFmt numFmtId="165" formatCode="mmm d, yyyy"/>
    <numFmt numFmtId="166" formatCode="d mmm yyyy"/>
    <numFmt numFmtId="167" formatCode="dmmm yyyy"/>
    <numFmt numFmtId="168" formatCode="d mmmm, yyyy"/>
    <numFmt numFmtId="169" formatCode="0.0000"/>
    <numFmt numFmtId="170" formatCode="mmm dd, yyyy"/>
    <numFmt numFmtId="171" formatCode="mmmm d, yyyy"/>
    <numFmt numFmtId="172" formatCode="mmmm dd, yyyy"/>
    <numFmt numFmtId="173" formatCode="mmm-yyyy"/>
  </numFmts>
  <fonts count="57">
    <font>
      <sz val="10.0"/>
      <color rgb="FF000000"/>
      <name val="Times New Roman"/>
      <scheme val="minor"/>
    </font>
    <font>
      <b/>
      <sz val="18.0"/>
      <color theme="1"/>
      <name val="Montserrat"/>
    </font>
    <font/>
    <font>
      <b/>
      <sz val="15.0"/>
      <color theme="1"/>
      <name val="Montserrat"/>
    </font>
    <font>
      <sz val="14.0"/>
      <color theme="1"/>
      <name val="Montserrat"/>
    </font>
    <font>
      <b/>
      <sz val="14.0"/>
      <color rgb="FF000000"/>
      <name val="Montserrat"/>
    </font>
    <font>
      <sz val="14.0"/>
      <color rgb="FF000000"/>
      <name val="Montserrat"/>
    </font>
    <font>
      <b/>
      <sz val="13.0"/>
      <color theme="1"/>
      <name val="Montserrat"/>
    </font>
    <font>
      <b/>
      <sz val="20.0"/>
      <color theme="1"/>
      <name val="Montserrat"/>
    </font>
    <font>
      <sz val="13.0"/>
      <color theme="1"/>
      <name val="Montserrat"/>
    </font>
    <font>
      <color theme="1"/>
      <name val="Montserrat"/>
    </font>
    <font>
      <b/>
      <sz val="15.0"/>
      <color theme="1"/>
      <name val="Times New Roman"/>
    </font>
    <font>
      <b/>
      <sz val="12.0"/>
      <color theme="1"/>
      <name val="Montserrat"/>
    </font>
    <font>
      <sz val="12.0"/>
      <color theme="1"/>
      <name val="Montserrat"/>
    </font>
    <font>
      <b/>
      <sz val="12.0"/>
      <color rgb="FF1F1F1F"/>
      <name val="Montserrat"/>
    </font>
    <font>
      <b/>
      <sz val="14.0"/>
      <color theme="1"/>
      <name val="Montserrat"/>
    </font>
    <font>
      <b/>
      <sz val="23.0"/>
      <color theme="1"/>
      <name val="Montserrat"/>
    </font>
    <font>
      <sz val="12.0"/>
      <color theme="1"/>
      <name val="Times New Roman"/>
      <scheme val="minor"/>
    </font>
    <font>
      <b/>
      <sz val="12.0"/>
      <color rgb="FF444242"/>
      <name val="Montserrat"/>
    </font>
    <font>
      <color theme="1"/>
      <name val="Times New Roman"/>
      <scheme val="minor"/>
    </font>
    <font>
      <sz val="12.0"/>
      <color rgb="FF212529"/>
      <name val="Montserrat"/>
    </font>
    <font>
      <sz val="12.0"/>
      <color rgb="FF454545"/>
      <name val="Montserrat"/>
    </font>
    <font>
      <b/>
      <sz val="22.0"/>
      <color rgb="FF000000"/>
      <name val="Montserrat"/>
    </font>
    <font>
      <color rgb="FF434343"/>
      <name val="Times New Roman"/>
      <scheme val="minor"/>
    </font>
    <font>
      <sz val="22.0"/>
      <color rgb="FF434343"/>
      <name val="-apple-system"/>
    </font>
    <font>
      <color rgb="FF434343"/>
      <name val="-apple-system"/>
    </font>
    <font>
      <color rgb="FF0EA600"/>
      <name val="-apple-system"/>
    </font>
    <font>
      <color rgb="FF000000"/>
      <name val="-apple-system"/>
    </font>
    <font>
      <b/>
      <sz val="12.0"/>
      <color rgb="FF000000"/>
      <name val="Montserrat"/>
    </font>
    <font>
      <sz val="12.0"/>
      <color rgb="FF434343"/>
      <name val="Montserrat"/>
    </font>
    <font>
      <b/>
      <color rgb="FF434343"/>
      <name val="Montserrat"/>
    </font>
    <font>
      <color rgb="FF434343"/>
      <name val="Montserrat"/>
    </font>
    <font>
      <color rgb="FF0EA600"/>
      <name val="Montserrat"/>
    </font>
    <font>
      <b/>
      <sz val="10.0"/>
      <color rgb="FF434343"/>
      <name val="Montserrat"/>
    </font>
    <font>
      <b/>
      <sz val="12.0"/>
      <color rgb="FF434343"/>
      <name val="Montserrat"/>
    </font>
    <font>
      <color rgb="FF000000"/>
      <name val="Montserrat"/>
    </font>
    <font>
      <color rgb="FFFF0000"/>
      <name val="Montserrat"/>
    </font>
    <font>
      <b/>
      <sz val="12.0"/>
      <color theme="1"/>
      <name val="Times New Roman"/>
      <scheme val="minor"/>
    </font>
    <font>
      <b/>
      <color rgb="FF434343"/>
      <name val="Times New Roman"/>
      <scheme val="minor"/>
    </font>
    <font>
      <b/>
      <sz val="22.0"/>
      <color theme="1"/>
      <name val="Montserrat"/>
    </font>
    <font>
      <b/>
      <sz val="20.0"/>
      <color theme="1"/>
      <name val="Times New Roman"/>
      <scheme val="minor"/>
    </font>
    <font>
      <b/>
      <sz val="14.0"/>
      <color rgb="FF000000"/>
      <name val="&quot;Google Sans&quot;"/>
    </font>
    <font>
      <sz val="11.0"/>
      <color theme="1"/>
      <name val="Montserrat"/>
    </font>
    <font>
      <u/>
      <sz val="11.0"/>
      <color rgb="FF0000FF"/>
      <name val="Montserrat"/>
    </font>
    <font>
      <b/>
      <sz val="30.0"/>
      <color theme="1"/>
      <name val="Montserrat"/>
    </font>
    <font>
      <b/>
      <sz val="13.0"/>
      <color theme="1"/>
      <name val="Arial"/>
    </font>
    <font>
      <b/>
      <sz val="11.0"/>
      <color rgb="FF373A3C"/>
      <name val="Montserrat"/>
    </font>
    <font>
      <color rgb="FF373A3C"/>
      <name val="Roboto"/>
    </font>
    <font>
      <b/>
      <sz val="11.0"/>
      <color rgb="FF000000"/>
      <name val="Montserrat"/>
    </font>
    <font>
      <sz val="12.0"/>
      <color rgb="FFFF4F55"/>
      <name val="Montserrat"/>
    </font>
    <font>
      <sz val="12.0"/>
      <color rgb="FF202020"/>
      <name val="Montserrat"/>
    </font>
    <font>
      <color rgb="FF202020"/>
      <name val="Roboto"/>
    </font>
    <font>
      <b/>
      <sz val="11.0"/>
      <color rgb="FF202020"/>
      <name val="Montserrat"/>
    </font>
    <font>
      <sz val="12.0"/>
      <color rgb="FF31A745"/>
      <name val="Montserrat"/>
    </font>
    <font>
      <sz val="11.0"/>
      <color rgb="FF31A745"/>
      <name val="Montserrat"/>
    </font>
    <font>
      <sz val="11.0"/>
      <color rgb="FF202020"/>
      <name val="Montserrat"/>
    </font>
    <font>
      <sz val="11.0"/>
      <color rgb="FFFF4F55"/>
      <name val="Montserrat"/>
    </font>
  </fonts>
  <fills count="19">
    <fill>
      <patternFill patternType="none"/>
    </fill>
    <fill>
      <patternFill patternType="lightGray"/>
    </fill>
    <fill>
      <patternFill patternType="solid">
        <fgColor rgb="FFB4A7D6"/>
        <bgColor rgb="FFB4A7D6"/>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ECEEEF"/>
        <bgColor rgb="FFECEEEF"/>
      </patternFill>
    </fill>
    <fill>
      <patternFill patternType="solid">
        <fgColor rgb="FFFFD966"/>
        <bgColor rgb="FFFFD966"/>
      </patternFill>
    </fill>
    <fill>
      <patternFill patternType="solid">
        <fgColor rgb="FF00FF00"/>
        <bgColor rgb="FF00FF00"/>
      </patternFill>
    </fill>
    <fill>
      <patternFill patternType="solid">
        <fgColor rgb="FF9FC5E8"/>
        <bgColor rgb="FF9FC5E8"/>
      </patternFill>
    </fill>
    <fill>
      <patternFill patternType="solid">
        <fgColor rgb="FFFCFDFE"/>
        <bgColor rgb="FFFCFDFE"/>
      </patternFill>
    </fill>
    <fill>
      <patternFill patternType="solid">
        <fgColor rgb="FFCCCCCC"/>
        <bgColor rgb="FFCCCCCC"/>
      </patternFill>
    </fill>
    <fill>
      <patternFill patternType="solid">
        <fgColor rgb="FFEAD1DC"/>
        <bgColor rgb="FFEAD1DC"/>
      </patternFill>
    </fill>
    <fill>
      <patternFill patternType="solid">
        <fgColor rgb="FFCFE2F3"/>
        <bgColor rgb="FFCFE2F3"/>
      </patternFill>
    </fill>
    <fill>
      <patternFill patternType="solid">
        <fgColor rgb="FFF3F3F3"/>
        <bgColor rgb="FFF3F3F3"/>
      </patternFill>
    </fill>
    <fill>
      <patternFill patternType="solid">
        <fgColor rgb="FFD9EAD3"/>
        <bgColor rgb="FFD9EAD3"/>
      </patternFill>
    </fill>
    <fill>
      <patternFill patternType="solid">
        <fgColor rgb="FFC9DAF8"/>
        <bgColor rgb="FFC9DAF8"/>
      </patternFill>
    </fill>
    <fill>
      <patternFill patternType="solid">
        <fgColor rgb="FF00FF95"/>
        <bgColor rgb="FF00FF95"/>
      </patternFill>
    </fill>
    <fill>
      <patternFill patternType="solid">
        <fgColor rgb="FFFFC0CB"/>
        <bgColor rgb="FFFFC0C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left style="thin">
        <color rgb="FF000000"/>
      </left>
      <right style="thin">
        <color rgb="FF000000"/>
      </right>
      <bottom style="thin">
        <color rgb="FF000000"/>
      </bottom>
    </border>
    <border>
      <top style="thin">
        <color rgb="FFECEEEF"/>
      </top>
      <bottom style="medium">
        <color rgb="FFECEEEF"/>
      </bottom>
    </border>
    <border>
      <top style="thin">
        <color rgb="FFECEEEF"/>
      </top>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readingOrder="0"/>
    </xf>
    <xf borderId="0" fillId="0" fontId="4" numFmtId="0" xfId="0" applyAlignment="1" applyFont="1">
      <alignment readingOrder="0"/>
    </xf>
    <xf borderId="4" fillId="0" fontId="5" numFmtId="0" xfId="0" applyAlignment="1" applyBorder="1" applyFont="1">
      <alignment horizontal="center" readingOrder="0" shrinkToFit="0" vertical="bottom" wrapText="0"/>
    </xf>
    <xf borderId="4" fillId="0" fontId="4" numFmtId="0" xfId="0" applyAlignment="1" applyBorder="1" applyFont="1">
      <alignment horizontal="center" readingOrder="0"/>
    </xf>
    <xf borderId="4" fillId="0" fontId="6" numFmtId="0" xfId="0" applyAlignment="1" applyBorder="1" applyFont="1">
      <alignment horizontal="center" readingOrder="0" shrinkToFit="0" vertical="bottom" wrapText="0"/>
    </xf>
    <xf borderId="0" fillId="0" fontId="7" numFmtId="0" xfId="0" applyAlignment="1" applyFont="1">
      <alignment readingOrder="0"/>
    </xf>
    <xf borderId="4" fillId="3" fontId="8" numFmtId="0" xfId="0" applyAlignment="1" applyBorder="1" applyFill="1" applyFont="1">
      <alignment readingOrder="0"/>
    </xf>
    <xf borderId="4" fillId="3" fontId="9" numFmtId="0" xfId="0" applyAlignment="1" applyBorder="1" applyFont="1">
      <alignment horizontal="center" readingOrder="0"/>
    </xf>
    <xf borderId="4" fillId="3" fontId="10" numFmtId="0" xfId="0" applyAlignment="1" applyBorder="1" applyFont="1">
      <alignment horizontal="center"/>
    </xf>
    <xf borderId="0" fillId="0" fontId="10" numFmtId="0" xfId="0" applyAlignment="1" applyFont="1">
      <alignment horizontal="center"/>
    </xf>
    <xf borderId="0" fillId="0" fontId="10" numFmtId="0" xfId="0" applyFont="1"/>
    <xf borderId="0" fillId="0" fontId="9" numFmtId="0" xfId="0" applyAlignment="1" applyFont="1">
      <alignment horizontal="center" readingOrder="0"/>
    </xf>
    <xf borderId="0" fillId="4" fontId="11" numFmtId="0" xfId="0" applyAlignment="1" applyFill="1" applyFont="1">
      <alignment horizontal="center" readingOrder="0"/>
    </xf>
    <xf borderId="0" fillId="5" fontId="11" numFmtId="0" xfId="0" applyAlignment="1" applyFill="1" applyFont="1">
      <alignment horizontal="center" readingOrder="0"/>
    </xf>
    <xf borderId="4" fillId="0" fontId="7" numFmtId="0" xfId="0" applyAlignment="1" applyBorder="1" applyFont="1">
      <alignment readingOrder="0"/>
    </xf>
    <xf borderId="4" fillId="0" fontId="9" numFmtId="0" xfId="0" applyAlignment="1" applyBorder="1" applyFont="1">
      <alignment horizontal="center" readingOrder="0"/>
    </xf>
    <xf borderId="0" fillId="4" fontId="11" numFmtId="0" xfId="0" applyAlignment="1" applyFont="1">
      <alignment readingOrder="0"/>
    </xf>
    <xf borderId="4" fillId="6" fontId="7" numFmtId="0" xfId="0" applyAlignment="1" applyBorder="1" applyFill="1" applyFont="1">
      <alignment horizontal="center" readingOrder="0" vertical="center"/>
    </xf>
    <xf borderId="4" fillId="6" fontId="7" numFmtId="0" xfId="0" applyAlignment="1" applyBorder="1" applyFont="1">
      <alignment horizontal="center" readingOrder="0"/>
    </xf>
    <xf borderId="4" fillId="7" fontId="12" numFmtId="0" xfId="0" applyAlignment="1" applyBorder="1" applyFill="1" applyFont="1">
      <alignment horizontal="center" readingOrder="0" vertical="center"/>
    </xf>
    <xf borderId="4" fillId="7" fontId="13" numFmtId="0" xfId="0" applyAlignment="1" applyBorder="1" applyFont="1">
      <alignment horizontal="center" readingOrder="0" vertical="center"/>
    </xf>
    <xf borderId="4" fillId="0" fontId="13" numFmtId="0" xfId="0" applyAlignment="1" applyBorder="1" applyFont="1">
      <alignment horizontal="center"/>
    </xf>
    <xf borderId="4" fillId="8" fontId="13" numFmtId="0" xfId="0" applyAlignment="1" applyBorder="1" applyFill="1" applyFont="1">
      <alignment horizontal="center" readingOrder="0"/>
    </xf>
    <xf borderId="4" fillId="9" fontId="12" numFmtId="0" xfId="0" applyAlignment="1" applyBorder="1" applyFill="1" applyFont="1">
      <alignment horizontal="center" readingOrder="0" vertical="center"/>
    </xf>
    <xf borderId="4" fillId="9" fontId="13" numFmtId="0" xfId="0" applyAlignment="1" applyBorder="1" applyFont="1">
      <alignment horizontal="center" readingOrder="0" vertical="center"/>
    </xf>
    <xf borderId="4" fillId="8" fontId="13" numFmtId="164" xfId="0" applyAlignment="1" applyBorder="1" applyFont="1" applyNumberFormat="1">
      <alignment horizontal="center"/>
    </xf>
    <xf borderId="4" fillId="0" fontId="13" numFmtId="164" xfId="0" applyAlignment="1" applyBorder="1" applyFont="1" applyNumberFormat="1">
      <alignment horizontal="center" readingOrder="0"/>
    </xf>
    <xf borderId="4" fillId="8" fontId="13" numFmtId="2" xfId="0" applyAlignment="1" applyBorder="1" applyFont="1" applyNumberFormat="1">
      <alignment horizontal="center"/>
    </xf>
    <xf borderId="4" fillId="0" fontId="13" numFmtId="2" xfId="0" applyAlignment="1" applyBorder="1" applyFont="1" applyNumberFormat="1">
      <alignment horizontal="center" readingOrder="0"/>
    </xf>
    <xf borderId="4" fillId="9" fontId="13" numFmtId="2" xfId="0" applyAlignment="1" applyBorder="1" applyFont="1" applyNumberFormat="1">
      <alignment horizontal="center" readingOrder="0" vertical="center"/>
    </xf>
    <xf borderId="4" fillId="0" fontId="13" numFmtId="2" xfId="0" applyAlignment="1" applyBorder="1" applyFont="1" applyNumberFormat="1">
      <alignment horizontal="center"/>
    </xf>
    <xf borderId="4" fillId="8" fontId="13" numFmtId="2" xfId="0" applyAlignment="1" applyBorder="1" applyFont="1" applyNumberFormat="1">
      <alignment horizontal="center" readingOrder="0"/>
    </xf>
    <xf borderId="4" fillId="9" fontId="14" numFmtId="0" xfId="0" applyAlignment="1" applyBorder="1" applyFont="1">
      <alignment horizontal="center" readingOrder="0"/>
    </xf>
    <xf borderId="4" fillId="5" fontId="13" numFmtId="2" xfId="0" applyAlignment="1" applyBorder="1" applyFont="1" applyNumberFormat="1">
      <alignment horizontal="center"/>
    </xf>
    <xf borderId="0" fillId="0" fontId="3" numFmtId="0" xfId="0" applyAlignment="1" applyFont="1">
      <alignment horizontal="center" readingOrder="0"/>
    </xf>
    <xf borderId="0" fillId="5" fontId="12" numFmtId="0" xfId="0" applyAlignment="1" applyFont="1">
      <alignment horizontal="center" readingOrder="0"/>
    </xf>
    <xf borderId="0" fillId="0" fontId="15" numFmtId="0" xfId="0" applyAlignment="1" applyFont="1">
      <alignment horizontal="center" readingOrder="0"/>
    </xf>
    <xf borderId="4" fillId="3" fontId="16" numFmtId="0" xfId="0" applyAlignment="1" applyBorder="1" applyFont="1">
      <alignment horizontal="center" readingOrder="0"/>
    </xf>
    <xf borderId="0" fillId="0" fontId="17" numFmtId="0" xfId="0" applyAlignment="1" applyFont="1">
      <alignment horizontal="center"/>
    </xf>
    <xf borderId="0" fillId="5" fontId="18" numFmtId="0" xfId="0" applyAlignment="1" applyFont="1">
      <alignment horizontal="center" readingOrder="0"/>
    </xf>
    <xf borderId="0" fillId="0" fontId="19" numFmtId="0" xfId="0" applyAlignment="1" applyFont="1">
      <alignment horizontal="center"/>
    </xf>
    <xf borderId="0" fillId="0" fontId="13" numFmtId="0" xfId="0" applyAlignment="1" applyFont="1">
      <alignment horizontal="center"/>
    </xf>
    <xf borderId="4" fillId="0" fontId="12" numFmtId="0" xfId="0" applyAlignment="1" applyBorder="1" applyFont="1">
      <alignment horizontal="center" readingOrder="0" vertical="center"/>
    </xf>
    <xf borderId="4" fillId="5" fontId="20" numFmtId="0" xfId="0" applyAlignment="1" applyBorder="1" applyFont="1">
      <alignment horizontal="center" readingOrder="0" vertical="center"/>
    </xf>
    <xf borderId="4" fillId="0" fontId="13" numFmtId="0" xfId="0" applyAlignment="1" applyBorder="1" applyFont="1">
      <alignment horizontal="center" vertical="center"/>
    </xf>
    <xf borderId="4" fillId="5" fontId="20" numFmtId="165" xfId="0" applyAlignment="1" applyBorder="1" applyFont="1" applyNumberFormat="1">
      <alignment horizontal="center" readingOrder="0" vertical="center"/>
    </xf>
    <xf borderId="4" fillId="0" fontId="13" numFmtId="0" xfId="0" applyAlignment="1" applyBorder="1" applyFont="1">
      <alignment horizontal="center" readingOrder="0" vertical="center"/>
    </xf>
    <xf borderId="4" fillId="0" fontId="13" numFmtId="164" xfId="0" applyAlignment="1" applyBorder="1" applyFont="1" applyNumberFormat="1">
      <alignment horizontal="center" vertical="center"/>
    </xf>
    <xf borderId="4" fillId="0" fontId="13" numFmtId="0" xfId="0" applyAlignment="1" applyBorder="1" applyFont="1">
      <alignment horizontal="center" readingOrder="0" shrinkToFit="0" vertical="center" wrapText="1"/>
    </xf>
    <xf borderId="4" fillId="0" fontId="12" numFmtId="0" xfId="0" applyAlignment="1" applyBorder="1" applyFont="1">
      <alignment horizontal="center" vertical="center"/>
    </xf>
    <xf borderId="0" fillId="0" fontId="13" numFmtId="0" xfId="0" applyAlignment="1" applyFont="1">
      <alignment horizontal="center" readingOrder="0"/>
    </xf>
    <xf borderId="4" fillId="5" fontId="20" numFmtId="0" xfId="0" applyAlignment="1" applyBorder="1" applyFont="1">
      <alignment horizontal="center" readingOrder="0" shrinkToFit="0" vertical="center" wrapText="1"/>
    </xf>
    <xf borderId="4" fillId="0" fontId="13" numFmtId="0" xfId="0" applyAlignment="1" applyBorder="1" applyFont="1">
      <alignment horizontal="center" readingOrder="0"/>
    </xf>
    <xf borderId="4" fillId="5" fontId="21" numFmtId="0" xfId="0" applyAlignment="1" applyBorder="1" applyFont="1">
      <alignment horizontal="center" readingOrder="0" vertical="center"/>
    </xf>
    <xf borderId="4" fillId="0" fontId="12" numFmtId="0" xfId="0" applyAlignment="1" applyBorder="1" applyFont="1">
      <alignment horizontal="center" readingOrder="0"/>
    </xf>
    <xf borderId="4" fillId="0" fontId="12" numFmtId="0" xfId="0" applyAlignment="1" applyBorder="1" applyFont="1">
      <alignment horizontal="center"/>
    </xf>
    <xf borderId="4" fillId="0" fontId="12" numFmtId="166" xfId="0" applyAlignment="1" applyBorder="1" applyFont="1" applyNumberFormat="1">
      <alignment horizontal="center" readingOrder="0"/>
    </xf>
    <xf borderId="4" fillId="0" fontId="12" numFmtId="167" xfId="0" applyAlignment="1" applyBorder="1" applyFont="1" applyNumberFormat="1">
      <alignment horizontal="center" readingOrder="0"/>
    </xf>
    <xf borderId="0" fillId="0" fontId="12" numFmtId="0" xfId="0" applyAlignment="1" applyFont="1">
      <alignment horizontal="center" readingOrder="0"/>
    </xf>
    <xf borderId="4" fillId="0" fontId="12" numFmtId="0" xfId="0" applyAlignment="1" applyBorder="1" applyFont="1">
      <alignment horizontal="center" readingOrder="0" shrinkToFit="0" vertical="center" wrapText="1"/>
    </xf>
    <xf borderId="4" fillId="0" fontId="13" numFmtId="0" xfId="0" applyAlignment="1" applyBorder="1" applyFont="1">
      <alignment horizontal="left" readingOrder="0" vertical="center"/>
    </xf>
    <xf borderId="4" fillId="0" fontId="12" numFmtId="0" xfId="0" applyAlignment="1" applyBorder="1" applyFont="1">
      <alignment horizontal="left" readingOrder="0" shrinkToFit="0" vertical="center" wrapText="1"/>
    </xf>
    <xf borderId="0" fillId="0" fontId="17" numFmtId="0" xfId="0" applyFont="1"/>
    <xf borderId="4" fillId="3" fontId="22" numFmtId="0" xfId="0" applyAlignment="1" applyBorder="1" applyFont="1">
      <alignment horizontal="left" readingOrder="0" shrinkToFit="0" wrapText="0"/>
    </xf>
    <xf borderId="4" fillId="3" fontId="23" numFmtId="0" xfId="0" applyBorder="1" applyFont="1"/>
    <xf borderId="4" fillId="3" fontId="24" numFmtId="0" xfId="0" applyAlignment="1" applyBorder="1" applyFont="1">
      <alignment horizontal="right" readingOrder="0" shrinkToFit="0" wrapText="0"/>
    </xf>
    <xf borderId="0" fillId="0" fontId="25" numFmtId="0" xfId="0" applyAlignment="1" applyFont="1">
      <alignment horizontal="right" readingOrder="0" shrinkToFit="0" wrapText="0"/>
    </xf>
    <xf borderId="0" fillId="0" fontId="26" numFmtId="10" xfId="0" applyAlignment="1" applyFont="1" applyNumberFormat="1">
      <alignment horizontal="right" readingOrder="0" shrinkToFit="0" wrapText="0"/>
    </xf>
    <xf borderId="0" fillId="0" fontId="27" numFmtId="165" xfId="0" applyAlignment="1" applyFont="1" applyNumberFormat="1">
      <alignment horizontal="left" readingOrder="0" shrinkToFit="0" wrapText="0"/>
    </xf>
    <xf borderId="0" fillId="0" fontId="25" numFmtId="165" xfId="0" applyAlignment="1" applyFont="1" applyNumberFormat="1">
      <alignment horizontal="left" readingOrder="0" shrinkToFit="0" wrapText="0"/>
    </xf>
    <xf borderId="4" fillId="4" fontId="28" numFmtId="0" xfId="0" applyAlignment="1" applyBorder="1" applyFont="1">
      <alignment horizontal="center" readingOrder="0" shrinkToFit="0" vertical="center" wrapText="0"/>
    </xf>
    <xf borderId="4" fillId="0" fontId="29" numFmtId="0" xfId="0" applyAlignment="1" applyBorder="1" applyFont="1">
      <alignment horizontal="left" readingOrder="0" shrinkToFit="0" wrapText="0"/>
    </xf>
    <xf borderId="4" fillId="0" fontId="30" numFmtId="0" xfId="0" applyAlignment="1" applyBorder="1" applyFont="1">
      <alignment horizontal="center" readingOrder="0" shrinkToFit="0" wrapText="0"/>
    </xf>
    <xf borderId="4" fillId="0" fontId="30" numFmtId="168" xfId="0" applyAlignment="1" applyBorder="1" applyFont="1" applyNumberFormat="1">
      <alignment horizontal="center" readingOrder="0" shrinkToFit="0" wrapText="0"/>
    </xf>
    <xf borderId="0" fillId="0" fontId="31" numFmtId="0" xfId="0" applyAlignment="1" applyFont="1">
      <alignment horizontal="right" readingOrder="0" shrinkToFit="0" wrapText="0"/>
    </xf>
    <xf borderId="0" fillId="0" fontId="32" numFmtId="10" xfId="0" applyAlignment="1" applyFont="1" applyNumberFormat="1">
      <alignment horizontal="right" readingOrder="0" shrinkToFit="0" wrapText="0"/>
    </xf>
    <xf borderId="0" fillId="0" fontId="28" numFmtId="165" xfId="0" applyAlignment="1" applyFont="1" applyNumberFormat="1">
      <alignment horizontal="center" readingOrder="0" shrinkToFit="0" vertical="center" wrapText="0"/>
    </xf>
    <xf borderId="4" fillId="0" fontId="30" numFmtId="0" xfId="0" applyAlignment="1" applyBorder="1" applyFont="1">
      <alignment horizontal="center" readingOrder="0"/>
    </xf>
    <xf borderId="4" fillId="0" fontId="30" numFmtId="168" xfId="0" applyAlignment="1" applyBorder="1" applyFont="1" applyNumberFormat="1">
      <alignment horizontal="center" readingOrder="0"/>
    </xf>
    <xf borderId="0" fillId="0" fontId="23" numFmtId="0" xfId="0" applyFont="1"/>
    <xf borderId="4" fillId="0" fontId="30" numFmtId="2" xfId="0" applyAlignment="1" applyBorder="1" applyFont="1" applyNumberFormat="1">
      <alignment horizontal="center" readingOrder="0"/>
    </xf>
    <xf borderId="4" fillId="0" fontId="29" numFmtId="0" xfId="0" applyAlignment="1" applyBorder="1" applyFont="1">
      <alignment readingOrder="0"/>
    </xf>
    <xf borderId="4" fillId="0" fontId="33" numFmtId="169" xfId="0" applyAlignment="1" applyBorder="1" applyFont="1" applyNumberFormat="1">
      <alignment horizontal="center" vertical="center"/>
    </xf>
    <xf borderId="0" fillId="0" fontId="28" numFmtId="170" xfId="0" applyAlignment="1" applyFont="1" applyNumberFormat="1">
      <alignment horizontal="center" readingOrder="0" shrinkToFit="0" vertical="center" wrapText="0"/>
    </xf>
    <xf borderId="4" fillId="0" fontId="33" numFmtId="0" xfId="0" applyAlignment="1" applyBorder="1" applyFont="1">
      <alignment horizontal="center" readingOrder="0" vertical="center"/>
    </xf>
    <xf borderId="4" fillId="4" fontId="34" numFmtId="0" xfId="0" applyAlignment="1" applyBorder="1" applyFont="1">
      <alignment horizontal="center" readingOrder="0" shrinkToFit="0" vertical="center" wrapText="0"/>
    </xf>
    <xf borderId="4" fillId="0" fontId="34" numFmtId="0" xfId="0" applyAlignment="1" applyBorder="1" applyFont="1">
      <alignment horizontal="center" readingOrder="0" vertical="center"/>
    </xf>
    <xf borderId="4" fillId="0" fontId="35" numFmtId="165" xfId="0" applyAlignment="1" applyBorder="1" applyFont="1" applyNumberFormat="1">
      <alignment horizontal="center" readingOrder="0" shrinkToFit="0" vertical="center" wrapText="0"/>
    </xf>
    <xf borderId="4" fillId="0" fontId="32" numFmtId="0" xfId="0" applyAlignment="1" applyBorder="1" applyFont="1">
      <alignment horizontal="center" readingOrder="0" shrinkToFit="0" vertical="center" wrapText="0"/>
    </xf>
    <xf borderId="4" fillId="0" fontId="31" numFmtId="0" xfId="0" applyAlignment="1" applyBorder="1" applyFont="1">
      <alignment horizontal="center" readingOrder="0" shrinkToFit="0" vertical="center" wrapText="0"/>
    </xf>
    <xf borderId="4" fillId="0" fontId="32" numFmtId="10" xfId="0" applyAlignment="1" applyBorder="1" applyFont="1" applyNumberFormat="1">
      <alignment horizontal="center" readingOrder="0" shrinkToFit="0" vertical="center" wrapText="0"/>
    </xf>
    <xf borderId="4" fillId="0" fontId="35" numFmtId="170" xfId="0" applyAlignment="1" applyBorder="1" applyFont="1" applyNumberFormat="1">
      <alignment horizontal="center" readingOrder="0" shrinkToFit="0" vertical="center" wrapText="0"/>
    </xf>
    <xf borderId="4" fillId="0" fontId="36" numFmtId="0" xfId="0" applyAlignment="1" applyBorder="1" applyFont="1">
      <alignment horizontal="center" readingOrder="0" shrinkToFit="0" vertical="center" wrapText="0"/>
    </xf>
    <xf borderId="4" fillId="0" fontId="36" numFmtId="10" xfId="0" applyAlignment="1" applyBorder="1" applyFont="1" applyNumberFormat="1">
      <alignment horizontal="center" readingOrder="0" shrinkToFit="0" vertical="center" wrapText="0"/>
    </xf>
    <xf borderId="0" fillId="0" fontId="28" numFmtId="171" xfId="0" applyAlignment="1" applyFont="1" applyNumberFormat="1">
      <alignment horizontal="center" readingOrder="0" shrinkToFit="0" vertical="center" wrapText="0"/>
    </xf>
    <xf borderId="0" fillId="0" fontId="28" numFmtId="172" xfId="0" applyAlignment="1" applyFont="1" applyNumberFormat="1">
      <alignment horizontal="center" readingOrder="0" shrinkToFit="0" vertical="center" wrapText="0"/>
    </xf>
    <xf borderId="4" fillId="0" fontId="35" numFmtId="171" xfId="0" applyAlignment="1" applyBorder="1" applyFont="1" applyNumberFormat="1">
      <alignment horizontal="center" readingOrder="0" shrinkToFit="0" vertical="center" wrapText="0"/>
    </xf>
    <xf borderId="4" fillId="0" fontId="35" numFmtId="172" xfId="0" applyAlignment="1" applyBorder="1" applyFont="1" applyNumberFormat="1">
      <alignment horizontal="center" readingOrder="0" shrinkToFit="0" vertical="center" wrapText="0"/>
    </xf>
    <xf borderId="0" fillId="10" fontId="28" numFmtId="172" xfId="0" applyAlignment="1" applyFill="1" applyFont="1" applyNumberFormat="1">
      <alignment horizontal="center" readingOrder="0" shrinkToFit="0" vertical="center" wrapText="0"/>
    </xf>
    <xf borderId="0" fillId="0" fontId="37" numFmtId="0" xfId="0" applyAlignment="1" applyFont="1">
      <alignment horizontal="center" vertical="center"/>
    </xf>
    <xf borderId="4" fillId="10" fontId="35" numFmtId="172" xfId="0" applyAlignment="1" applyBorder="1" applyFont="1" applyNumberFormat="1">
      <alignment horizontal="center" readingOrder="0" shrinkToFit="0" vertical="center" wrapText="0"/>
    </xf>
    <xf borderId="4" fillId="10" fontId="36" numFmtId="0" xfId="0" applyAlignment="1" applyBorder="1" applyFont="1">
      <alignment horizontal="center" readingOrder="0" shrinkToFit="0" vertical="center" wrapText="0"/>
    </xf>
    <xf borderId="4" fillId="10" fontId="31" numFmtId="0" xfId="0" applyAlignment="1" applyBorder="1" applyFont="1">
      <alignment horizontal="center" readingOrder="0" shrinkToFit="0" vertical="center" wrapText="0"/>
    </xf>
    <xf borderId="4" fillId="10" fontId="36" numFmtId="10" xfId="0" applyAlignment="1" applyBorder="1" applyFont="1" applyNumberFormat="1">
      <alignment horizontal="center" readingOrder="0" shrinkToFit="0" vertical="center" wrapText="0"/>
    </xf>
    <xf borderId="4" fillId="4" fontId="12" numFmtId="0" xfId="0" applyAlignment="1" applyBorder="1" applyFont="1">
      <alignment horizontal="center" readingOrder="0" vertical="center"/>
    </xf>
    <xf borderId="4" fillId="0" fontId="30" numFmtId="0" xfId="0" applyAlignment="1" applyBorder="1" applyFont="1">
      <alignment horizontal="left" readingOrder="0" vertical="center"/>
    </xf>
    <xf borderId="4" fillId="0" fontId="23" numFmtId="0" xfId="0" applyBorder="1" applyFont="1"/>
    <xf borderId="4" fillId="0" fontId="29" numFmtId="0" xfId="0" applyAlignment="1" applyBorder="1" applyFont="1">
      <alignment readingOrder="0" vertical="center"/>
    </xf>
    <xf borderId="4" fillId="5" fontId="33" numFmtId="0" xfId="0" applyAlignment="1" applyBorder="1" applyFont="1">
      <alignment readingOrder="0" vertical="center"/>
    </xf>
    <xf borderId="4" fillId="0" fontId="23" numFmtId="0" xfId="0" applyAlignment="1" applyBorder="1" applyFont="1">
      <alignment vertical="center"/>
    </xf>
    <xf borderId="4" fillId="0" fontId="31" numFmtId="0" xfId="0" applyBorder="1" applyFont="1"/>
    <xf borderId="4" fillId="4" fontId="12" numFmtId="0" xfId="0" applyAlignment="1" applyBorder="1" applyFont="1">
      <alignment readingOrder="0" vertical="center"/>
    </xf>
    <xf borderId="4" fillId="0" fontId="30" numFmtId="0" xfId="0" applyAlignment="1" applyBorder="1" applyFont="1">
      <alignment horizontal="center" readingOrder="0" vertical="center"/>
    </xf>
    <xf borderId="4" fillId="0" fontId="30" numFmtId="171" xfId="0" applyAlignment="1" applyBorder="1" applyFont="1" applyNumberFormat="1">
      <alignment horizontal="center" readingOrder="0" vertical="center"/>
    </xf>
    <xf borderId="4" fillId="0" fontId="31" numFmtId="0" xfId="0" applyAlignment="1" applyBorder="1" applyFont="1">
      <alignment horizontal="center" readingOrder="0" vertical="center"/>
    </xf>
    <xf borderId="4" fillId="0" fontId="10" numFmtId="0" xfId="0" applyAlignment="1" applyBorder="1" applyFont="1">
      <alignment horizontal="center" readingOrder="0" vertical="center"/>
    </xf>
    <xf borderId="0" fillId="0" fontId="30" numFmtId="171" xfId="0" applyAlignment="1" applyFont="1" applyNumberFormat="1">
      <alignment horizontal="center" readingOrder="0" vertical="center"/>
    </xf>
    <xf borderId="0" fillId="0" fontId="30" numFmtId="0" xfId="0" applyAlignment="1" applyFont="1">
      <alignment readingOrder="0" vertical="center"/>
    </xf>
    <xf borderId="4" fillId="0" fontId="30" numFmtId="0" xfId="0" applyAlignment="1" applyBorder="1" applyFont="1">
      <alignment readingOrder="0" vertical="center"/>
    </xf>
    <xf borderId="4" fillId="0" fontId="19" numFmtId="0" xfId="0" applyBorder="1" applyFont="1"/>
    <xf borderId="0" fillId="0" fontId="38" numFmtId="0" xfId="0" applyAlignment="1" applyFont="1">
      <alignment vertical="center"/>
    </xf>
    <xf borderId="0" fillId="0" fontId="19" numFmtId="0" xfId="0" applyAlignment="1" applyFont="1">
      <alignment vertical="center"/>
    </xf>
    <xf borderId="0" fillId="5" fontId="39" numFmtId="0" xfId="0" applyAlignment="1" applyFont="1">
      <alignment horizontal="center" readingOrder="0" vertical="center"/>
    </xf>
    <xf borderId="4" fillId="3" fontId="39" numFmtId="0" xfId="0" applyAlignment="1" applyBorder="1" applyFont="1">
      <alignment horizontal="center" readingOrder="0" vertical="center"/>
    </xf>
    <xf borderId="4" fillId="11" fontId="13" numFmtId="0" xfId="0" applyAlignment="1" applyBorder="1" applyFill="1" applyFont="1">
      <alignment vertical="center"/>
    </xf>
    <xf borderId="4" fillId="11" fontId="7" numFmtId="0" xfId="0" applyAlignment="1" applyBorder="1" applyFont="1">
      <alignment readingOrder="0" vertical="center"/>
    </xf>
    <xf borderId="4" fillId="0" fontId="13" numFmtId="0" xfId="0" applyAlignment="1" applyBorder="1" applyFont="1">
      <alignment vertical="center"/>
    </xf>
    <xf borderId="4" fillId="12" fontId="12" numFmtId="0" xfId="0" applyAlignment="1" applyBorder="1" applyFill="1" applyFont="1">
      <alignment readingOrder="0" vertical="center"/>
    </xf>
    <xf borderId="4" fillId="12" fontId="13" numFmtId="0" xfId="0" applyAlignment="1" applyBorder="1" applyFont="1">
      <alignment horizontal="center" readingOrder="0" vertical="center"/>
    </xf>
    <xf borderId="4" fillId="0" fontId="12" numFmtId="0" xfId="0" applyAlignment="1" applyBorder="1" applyFont="1">
      <alignment readingOrder="0" vertical="center"/>
    </xf>
    <xf borderId="4" fillId="12" fontId="13" numFmtId="0" xfId="0" applyAlignment="1" applyBorder="1" applyFont="1">
      <alignment horizontal="center" vertical="center"/>
    </xf>
    <xf borderId="4" fillId="8" fontId="12" numFmtId="0" xfId="0" applyAlignment="1" applyBorder="1" applyFont="1">
      <alignment readingOrder="0" vertical="center"/>
    </xf>
    <xf borderId="4" fillId="8" fontId="12" numFmtId="0" xfId="0" applyAlignment="1" applyBorder="1" applyFont="1">
      <alignment horizontal="center" vertical="center"/>
    </xf>
    <xf borderId="0" fillId="0" fontId="9" numFmtId="0" xfId="0" applyAlignment="1" applyFont="1">
      <alignment readingOrder="0" vertical="center"/>
    </xf>
    <xf borderId="5" fillId="5" fontId="12" numFmtId="0" xfId="0" applyAlignment="1" applyBorder="1" applyFont="1">
      <alignment readingOrder="0" vertical="center"/>
    </xf>
    <xf borderId="5" fillId="5" fontId="12" numFmtId="0" xfId="0" applyAlignment="1" applyBorder="1" applyFont="1">
      <alignment horizontal="center" vertical="center"/>
    </xf>
    <xf borderId="5" fillId="0" fontId="19" numFmtId="0" xfId="0" applyAlignment="1" applyBorder="1" applyFont="1">
      <alignment vertical="center"/>
    </xf>
    <xf borderId="4" fillId="11" fontId="12" numFmtId="0" xfId="0" applyAlignment="1" applyBorder="1" applyFont="1">
      <alignment readingOrder="0" vertical="center"/>
    </xf>
    <xf borderId="4" fillId="11" fontId="12" numFmtId="0" xfId="0" applyAlignment="1" applyBorder="1" applyFont="1">
      <alignment horizontal="center" readingOrder="0" vertical="center"/>
    </xf>
    <xf borderId="4" fillId="11" fontId="12" numFmtId="0" xfId="0" applyAlignment="1" applyBorder="1" applyFont="1">
      <alignment horizontal="center" vertical="center"/>
    </xf>
    <xf borderId="4" fillId="11" fontId="19" numFmtId="0" xfId="0" applyAlignment="1" applyBorder="1" applyFont="1">
      <alignment vertical="center"/>
    </xf>
    <xf borderId="4" fillId="5" fontId="12" numFmtId="0" xfId="0" applyAlignment="1" applyBorder="1" applyFont="1">
      <alignment readingOrder="0" vertical="center"/>
    </xf>
    <xf borderId="4" fillId="5" fontId="12" numFmtId="0" xfId="0" applyAlignment="1" applyBorder="1" applyFont="1">
      <alignment horizontal="center" readingOrder="0" vertical="center"/>
    </xf>
    <xf borderId="4" fillId="12" fontId="12" numFmtId="0" xfId="0" applyAlignment="1" applyBorder="1" applyFont="1">
      <alignment horizontal="center" vertical="center"/>
    </xf>
    <xf borderId="4" fillId="5" fontId="13" numFmtId="0" xfId="0" applyAlignment="1" applyBorder="1" applyFont="1">
      <alignment horizontal="center" readingOrder="0" vertical="center"/>
    </xf>
    <xf borderId="6" fillId="12" fontId="12" numFmtId="0" xfId="0" applyAlignment="1" applyBorder="1" applyFont="1">
      <alignment readingOrder="0" vertical="center"/>
    </xf>
    <xf borderId="6" fillId="12" fontId="12" numFmtId="0" xfId="0" applyAlignment="1" applyBorder="1" applyFont="1">
      <alignment horizontal="center" readingOrder="0" vertical="center"/>
    </xf>
    <xf borderId="6" fillId="5" fontId="12" numFmtId="0" xfId="0" applyAlignment="1" applyBorder="1" applyFont="1">
      <alignment readingOrder="0" vertical="center"/>
    </xf>
    <xf borderId="6" fillId="5" fontId="13" numFmtId="0" xfId="0" applyAlignment="1" applyBorder="1" applyFont="1">
      <alignment horizontal="center" readingOrder="0" vertical="center"/>
    </xf>
    <xf borderId="6" fillId="5" fontId="19" numFmtId="0" xfId="0" applyAlignment="1" applyBorder="1" applyFont="1">
      <alignment vertical="center"/>
    </xf>
    <xf borderId="4" fillId="12" fontId="12" numFmtId="2" xfId="0" applyAlignment="1" applyBorder="1" applyFont="1" applyNumberFormat="1">
      <alignment horizontal="center" vertical="center"/>
    </xf>
    <xf borderId="4" fillId="12" fontId="13" numFmtId="2" xfId="0" applyAlignment="1" applyBorder="1" applyFont="1" applyNumberFormat="1">
      <alignment horizontal="center" readingOrder="0" vertical="center"/>
    </xf>
    <xf borderId="4" fillId="8" fontId="12" numFmtId="2" xfId="0" applyAlignment="1" applyBorder="1" applyFont="1" applyNumberFormat="1">
      <alignment horizontal="center" vertical="center"/>
    </xf>
    <xf borderId="4" fillId="8" fontId="8" numFmtId="0" xfId="0" applyAlignment="1" applyBorder="1" applyFont="1">
      <alignment horizontal="center" readingOrder="0" vertical="center"/>
    </xf>
    <xf borderId="4" fillId="8" fontId="40" numFmtId="0" xfId="0" applyAlignment="1" applyBorder="1" applyFont="1">
      <alignment horizontal="center" readingOrder="0" vertical="center"/>
    </xf>
    <xf borderId="0" fillId="0" fontId="19" numFmtId="0" xfId="0" applyAlignment="1" applyFont="1">
      <alignment readingOrder="0" vertical="center"/>
    </xf>
    <xf borderId="4" fillId="13" fontId="13" numFmtId="0" xfId="0" applyAlignment="1" applyBorder="1" applyFill="1" applyFont="1">
      <alignment vertical="center"/>
    </xf>
    <xf borderId="4" fillId="13" fontId="1" numFmtId="0" xfId="0" applyAlignment="1" applyBorder="1" applyFont="1">
      <alignment readingOrder="0" vertical="center"/>
    </xf>
    <xf borderId="4" fillId="14" fontId="12" numFmtId="0" xfId="0" applyAlignment="1" applyBorder="1" applyFill="1" applyFont="1">
      <alignment vertical="center"/>
    </xf>
    <xf borderId="4" fillId="14" fontId="12" numFmtId="0" xfId="0" applyAlignment="1" applyBorder="1" applyFont="1">
      <alignment horizontal="center" readingOrder="0" vertical="center"/>
    </xf>
    <xf borderId="4" fillId="14" fontId="13" numFmtId="0" xfId="0" applyAlignment="1" applyBorder="1" applyFont="1">
      <alignment vertical="center"/>
    </xf>
    <xf borderId="4" fillId="14" fontId="15" numFmtId="0" xfId="0" applyAlignment="1" applyBorder="1" applyFont="1">
      <alignment readingOrder="0" vertical="center"/>
    </xf>
    <xf borderId="4" fillId="14" fontId="9" numFmtId="0" xfId="0" applyAlignment="1" applyBorder="1" applyFont="1">
      <alignment horizontal="center" vertical="center"/>
    </xf>
    <xf borderId="4" fillId="14" fontId="41" numFmtId="0" xfId="0" applyAlignment="1" applyBorder="1" applyFont="1">
      <alignment horizontal="left" readingOrder="0"/>
    </xf>
    <xf borderId="4" fillId="14" fontId="9" numFmtId="2" xfId="0" applyAlignment="1" applyBorder="1" applyFont="1" applyNumberFormat="1">
      <alignment horizontal="center" vertical="center"/>
    </xf>
    <xf borderId="4" fillId="8" fontId="3" numFmtId="0" xfId="0" applyAlignment="1" applyBorder="1" applyFont="1">
      <alignment readingOrder="0" vertical="center"/>
    </xf>
    <xf borderId="4" fillId="8" fontId="15" numFmtId="2" xfId="0" applyAlignment="1" applyBorder="1" applyFont="1" applyNumberFormat="1">
      <alignment horizontal="center" vertical="center"/>
    </xf>
    <xf borderId="4" fillId="8" fontId="19" numFmtId="0" xfId="0" applyAlignment="1" applyBorder="1" applyFont="1">
      <alignment vertical="center"/>
    </xf>
    <xf borderId="4" fillId="0" fontId="10" numFmtId="0" xfId="0" applyAlignment="1" applyBorder="1" applyFont="1">
      <alignment horizontal="center"/>
    </xf>
    <xf borderId="4" fillId="0" fontId="8" numFmtId="0" xfId="0" applyAlignment="1" applyBorder="1" applyFont="1">
      <alignment horizontal="center" readingOrder="0"/>
    </xf>
    <xf borderId="4" fillId="0" fontId="42" numFmtId="0" xfId="0" applyAlignment="1" applyBorder="1" applyFont="1">
      <alignment horizontal="center" readingOrder="0" shrinkToFit="0" wrapText="0"/>
    </xf>
    <xf borderId="4" fillId="0" fontId="42" numFmtId="0" xfId="0" applyAlignment="1" applyBorder="1" applyFont="1">
      <alignment horizontal="center" readingOrder="0"/>
    </xf>
    <xf borderId="4" fillId="0" fontId="43" numFmtId="0" xfId="0" applyAlignment="1" applyBorder="1" applyFont="1">
      <alignment horizontal="center" readingOrder="0" shrinkToFit="0" wrapText="0"/>
    </xf>
    <xf borderId="4" fillId="0" fontId="42" numFmtId="0" xfId="0" applyAlignment="1" applyBorder="1" applyFont="1">
      <alignment horizontal="center"/>
    </xf>
    <xf borderId="1" fillId="0" fontId="44" numFmtId="0" xfId="0" applyAlignment="1" applyBorder="1" applyFont="1">
      <alignment readingOrder="0" vertical="center"/>
    </xf>
    <xf borderId="0" fillId="0" fontId="45" numFmtId="0" xfId="0" applyFont="1"/>
    <xf borderId="4" fillId="11" fontId="12" numFmtId="0" xfId="0" applyAlignment="1" applyBorder="1" applyFont="1">
      <alignment vertical="center"/>
    </xf>
    <xf borderId="4" fillId="11" fontId="10" numFmtId="0" xfId="0" applyAlignment="1" applyBorder="1" applyFont="1">
      <alignment vertical="center"/>
    </xf>
    <xf borderId="4" fillId="0" fontId="12" numFmtId="0" xfId="0" applyAlignment="1" applyBorder="1" applyFont="1">
      <alignment vertical="center"/>
    </xf>
    <xf borderId="0" fillId="0" fontId="45" numFmtId="0" xfId="0" applyAlignment="1" applyFont="1">
      <alignment readingOrder="0"/>
    </xf>
    <xf borderId="4" fillId="15" fontId="12" numFmtId="0" xfId="0" applyAlignment="1" applyBorder="1" applyFill="1" applyFont="1">
      <alignment readingOrder="0" vertical="center"/>
    </xf>
    <xf borderId="4" fillId="15" fontId="13" numFmtId="0" xfId="0" applyAlignment="1" applyBorder="1" applyFont="1">
      <alignment horizontal="center" readingOrder="0" vertical="center"/>
    </xf>
    <xf borderId="4" fillId="12" fontId="13" numFmtId="164" xfId="0" applyAlignment="1" applyBorder="1" applyFont="1" applyNumberFormat="1">
      <alignment horizontal="center" readingOrder="0" vertical="center"/>
    </xf>
    <xf borderId="4" fillId="15" fontId="13" numFmtId="164" xfId="0" applyAlignment="1" applyBorder="1" applyFont="1" applyNumberFormat="1">
      <alignment horizontal="center" vertical="center"/>
    </xf>
    <xf borderId="4" fillId="12" fontId="13" numFmtId="164" xfId="0" applyAlignment="1" applyBorder="1" applyFont="1" applyNumberFormat="1">
      <alignment horizontal="center" vertical="center"/>
    </xf>
    <xf borderId="4" fillId="8" fontId="12" numFmtId="164" xfId="0" applyAlignment="1" applyBorder="1" applyFont="1" applyNumberFormat="1">
      <alignment horizontal="center" vertical="center"/>
    </xf>
    <xf borderId="0" fillId="0" fontId="37" numFmtId="0" xfId="0" applyAlignment="1" applyFont="1">
      <alignment readingOrder="0"/>
    </xf>
    <xf borderId="0" fillId="0" fontId="13" numFmtId="0" xfId="0" applyAlignment="1" applyFont="1">
      <alignment readingOrder="0"/>
    </xf>
    <xf borderId="0" fillId="16" fontId="8" numFmtId="0" xfId="0" applyAlignment="1" applyFill="1" applyFont="1">
      <alignment horizontal="center" readingOrder="0" vertical="center"/>
    </xf>
    <xf borderId="0" fillId="5" fontId="46" numFmtId="0" xfId="0" applyAlignment="1" applyFont="1">
      <alignment horizontal="center" readingOrder="0" shrinkToFit="0" vertical="bottom" wrapText="0"/>
    </xf>
    <xf borderId="0" fillId="5" fontId="46" numFmtId="173" xfId="0" applyAlignment="1" applyFont="1" applyNumberFormat="1">
      <alignment horizontal="center" readingOrder="0" shrinkToFit="0" vertical="bottom" wrapText="0"/>
    </xf>
    <xf borderId="0" fillId="5" fontId="47" numFmtId="173" xfId="0" applyAlignment="1" applyFont="1" applyNumberFormat="1">
      <alignment horizontal="right" readingOrder="0" shrinkToFit="0" vertical="bottom" wrapText="0"/>
    </xf>
    <xf borderId="4" fillId="5" fontId="46" numFmtId="0" xfId="0" applyAlignment="1" applyBorder="1" applyFont="1">
      <alignment horizontal="center" readingOrder="0" shrinkToFit="0" vertical="bottom" wrapText="0"/>
    </xf>
    <xf borderId="4" fillId="5" fontId="46" numFmtId="173" xfId="0" applyAlignment="1" applyBorder="1" applyFont="1" applyNumberFormat="1">
      <alignment horizontal="center" readingOrder="0" shrinkToFit="0" vertical="bottom" wrapText="0"/>
    </xf>
    <xf borderId="7" fillId="5" fontId="47" numFmtId="173" xfId="0" applyAlignment="1" applyBorder="1" applyFont="1" applyNumberFormat="1">
      <alignment horizontal="right" readingOrder="0" shrinkToFit="0" vertical="bottom" wrapText="0"/>
    </xf>
    <xf borderId="0" fillId="0" fontId="48" numFmtId="0" xfId="0" applyAlignment="1" applyFont="1">
      <alignment horizontal="center" readingOrder="0" shrinkToFit="0" wrapText="0"/>
    </xf>
    <xf borderId="4" fillId="0" fontId="48" numFmtId="0" xfId="0" applyAlignment="1" applyBorder="1" applyFont="1">
      <alignment horizontal="center" readingOrder="0" shrinkToFit="0" wrapText="0"/>
    </xf>
    <xf borderId="4" fillId="5" fontId="49" numFmtId="10" xfId="0" applyAlignment="1" applyBorder="1" applyFont="1" applyNumberFormat="1">
      <alignment horizontal="center" readingOrder="0"/>
    </xf>
    <xf borderId="4" fillId="17" fontId="50" numFmtId="0" xfId="0" applyAlignment="1" applyBorder="1" applyFill="1" applyFont="1">
      <alignment horizontal="center" readingOrder="0"/>
    </xf>
    <xf borderId="4" fillId="18" fontId="50" numFmtId="0" xfId="0" applyAlignment="1" applyBorder="1" applyFill="1" applyFont="1">
      <alignment horizontal="center" readingOrder="0"/>
    </xf>
    <xf borderId="8" fillId="5" fontId="51" numFmtId="0" xfId="0" applyAlignment="1" applyBorder="1" applyFont="1">
      <alignment horizontal="right" readingOrder="0"/>
    </xf>
    <xf borderId="0" fillId="5" fontId="52" numFmtId="0" xfId="0" applyAlignment="1" applyFont="1">
      <alignment horizontal="center" readingOrder="0" shrinkToFit="0" wrapText="0"/>
    </xf>
    <xf borderId="4" fillId="5" fontId="52" numFmtId="0" xfId="0" applyAlignment="1" applyBorder="1" applyFont="1">
      <alignment horizontal="center" readingOrder="0" shrinkToFit="0" wrapText="0"/>
    </xf>
    <xf borderId="4" fillId="5" fontId="49" numFmtId="9" xfId="0" applyAlignment="1" applyBorder="1" applyFont="1" applyNumberFormat="1">
      <alignment horizontal="center" readingOrder="0"/>
    </xf>
    <xf borderId="4" fillId="5" fontId="50" numFmtId="0" xfId="0" applyAlignment="1" applyBorder="1" applyFont="1">
      <alignment horizontal="center" readingOrder="0"/>
    </xf>
    <xf borderId="4" fillId="5" fontId="50" numFmtId="10" xfId="0" applyAlignment="1" applyBorder="1" applyFont="1" applyNumberFormat="1">
      <alignment horizontal="center" readingOrder="0"/>
    </xf>
    <xf borderId="8" fillId="5" fontId="51" numFmtId="10" xfId="0" applyAlignment="1" applyBorder="1" applyFont="1" applyNumberFormat="1">
      <alignment horizontal="right" readingOrder="0"/>
    </xf>
    <xf borderId="4" fillId="5" fontId="53" numFmtId="9" xfId="0" applyAlignment="1" applyBorder="1" applyFont="1" applyNumberFormat="1">
      <alignment horizontal="center" readingOrder="0"/>
    </xf>
    <xf borderId="4" fillId="5" fontId="53" numFmtId="10" xfId="0" applyAlignment="1" applyBorder="1" applyFont="1" applyNumberFormat="1">
      <alignment horizontal="center" readingOrder="0"/>
    </xf>
    <xf borderId="0" fillId="0" fontId="19" numFmtId="0" xfId="0" applyAlignment="1" applyFont="1">
      <alignment horizontal="center" vertical="center"/>
    </xf>
    <xf borderId="4" fillId="3" fontId="19" numFmtId="0" xfId="0" applyAlignment="1" applyBorder="1" applyFont="1">
      <alignment horizontal="center" vertical="center"/>
    </xf>
    <xf borderId="4" fillId="3" fontId="1" numFmtId="0" xfId="0" applyAlignment="1" applyBorder="1" applyFont="1">
      <alignment horizontal="center" readingOrder="0" vertical="center"/>
    </xf>
    <xf borderId="4" fillId="5" fontId="46" numFmtId="0" xfId="0" applyAlignment="1" applyBorder="1" applyFont="1">
      <alignment horizontal="center" readingOrder="0" shrinkToFit="0" vertical="center" wrapText="0"/>
    </xf>
    <xf borderId="4" fillId="5" fontId="46" numFmtId="173" xfId="0" applyAlignment="1" applyBorder="1" applyFont="1" applyNumberFormat="1">
      <alignment horizontal="center" readingOrder="0" shrinkToFit="0" vertical="center" wrapText="0"/>
    </xf>
    <xf borderId="4" fillId="0" fontId="48" numFmtId="0" xfId="0" applyAlignment="1" applyBorder="1" applyFont="1">
      <alignment horizontal="center" readingOrder="0" shrinkToFit="0" vertical="center" wrapText="0"/>
    </xf>
    <xf borderId="4" fillId="5" fontId="54" numFmtId="9" xfId="0" applyAlignment="1" applyBorder="1" applyFont="1" applyNumberFormat="1">
      <alignment horizontal="center" readingOrder="0" vertical="center"/>
    </xf>
    <xf borderId="4" fillId="5" fontId="54" numFmtId="10" xfId="0" applyAlignment="1" applyBorder="1" applyFont="1" applyNumberFormat="1">
      <alignment horizontal="center" readingOrder="0" vertical="center"/>
    </xf>
    <xf borderId="4" fillId="5" fontId="55" numFmtId="4" xfId="0" applyAlignment="1" applyBorder="1" applyFont="1" applyNumberFormat="1">
      <alignment horizontal="center" readingOrder="0" vertical="center"/>
    </xf>
    <xf borderId="4" fillId="5" fontId="55" numFmtId="3" xfId="0" applyAlignment="1" applyBorder="1" applyFont="1" applyNumberFormat="1">
      <alignment horizontal="center" readingOrder="0" vertical="center"/>
    </xf>
    <xf borderId="4" fillId="5" fontId="52" numFmtId="0" xfId="0" applyAlignment="1" applyBorder="1" applyFont="1">
      <alignment horizontal="center" readingOrder="0" shrinkToFit="0" vertical="center" wrapText="0"/>
    </xf>
    <xf borderId="4" fillId="5" fontId="55" numFmtId="0" xfId="0" applyAlignment="1" applyBorder="1" applyFont="1">
      <alignment horizontal="center" readingOrder="0" vertical="center"/>
    </xf>
    <xf borderId="4" fillId="5" fontId="56" numFmtId="10" xfId="0" applyAlignment="1" applyBorder="1" applyFont="1" applyNumberFormat="1">
      <alignment horizontal="center" readingOrder="0" vertical="center"/>
    </xf>
    <xf borderId="4" fillId="17" fontId="55" numFmtId="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3.png"/><Relationship Id="rId4" Type="http://schemas.openxmlformats.org/officeDocument/2006/relationships/image" Target="../media/image2.png"/><Relationship Id="rId5" Type="http://schemas.openxmlformats.org/officeDocument/2006/relationships/image" Target="../media/image6.png"/><Relationship Id="rId6" Type="http://schemas.openxmlformats.org/officeDocument/2006/relationships/image" Target="../media/image5.png"/><Relationship Id="rId7"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1181100</xdr:colOff>
      <xdr:row>24</xdr:row>
      <xdr:rowOff>276225</xdr:rowOff>
    </xdr:from>
    <xdr:ext cx="3648075" cy="1695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1009650</xdr:colOff>
      <xdr:row>36</xdr:row>
      <xdr:rowOff>161925</xdr:rowOff>
    </xdr:from>
    <xdr:ext cx="3733800" cy="151447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1876425</xdr:colOff>
      <xdr:row>24</xdr:row>
      <xdr:rowOff>266700</xdr:rowOff>
    </xdr:from>
    <xdr:ext cx="4505325" cy="18859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2133600</xdr:colOff>
      <xdr:row>37</xdr:row>
      <xdr:rowOff>19050</xdr:rowOff>
    </xdr:from>
    <xdr:ext cx="3838575" cy="169545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1066800</xdr:colOff>
      <xdr:row>25</xdr:row>
      <xdr:rowOff>47625</xdr:rowOff>
    </xdr:from>
    <xdr:ext cx="4562475" cy="188595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1095375</xdr:colOff>
      <xdr:row>37</xdr:row>
      <xdr:rowOff>19050</xdr:rowOff>
    </xdr:from>
    <xdr:ext cx="4505325" cy="188595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714375</xdr:colOff>
      <xdr:row>48</xdr:row>
      <xdr:rowOff>95250</xdr:rowOff>
    </xdr:from>
    <xdr:ext cx="5105400" cy="1695450"/>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590550</xdr:colOff>
      <xdr:row>0</xdr:row>
      <xdr:rowOff>695325</xdr:rowOff>
    </xdr:from>
    <xdr:ext cx="5991225" cy="261937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590550</xdr:colOff>
      <xdr:row>1</xdr:row>
      <xdr:rowOff>47625</xdr:rowOff>
    </xdr:from>
    <xdr:ext cx="6572250" cy="257175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creener.in/company/DBCORP/consolidated/" TargetMode="External"/><Relationship Id="rId2" Type="http://schemas.openxmlformats.org/officeDocument/2006/relationships/hyperlink" Target="https://www.screener.in/company/JAGRAN/consolidated/" TargetMode="External"/><Relationship Id="rId3" Type="http://schemas.openxmlformats.org/officeDocument/2006/relationships/hyperlink" Target="https://www.screener.in/company/NDTV/consolidated/" TargetMode="External"/><Relationship Id="rId4" Type="http://schemas.openxmlformats.org/officeDocument/2006/relationships/hyperlink" Target="https://www.screener.in/company/TVTODAY/consolidated/" TargetMode="External"/><Relationship Id="rId5" Type="http://schemas.openxmlformats.org/officeDocument/2006/relationships/hyperlink" Target="https://www.screener.in/company/HTMEDIA/consolidated/" TargetMode="External"/><Relationship Id="rId6" Type="http://schemas.openxmlformats.org/officeDocument/2006/relationships/hyperlink" Target="https://www.screener.in/company/HMVL/"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3" max="3" width="12.0"/>
    <col customWidth="1" min="4" max="4" width="32.43"/>
    <col customWidth="1" min="5" max="5" width="44.14"/>
  </cols>
  <sheetData>
    <row r="1">
      <c r="D1" s="1" t="s">
        <v>0</v>
      </c>
      <c r="E1" s="2"/>
      <c r="F1" s="2"/>
      <c r="G1" s="3"/>
    </row>
    <row r="3">
      <c r="C3" s="4" t="s">
        <v>1</v>
      </c>
    </row>
    <row r="4">
      <c r="C4" s="5" t="s">
        <v>2</v>
      </c>
    </row>
    <row r="5">
      <c r="D5" s="6" t="s">
        <v>3</v>
      </c>
      <c r="E5" s="6" t="s">
        <v>4</v>
      </c>
    </row>
    <row r="6">
      <c r="D6" s="7" t="s">
        <v>5</v>
      </c>
      <c r="E6" s="7" t="s">
        <v>6</v>
      </c>
    </row>
    <row r="7">
      <c r="D7" s="8" t="s">
        <v>7</v>
      </c>
      <c r="E7" s="8" t="s">
        <v>8</v>
      </c>
    </row>
    <row r="8">
      <c r="D8" s="8" t="s">
        <v>9</v>
      </c>
      <c r="E8" s="8" t="s">
        <v>10</v>
      </c>
    </row>
    <row r="9">
      <c r="D9" s="8" t="s">
        <v>11</v>
      </c>
      <c r="E9" s="8" t="s">
        <v>12</v>
      </c>
    </row>
    <row r="10">
      <c r="D10" s="8" t="s">
        <v>13</v>
      </c>
      <c r="E10" s="8" t="s">
        <v>14</v>
      </c>
    </row>
  </sheetData>
  <mergeCells count="1">
    <mergeCell ref="D1:G1"/>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
    <col customWidth="1" min="2" max="2" width="58.14"/>
    <col customWidth="1" min="3" max="4" width="27.71"/>
    <col customWidth="1" min="5" max="5" width="24.14"/>
    <col customWidth="1" min="6" max="6" width="24.29"/>
    <col customWidth="1" min="7" max="7" width="24.43"/>
    <col customWidth="1" min="8" max="9" width="21.43"/>
  </cols>
  <sheetData>
    <row r="1" ht="24.75" customHeight="1">
      <c r="A1" s="9"/>
      <c r="B1" s="10" t="s">
        <v>15</v>
      </c>
      <c r="C1" s="11"/>
      <c r="D1" s="12"/>
      <c r="E1" s="12"/>
      <c r="F1" s="12"/>
      <c r="G1" s="13"/>
      <c r="H1" s="14"/>
      <c r="I1" s="14"/>
      <c r="J1" s="14"/>
      <c r="K1" s="14"/>
      <c r="L1" s="14"/>
      <c r="M1" s="14"/>
      <c r="N1" s="14"/>
      <c r="O1" s="14"/>
      <c r="P1" s="14"/>
      <c r="Q1" s="14"/>
      <c r="R1" s="14"/>
      <c r="S1" s="14"/>
      <c r="T1" s="14"/>
      <c r="U1" s="14"/>
      <c r="V1" s="14"/>
      <c r="W1" s="14"/>
      <c r="X1" s="14"/>
      <c r="Y1" s="14"/>
      <c r="Z1" s="14"/>
      <c r="AA1" s="14"/>
    </row>
    <row r="2" ht="24.75" customHeight="1">
      <c r="A2" s="9"/>
      <c r="B2" s="9"/>
      <c r="C2" s="15"/>
      <c r="D2" s="13"/>
      <c r="E2" s="13"/>
      <c r="F2" s="13"/>
      <c r="G2" s="13"/>
      <c r="H2" s="14"/>
      <c r="I2" s="14"/>
      <c r="J2" s="14"/>
      <c r="K2" s="14"/>
      <c r="L2" s="14"/>
      <c r="M2" s="14"/>
      <c r="N2" s="14"/>
      <c r="O2" s="14"/>
      <c r="P2" s="14"/>
      <c r="Q2" s="14"/>
      <c r="R2" s="14"/>
      <c r="S2" s="14"/>
      <c r="T2" s="14"/>
      <c r="U2" s="14"/>
      <c r="V2" s="14"/>
      <c r="W2" s="14"/>
      <c r="X2" s="14"/>
      <c r="Y2" s="14"/>
      <c r="Z2" s="14"/>
      <c r="AA2" s="14"/>
    </row>
    <row r="3">
      <c r="A3" s="16" t="s">
        <v>16</v>
      </c>
      <c r="B3" s="9" t="s">
        <v>17</v>
      </c>
      <c r="C3" s="15"/>
      <c r="D3" s="13"/>
      <c r="E3" s="13"/>
      <c r="F3" s="13"/>
      <c r="G3" s="13"/>
      <c r="H3" s="14"/>
      <c r="I3" s="14"/>
      <c r="J3" s="14"/>
      <c r="K3" s="14"/>
      <c r="L3" s="14"/>
      <c r="M3" s="14"/>
      <c r="N3" s="14"/>
      <c r="O3" s="14"/>
      <c r="P3" s="14"/>
      <c r="Q3" s="14"/>
      <c r="R3" s="14"/>
      <c r="S3" s="14"/>
      <c r="T3" s="14"/>
      <c r="U3" s="14"/>
      <c r="V3" s="14"/>
      <c r="W3" s="14"/>
      <c r="X3" s="14"/>
      <c r="Y3" s="14"/>
      <c r="Z3" s="14"/>
      <c r="AA3" s="14"/>
    </row>
    <row r="4" ht="35.25" customHeight="1">
      <c r="A4" s="17"/>
      <c r="B4" s="9"/>
      <c r="C4" s="15"/>
      <c r="D4" s="13"/>
      <c r="E4" s="13"/>
      <c r="F4" s="13"/>
      <c r="G4" s="13"/>
      <c r="H4" s="14"/>
      <c r="I4" s="14"/>
      <c r="J4" s="14"/>
      <c r="K4" s="14"/>
      <c r="L4" s="14"/>
      <c r="M4" s="14"/>
      <c r="N4" s="14"/>
      <c r="O4" s="14"/>
      <c r="P4" s="14"/>
      <c r="Q4" s="14"/>
      <c r="R4" s="14"/>
      <c r="S4" s="14"/>
      <c r="T4" s="14"/>
      <c r="U4" s="14"/>
      <c r="V4" s="14"/>
      <c r="W4" s="14"/>
      <c r="X4" s="14"/>
      <c r="Y4" s="14"/>
      <c r="Z4" s="14"/>
      <c r="AA4" s="14"/>
    </row>
    <row r="5">
      <c r="A5" s="16" t="s">
        <v>18</v>
      </c>
      <c r="B5" s="18" t="s">
        <v>19</v>
      </c>
      <c r="C5" s="19" t="s">
        <v>20</v>
      </c>
      <c r="D5" s="13"/>
      <c r="E5" s="13"/>
      <c r="F5" s="13"/>
      <c r="G5" s="13"/>
      <c r="H5" s="14"/>
      <c r="I5" s="14"/>
      <c r="J5" s="14"/>
      <c r="K5" s="14"/>
      <c r="L5" s="14"/>
      <c r="M5" s="14"/>
      <c r="N5" s="14"/>
      <c r="O5" s="14"/>
      <c r="P5" s="14"/>
      <c r="Q5" s="14"/>
      <c r="R5" s="14"/>
      <c r="S5" s="14"/>
      <c r="T5" s="14"/>
      <c r="U5" s="14"/>
      <c r="V5" s="14"/>
      <c r="W5" s="14"/>
      <c r="X5" s="14"/>
      <c r="Y5" s="14"/>
      <c r="Z5" s="14"/>
      <c r="AA5" s="14"/>
    </row>
    <row r="6">
      <c r="A6" s="9"/>
      <c r="B6" s="18" t="s">
        <v>21</v>
      </c>
      <c r="C6" s="19" t="s">
        <v>22</v>
      </c>
      <c r="D6" s="13"/>
      <c r="E6" s="13"/>
      <c r="F6" s="13"/>
      <c r="G6" s="13"/>
      <c r="H6" s="14"/>
      <c r="I6" s="14"/>
      <c r="J6" s="14"/>
      <c r="K6" s="14"/>
      <c r="L6" s="14"/>
      <c r="M6" s="14"/>
      <c r="N6" s="14"/>
      <c r="O6" s="14"/>
      <c r="P6" s="14"/>
      <c r="Q6" s="14"/>
      <c r="R6" s="14"/>
      <c r="S6" s="14"/>
      <c r="T6" s="14"/>
      <c r="U6" s="14"/>
      <c r="V6" s="14"/>
      <c r="W6" s="14"/>
      <c r="X6" s="14"/>
      <c r="Y6" s="14"/>
      <c r="Z6" s="14"/>
      <c r="AA6" s="14"/>
    </row>
    <row r="7" ht="42.0" customHeight="1">
      <c r="A7" s="14"/>
      <c r="B7" s="14"/>
      <c r="C7" s="13"/>
      <c r="J7" s="14"/>
      <c r="K7" s="14"/>
      <c r="L7" s="14"/>
      <c r="M7" s="14"/>
      <c r="N7" s="14"/>
      <c r="O7" s="14"/>
      <c r="P7" s="14"/>
      <c r="Q7" s="14"/>
      <c r="R7" s="14"/>
      <c r="S7" s="14"/>
      <c r="T7" s="14"/>
      <c r="U7" s="14"/>
      <c r="V7" s="14"/>
      <c r="W7" s="14"/>
      <c r="X7" s="14"/>
      <c r="Y7" s="14"/>
      <c r="Z7" s="14"/>
      <c r="AA7" s="14"/>
    </row>
    <row r="8">
      <c r="A8" s="20" t="s">
        <v>23</v>
      </c>
      <c r="B8" s="21" t="s">
        <v>24</v>
      </c>
      <c r="C8" s="21" t="s">
        <v>25</v>
      </c>
      <c r="D8" s="21" t="s">
        <v>26</v>
      </c>
      <c r="E8" s="21" t="s">
        <v>27</v>
      </c>
      <c r="F8" s="22" t="s">
        <v>28</v>
      </c>
      <c r="G8" s="22" t="s">
        <v>29</v>
      </c>
      <c r="J8" s="14"/>
      <c r="K8" s="14"/>
      <c r="L8" s="14"/>
      <c r="M8" s="14"/>
      <c r="N8" s="14"/>
      <c r="O8" s="14"/>
      <c r="P8" s="14"/>
      <c r="Q8" s="14"/>
      <c r="R8" s="14"/>
      <c r="S8" s="14"/>
      <c r="T8" s="14"/>
      <c r="U8" s="14"/>
      <c r="V8" s="14"/>
      <c r="W8" s="14"/>
      <c r="X8" s="14"/>
      <c r="Y8" s="14"/>
      <c r="Z8" s="14"/>
      <c r="AA8" s="14"/>
    </row>
    <row r="9">
      <c r="A9" s="14"/>
      <c r="B9" s="23" t="s">
        <v>30</v>
      </c>
      <c r="C9" s="24">
        <v>7.99</v>
      </c>
      <c r="D9" s="24">
        <v>6.34</v>
      </c>
      <c r="E9" s="24">
        <v>7.63</v>
      </c>
      <c r="F9" s="25">
        <f t="shared" ref="F9:F23" si="1">(E9+D9+C9)/3</f>
        <v>7.32</v>
      </c>
      <c r="G9" s="26">
        <v>10.2167</v>
      </c>
      <c r="J9" s="14"/>
      <c r="K9" s="14"/>
      <c r="L9" s="14"/>
      <c r="M9" s="14"/>
      <c r="N9" s="14"/>
      <c r="O9" s="14"/>
      <c r="P9" s="14"/>
      <c r="Q9" s="14"/>
      <c r="R9" s="14"/>
      <c r="S9" s="14"/>
      <c r="T9" s="14"/>
      <c r="U9" s="14"/>
      <c r="V9" s="14"/>
      <c r="W9" s="14"/>
      <c r="X9" s="14"/>
      <c r="Y9" s="14"/>
      <c r="Z9" s="14"/>
      <c r="AA9" s="14"/>
    </row>
    <row r="10">
      <c r="A10" s="14"/>
      <c r="B10" s="27" t="s">
        <v>31</v>
      </c>
      <c r="C10" s="28">
        <v>0.01</v>
      </c>
      <c r="D10" s="28">
        <v>0.02</v>
      </c>
      <c r="E10" s="28">
        <v>0.02</v>
      </c>
      <c r="F10" s="29">
        <f t="shared" si="1"/>
        <v>0.01666666667</v>
      </c>
      <c r="G10" s="30">
        <v>0.016</v>
      </c>
      <c r="J10" s="14"/>
      <c r="K10" s="14"/>
      <c r="L10" s="14"/>
      <c r="M10" s="14"/>
      <c r="N10" s="14"/>
      <c r="O10" s="14"/>
      <c r="P10" s="14"/>
      <c r="Q10" s="14"/>
      <c r="R10" s="14"/>
      <c r="S10" s="14"/>
      <c r="T10" s="14"/>
      <c r="U10" s="14"/>
      <c r="V10" s="14"/>
      <c r="W10" s="14"/>
      <c r="X10" s="14"/>
      <c r="Y10" s="14"/>
      <c r="Z10" s="14"/>
      <c r="AA10" s="14"/>
    </row>
    <row r="11">
      <c r="A11" s="14"/>
      <c r="B11" s="23" t="s">
        <v>32</v>
      </c>
      <c r="C11" s="24">
        <v>12.93</v>
      </c>
      <c r="D11" s="24">
        <v>22.75</v>
      </c>
      <c r="E11" s="24">
        <v>26.13</v>
      </c>
      <c r="F11" s="31">
        <f t="shared" si="1"/>
        <v>20.60333333</v>
      </c>
      <c r="G11" s="32">
        <v>9.76</v>
      </c>
      <c r="J11" s="14"/>
      <c r="K11" s="14"/>
      <c r="L11" s="14"/>
      <c r="M11" s="14"/>
      <c r="N11" s="14"/>
      <c r="O11" s="14"/>
      <c r="P11" s="14"/>
      <c r="Q11" s="14"/>
      <c r="R11" s="14"/>
      <c r="S11" s="14"/>
      <c r="T11" s="14"/>
      <c r="U11" s="14"/>
      <c r="V11" s="14"/>
      <c r="W11" s="14"/>
      <c r="X11" s="14"/>
      <c r="Y11" s="14"/>
      <c r="Z11" s="14"/>
      <c r="AA11" s="14"/>
    </row>
    <row r="12">
      <c r="A12" s="14"/>
      <c r="B12" s="27" t="s">
        <v>33</v>
      </c>
      <c r="C12" s="28">
        <v>6.13</v>
      </c>
      <c r="D12" s="28">
        <v>3.71</v>
      </c>
      <c r="E12" s="28">
        <v>1.63</v>
      </c>
      <c r="F12" s="31">
        <f t="shared" si="1"/>
        <v>3.823333333</v>
      </c>
      <c r="G12" s="32">
        <v>-0.7533</v>
      </c>
      <c r="J12" s="14"/>
      <c r="K12" s="14"/>
      <c r="L12" s="14"/>
      <c r="M12" s="14"/>
      <c r="N12" s="14"/>
      <c r="O12" s="14"/>
      <c r="P12" s="14"/>
      <c r="Q12" s="14"/>
      <c r="R12" s="14"/>
      <c r="S12" s="14"/>
      <c r="T12" s="14"/>
      <c r="U12" s="14"/>
      <c r="V12" s="14"/>
      <c r="W12" s="14"/>
      <c r="X12" s="14"/>
      <c r="Y12" s="14"/>
      <c r="Z12" s="14"/>
      <c r="AA12" s="14"/>
    </row>
    <row r="13">
      <c r="A13" s="14"/>
      <c r="B13" s="23" t="s">
        <v>34</v>
      </c>
      <c r="C13" s="24">
        <v>3.1</v>
      </c>
      <c r="D13" s="24">
        <v>3.24</v>
      </c>
      <c r="E13" s="24">
        <v>3.51</v>
      </c>
      <c r="F13" s="31">
        <f t="shared" si="1"/>
        <v>3.283333333</v>
      </c>
      <c r="G13" s="32">
        <v>1.97</v>
      </c>
      <c r="J13" s="14"/>
      <c r="K13" s="14"/>
      <c r="L13" s="14"/>
      <c r="M13" s="14"/>
      <c r="N13" s="14"/>
      <c r="O13" s="14"/>
      <c r="P13" s="14"/>
      <c r="Q13" s="14"/>
      <c r="R13" s="14"/>
      <c r="S13" s="14"/>
      <c r="T13" s="14"/>
      <c r="U13" s="14"/>
      <c r="V13" s="14"/>
      <c r="W13" s="14"/>
      <c r="X13" s="14"/>
      <c r="Y13" s="14"/>
      <c r="Z13" s="14"/>
      <c r="AA13" s="14"/>
    </row>
    <row r="14">
      <c r="A14" s="14"/>
      <c r="B14" s="27" t="s">
        <v>35</v>
      </c>
      <c r="C14" s="33">
        <v>0.0</v>
      </c>
      <c r="D14" s="33">
        <v>0.0</v>
      </c>
      <c r="E14" s="33">
        <v>0.0</v>
      </c>
      <c r="F14" s="31">
        <f t="shared" si="1"/>
        <v>0</v>
      </c>
      <c r="G14" s="32">
        <v>1.8783</v>
      </c>
      <c r="J14" s="14"/>
      <c r="K14" s="14"/>
      <c r="L14" s="14"/>
      <c r="M14" s="14"/>
      <c r="N14" s="14"/>
      <c r="O14" s="14"/>
      <c r="P14" s="14"/>
      <c r="Q14" s="14"/>
      <c r="R14" s="14"/>
      <c r="S14" s="14"/>
      <c r="T14" s="14"/>
      <c r="U14" s="14"/>
      <c r="V14" s="14"/>
      <c r="W14" s="14"/>
      <c r="X14" s="14"/>
      <c r="Y14" s="14"/>
      <c r="Z14" s="14"/>
      <c r="AA14" s="14"/>
    </row>
    <row r="15">
      <c r="A15" s="14"/>
      <c r="B15" s="23" t="s">
        <v>36</v>
      </c>
      <c r="C15" s="24">
        <v>22.2</v>
      </c>
      <c r="D15" s="24">
        <v>24.8</v>
      </c>
      <c r="E15" s="24">
        <v>27.2</v>
      </c>
      <c r="F15" s="34">
        <f t="shared" si="1"/>
        <v>24.73333333</v>
      </c>
      <c r="G15" s="35">
        <v>28.23</v>
      </c>
      <c r="J15" s="14"/>
      <c r="K15" s="14"/>
      <c r="L15" s="14"/>
      <c r="M15" s="14"/>
      <c r="N15" s="14"/>
      <c r="O15" s="14"/>
      <c r="P15" s="14"/>
      <c r="Q15" s="14"/>
      <c r="R15" s="14"/>
      <c r="S15" s="14"/>
      <c r="T15" s="14"/>
      <c r="U15" s="14"/>
      <c r="V15" s="14"/>
      <c r="W15" s="14"/>
      <c r="X15" s="14"/>
      <c r="Y15" s="14"/>
      <c r="Z15" s="14"/>
      <c r="AA15" s="14"/>
    </row>
    <row r="16">
      <c r="A16" s="14"/>
      <c r="B16" s="27" t="s">
        <v>37</v>
      </c>
      <c r="C16" s="28">
        <v>0.72</v>
      </c>
      <c r="D16" s="28">
        <v>2.35</v>
      </c>
      <c r="E16" s="28">
        <v>4.21</v>
      </c>
      <c r="F16" s="31">
        <f t="shared" si="1"/>
        <v>2.426666667</v>
      </c>
      <c r="G16" s="32">
        <v>0.144</v>
      </c>
      <c r="J16" s="14"/>
      <c r="K16" s="14"/>
      <c r="L16" s="14"/>
      <c r="M16" s="14"/>
      <c r="N16" s="14"/>
      <c r="O16" s="14"/>
      <c r="P16" s="14"/>
      <c r="Q16" s="14"/>
      <c r="R16" s="14"/>
      <c r="S16" s="14"/>
      <c r="T16" s="14"/>
      <c r="U16" s="14"/>
      <c r="V16" s="14"/>
      <c r="W16" s="14"/>
      <c r="X16" s="14"/>
      <c r="Y16" s="14"/>
      <c r="Z16" s="14"/>
      <c r="AA16" s="14"/>
    </row>
    <row r="17">
      <c r="A17" s="14"/>
      <c r="B17" s="23" t="s">
        <v>38</v>
      </c>
      <c r="C17" s="24">
        <v>0.31</v>
      </c>
      <c r="D17" s="24">
        <v>0.33</v>
      </c>
      <c r="E17" s="24">
        <v>0.41</v>
      </c>
      <c r="F17" s="25">
        <f t="shared" si="1"/>
        <v>0.35</v>
      </c>
      <c r="G17" s="26">
        <v>0.5767</v>
      </c>
      <c r="J17" s="14"/>
      <c r="K17" s="14"/>
      <c r="L17" s="14"/>
      <c r="M17" s="14"/>
      <c r="N17" s="14"/>
      <c r="O17" s="14"/>
      <c r="P17" s="14"/>
      <c r="Q17" s="14"/>
      <c r="R17" s="14"/>
      <c r="S17" s="14"/>
      <c r="T17" s="14"/>
      <c r="U17" s="14"/>
      <c r="V17" s="14"/>
      <c r="W17" s="14"/>
      <c r="X17" s="14"/>
      <c r="Y17" s="14"/>
      <c r="Z17" s="14"/>
      <c r="AA17" s="14"/>
    </row>
    <row r="18">
      <c r="A18" s="14"/>
      <c r="B18" s="36" t="s">
        <v>39</v>
      </c>
      <c r="C18" s="28">
        <v>1.85</v>
      </c>
      <c r="D18" s="28">
        <v>3.29</v>
      </c>
      <c r="E18" s="28">
        <v>6.05</v>
      </c>
      <c r="F18" s="25">
        <f t="shared" si="1"/>
        <v>3.73</v>
      </c>
      <c r="G18" s="26">
        <v>7.68</v>
      </c>
      <c r="J18" s="14"/>
      <c r="K18" s="14"/>
      <c r="L18" s="14"/>
      <c r="M18" s="14"/>
      <c r="N18" s="14"/>
      <c r="O18" s="14"/>
      <c r="P18" s="14"/>
      <c r="Q18" s="14"/>
      <c r="R18" s="14"/>
      <c r="S18" s="14"/>
      <c r="T18" s="14"/>
      <c r="U18" s="14"/>
      <c r="V18" s="14"/>
      <c r="W18" s="14"/>
      <c r="X18" s="14"/>
      <c r="Y18" s="14"/>
      <c r="Z18" s="14"/>
      <c r="AA18" s="14"/>
    </row>
    <row r="19">
      <c r="A19" s="14"/>
      <c r="B19" s="23" t="s">
        <v>40</v>
      </c>
      <c r="C19" s="24">
        <v>12.16</v>
      </c>
      <c r="D19" s="24">
        <v>-21.28</v>
      </c>
      <c r="E19" s="24">
        <v>-7.66</v>
      </c>
      <c r="F19" s="37">
        <f t="shared" si="1"/>
        <v>-5.593333333</v>
      </c>
      <c r="G19" s="35">
        <v>12.7667</v>
      </c>
      <c r="J19" s="14"/>
      <c r="K19" s="14"/>
      <c r="L19" s="14"/>
      <c r="M19" s="14"/>
      <c r="N19" s="14"/>
      <c r="O19" s="14"/>
      <c r="P19" s="14"/>
      <c r="Q19" s="14"/>
      <c r="R19" s="14"/>
      <c r="S19" s="14"/>
      <c r="T19" s="14"/>
      <c r="U19" s="14"/>
      <c r="V19" s="14"/>
      <c r="W19" s="14"/>
      <c r="X19" s="14"/>
      <c r="Y19" s="14"/>
      <c r="Z19" s="14"/>
      <c r="AA19" s="14"/>
    </row>
    <row r="20">
      <c r="A20" s="14"/>
      <c r="B20" s="27" t="s">
        <v>41</v>
      </c>
      <c r="C20" s="28">
        <v>5.43</v>
      </c>
      <c r="D20" s="28">
        <v>10.46</v>
      </c>
      <c r="E20" s="28">
        <v>14.95</v>
      </c>
      <c r="F20" s="25">
        <f t="shared" si="1"/>
        <v>10.28</v>
      </c>
      <c r="G20" s="26">
        <v>11.4217</v>
      </c>
      <c r="J20" s="14"/>
      <c r="K20" s="14"/>
      <c r="L20" s="14"/>
      <c r="M20" s="14"/>
      <c r="N20" s="14"/>
      <c r="O20" s="14"/>
      <c r="P20" s="14"/>
      <c r="Q20" s="14"/>
      <c r="R20" s="14"/>
      <c r="S20" s="14"/>
      <c r="T20" s="14"/>
      <c r="U20" s="14"/>
      <c r="V20" s="14"/>
      <c r="W20" s="14"/>
      <c r="X20" s="14"/>
      <c r="Y20" s="14"/>
      <c r="Z20" s="14"/>
      <c r="AA20" s="14"/>
    </row>
    <row r="21">
      <c r="A21" s="14"/>
      <c r="B21" s="23" t="s">
        <v>42</v>
      </c>
      <c r="C21" s="24">
        <v>8.47</v>
      </c>
      <c r="D21" s="24">
        <v>17.17</v>
      </c>
      <c r="E21" s="24">
        <v>22.28</v>
      </c>
      <c r="F21" s="34">
        <f t="shared" si="1"/>
        <v>15.97333333</v>
      </c>
      <c r="G21" s="35">
        <v>17.485</v>
      </c>
      <c r="J21" s="14"/>
      <c r="K21" s="14"/>
      <c r="L21" s="14"/>
      <c r="M21" s="14"/>
      <c r="N21" s="14"/>
      <c r="O21" s="14"/>
      <c r="P21" s="14"/>
      <c r="Q21" s="14"/>
      <c r="R21" s="14"/>
      <c r="S21" s="14"/>
      <c r="T21" s="14"/>
      <c r="U21" s="14"/>
      <c r="V21" s="14"/>
      <c r="W21" s="14"/>
      <c r="X21" s="14"/>
      <c r="Y21" s="14"/>
      <c r="Z21" s="14"/>
      <c r="AA21" s="14"/>
    </row>
    <row r="22">
      <c r="A22" s="14"/>
      <c r="B22" s="27" t="s">
        <v>43</v>
      </c>
      <c r="C22" s="28">
        <v>2.55</v>
      </c>
      <c r="D22" s="28">
        <v>4.38</v>
      </c>
      <c r="E22" s="28">
        <v>7.68</v>
      </c>
      <c r="F22" s="25">
        <f t="shared" si="1"/>
        <v>4.87</v>
      </c>
      <c r="G22" s="26">
        <v>12.94</v>
      </c>
      <c r="J22" s="14"/>
      <c r="K22" s="14"/>
      <c r="L22" s="14"/>
      <c r="M22" s="14"/>
      <c r="N22" s="14"/>
      <c r="O22" s="14"/>
      <c r="P22" s="14"/>
      <c r="Q22" s="14"/>
      <c r="R22" s="14"/>
      <c r="S22" s="14"/>
      <c r="T22" s="14"/>
      <c r="U22" s="14"/>
      <c r="V22" s="14"/>
      <c r="W22" s="14"/>
      <c r="X22" s="14"/>
      <c r="Y22" s="14"/>
      <c r="Z22" s="14"/>
      <c r="AA22" s="14"/>
    </row>
    <row r="23">
      <c r="A23" s="14"/>
      <c r="B23" s="23" t="s">
        <v>44</v>
      </c>
      <c r="C23" s="24">
        <v>52.18</v>
      </c>
      <c r="D23" s="24">
        <v>152.93</v>
      </c>
      <c r="E23" s="24">
        <v>121.11</v>
      </c>
      <c r="F23" s="25">
        <f t="shared" si="1"/>
        <v>108.74</v>
      </c>
      <c r="G23" s="26" t="s">
        <v>45</v>
      </c>
      <c r="I23" s="14"/>
      <c r="J23" s="14"/>
      <c r="K23" s="14"/>
      <c r="L23" s="14"/>
      <c r="M23" s="14"/>
      <c r="N23" s="14"/>
      <c r="O23" s="14"/>
      <c r="P23" s="14"/>
      <c r="Q23" s="14"/>
      <c r="R23" s="14"/>
      <c r="S23" s="14"/>
      <c r="T23" s="14"/>
      <c r="U23" s="14"/>
      <c r="V23" s="14"/>
      <c r="W23" s="14"/>
      <c r="X23" s="14"/>
      <c r="Y23" s="14"/>
      <c r="Z23" s="14"/>
      <c r="AA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4"/>
      <c r="B25" s="14"/>
      <c r="C25" s="38" t="s">
        <v>46</v>
      </c>
      <c r="D25" s="14"/>
      <c r="E25" s="39" t="s">
        <v>47</v>
      </c>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4" t="s">
        <v>48</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38" t="s">
        <v>49</v>
      </c>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40" t="s">
        <v>50</v>
      </c>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59.86"/>
    <col customWidth="1" min="3" max="3" width="70.29"/>
    <col customWidth="1" min="4" max="4" width="29.0"/>
    <col customWidth="1" min="5" max="5" width="35.0"/>
  </cols>
  <sheetData>
    <row r="1">
      <c r="C1" s="41" t="s">
        <v>51</v>
      </c>
    </row>
    <row r="2">
      <c r="A2" s="42"/>
      <c r="B2" s="43" t="s">
        <v>52</v>
      </c>
      <c r="C2" s="42"/>
      <c r="D2" s="42"/>
      <c r="E2" s="42"/>
      <c r="F2" s="42"/>
      <c r="G2" s="42"/>
      <c r="H2" s="44"/>
      <c r="I2" s="44"/>
      <c r="J2" s="44"/>
    </row>
    <row r="3">
      <c r="A3" s="42"/>
      <c r="B3" s="42"/>
      <c r="C3" s="42"/>
      <c r="D3" s="42"/>
      <c r="E3" s="42"/>
      <c r="F3" s="42"/>
      <c r="G3" s="42"/>
      <c r="H3" s="44"/>
      <c r="I3" s="44"/>
      <c r="J3" s="44"/>
    </row>
    <row r="4">
      <c r="A4" s="42"/>
      <c r="B4" s="42"/>
      <c r="C4" s="42"/>
      <c r="D4" s="42"/>
      <c r="E4" s="42"/>
      <c r="F4" s="42"/>
      <c r="G4" s="42"/>
      <c r="H4" s="44"/>
      <c r="I4" s="44"/>
      <c r="J4" s="44"/>
    </row>
    <row r="5">
      <c r="A5" s="45"/>
      <c r="B5" s="46" t="s">
        <v>53</v>
      </c>
      <c r="C5" s="47" t="s">
        <v>54</v>
      </c>
      <c r="D5" s="48"/>
      <c r="E5" s="45"/>
      <c r="F5" s="45"/>
      <c r="G5" s="45"/>
      <c r="H5" s="44"/>
      <c r="I5" s="44"/>
      <c r="J5" s="44"/>
    </row>
    <row r="6">
      <c r="A6" s="45"/>
      <c r="B6" s="46" t="s">
        <v>55</v>
      </c>
      <c r="C6" s="47">
        <v>166.0</v>
      </c>
      <c r="D6" s="48"/>
      <c r="E6" s="45"/>
      <c r="F6" s="45"/>
      <c r="G6" s="45"/>
      <c r="H6" s="44"/>
      <c r="I6" s="44"/>
      <c r="J6" s="44"/>
    </row>
    <row r="7">
      <c r="A7" s="45"/>
      <c r="B7" s="46" t="s">
        <v>56</v>
      </c>
      <c r="C7" s="49">
        <v>40380.0</v>
      </c>
      <c r="D7" s="48"/>
      <c r="E7" s="45"/>
      <c r="F7" s="45"/>
      <c r="G7" s="45"/>
      <c r="H7" s="44"/>
      <c r="I7" s="44"/>
      <c r="J7" s="44"/>
    </row>
    <row r="8">
      <c r="A8" s="45"/>
      <c r="B8" s="46" t="s">
        <v>57</v>
      </c>
      <c r="C8" s="50">
        <v>188.95</v>
      </c>
      <c r="D8" s="48"/>
      <c r="E8" s="45"/>
      <c r="F8" s="45"/>
      <c r="G8" s="45"/>
      <c r="H8" s="44"/>
      <c r="I8" s="44"/>
      <c r="J8" s="44"/>
    </row>
    <row r="9">
      <c r="A9" s="45"/>
      <c r="B9" s="46" t="s">
        <v>58</v>
      </c>
      <c r="C9" s="51">
        <f>(C8-C6)*100/C6</f>
        <v>13.8253012</v>
      </c>
      <c r="D9" s="52" t="s">
        <v>59</v>
      </c>
      <c r="E9" s="45"/>
      <c r="F9" s="45"/>
      <c r="G9" s="45"/>
      <c r="H9" s="44"/>
      <c r="I9" s="44"/>
      <c r="J9" s="44"/>
    </row>
    <row r="10">
      <c r="A10" s="45"/>
      <c r="B10" s="46" t="s">
        <v>60</v>
      </c>
      <c r="C10" s="50" t="s">
        <v>61</v>
      </c>
      <c r="D10" s="48"/>
      <c r="E10" s="45"/>
      <c r="F10" s="45"/>
      <c r="G10" s="45"/>
      <c r="H10" s="44"/>
      <c r="I10" s="44"/>
      <c r="J10" s="44"/>
    </row>
    <row r="11">
      <c r="A11" s="45"/>
      <c r="B11" s="53"/>
      <c r="C11" s="50" t="s">
        <v>62</v>
      </c>
      <c r="D11" s="48"/>
      <c r="E11" s="45"/>
      <c r="F11" s="45"/>
      <c r="G11" s="45"/>
      <c r="H11" s="44"/>
      <c r="I11" s="44"/>
      <c r="J11" s="44"/>
    </row>
    <row r="12">
      <c r="A12" s="54" t="s">
        <v>63</v>
      </c>
      <c r="B12" s="46" t="s">
        <v>64</v>
      </c>
      <c r="C12" s="55" t="s">
        <v>65</v>
      </c>
      <c r="D12" s="48"/>
      <c r="E12" s="45"/>
      <c r="F12" s="45"/>
      <c r="G12" s="45"/>
      <c r="H12" s="44"/>
      <c r="I12" s="44"/>
      <c r="J12" s="44"/>
    </row>
    <row r="13">
      <c r="A13" s="45"/>
      <c r="B13" s="46" t="s">
        <v>66</v>
      </c>
      <c r="C13" s="48">
        <f>(F14-F13)/F13*100</f>
        <v>215.942029</v>
      </c>
      <c r="D13" s="50" t="s">
        <v>67</v>
      </c>
      <c r="E13" s="56" t="s">
        <v>68</v>
      </c>
      <c r="F13" s="56">
        <v>1.38</v>
      </c>
      <c r="G13" s="25">
        <f>F14/F13</f>
        <v>3.15942029</v>
      </c>
      <c r="H13" s="44"/>
      <c r="I13" s="44"/>
      <c r="J13" s="44"/>
    </row>
    <row r="14">
      <c r="A14" s="45"/>
      <c r="B14" s="46" t="s">
        <v>69</v>
      </c>
      <c r="C14" s="57" t="s">
        <v>70</v>
      </c>
      <c r="D14" s="48"/>
      <c r="E14" s="56" t="s">
        <v>71</v>
      </c>
      <c r="F14" s="56">
        <v>4.36</v>
      </c>
      <c r="G14" s="25"/>
      <c r="H14" s="44"/>
      <c r="I14" s="44"/>
      <c r="J14" s="44"/>
    </row>
    <row r="15">
      <c r="A15" s="45"/>
      <c r="B15" s="46" t="s">
        <v>72</v>
      </c>
      <c r="C15" s="50" t="s">
        <v>73</v>
      </c>
      <c r="D15" s="48"/>
      <c r="E15" s="45"/>
      <c r="F15" s="45"/>
      <c r="G15" s="45"/>
      <c r="H15" s="44"/>
      <c r="I15" s="44"/>
      <c r="J15" s="44"/>
    </row>
    <row r="16">
      <c r="A16" s="42"/>
      <c r="B16" s="42"/>
      <c r="C16" s="42"/>
      <c r="D16" s="42"/>
      <c r="E16" s="42"/>
      <c r="F16" s="42"/>
      <c r="G16" s="42"/>
      <c r="H16" s="44"/>
      <c r="I16" s="44"/>
      <c r="J16" s="44"/>
    </row>
    <row r="17">
      <c r="A17" s="42"/>
      <c r="B17" s="25"/>
      <c r="C17" s="58" t="s">
        <v>74</v>
      </c>
      <c r="D17" s="25"/>
      <c r="E17" s="42"/>
      <c r="F17" s="42"/>
      <c r="G17" s="42"/>
      <c r="H17" s="44"/>
      <c r="I17" s="44"/>
      <c r="J17" s="44"/>
    </row>
    <row r="18">
      <c r="A18" s="42"/>
      <c r="B18" s="59"/>
      <c r="C18" s="60">
        <v>40231.0</v>
      </c>
      <c r="D18" s="61">
        <v>40543.0</v>
      </c>
      <c r="E18" s="42"/>
      <c r="F18" s="42"/>
      <c r="G18" s="42"/>
      <c r="H18" s="44"/>
      <c r="I18" s="44"/>
      <c r="J18" s="44"/>
    </row>
    <row r="19">
      <c r="A19" s="42"/>
      <c r="B19" s="58" t="s">
        <v>75</v>
      </c>
      <c r="C19" s="56">
        <v>98.85</v>
      </c>
      <c r="D19" s="56">
        <v>50.0</v>
      </c>
      <c r="E19" s="42"/>
      <c r="F19" s="42"/>
      <c r="G19" s="42"/>
      <c r="H19" s="44"/>
      <c r="I19" s="44"/>
      <c r="J19" s="44"/>
    </row>
    <row r="20">
      <c r="A20" s="42"/>
      <c r="B20" s="58" t="s">
        <v>76</v>
      </c>
      <c r="C20" s="56">
        <v>0.01</v>
      </c>
      <c r="D20" s="56">
        <v>21.27</v>
      </c>
      <c r="E20" s="42"/>
      <c r="F20" s="42"/>
      <c r="G20" s="42"/>
      <c r="H20" s="44"/>
      <c r="I20" s="44"/>
      <c r="J20" s="44"/>
    </row>
    <row r="21">
      <c r="A21" s="42"/>
      <c r="B21" s="58" t="s">
        <v>77</v>
      </c>
      <c r="C21" s="56">
        <v>1.14</v>
      </c>
      <c r="D21" s="56">
        <v>28.73</v>
      </c>
      <c r="E21" s="42"/>
      <c r="F21" s="42"/>
      <c r="G21" s="42"/>
      <c r="H21" s="44"/>
      <c r="I21" s="44"/>
      <c r="J21" s="44"/>
    </row>
    <row r="22">
      <c r="A22" s="42"/>
      <c r="B22" s="58" t="s">
        <v>78</v>
      </c>
      <c r="C22" s="25">
        <f t="shared" ref="C22:D22" si="1">sum(C19,C20,C21)</f>
        <v>100</v>
      </c>
      <c r="D22" s="25">
        <f t="shared" si="1"/>
        <v>100</v>
      </c>
      <c r="E22" s="42"/>
      <c r="F22" s="42"/>
      <c r="G22" s="42"/>
      <c r="H22" s="44"/>
      <c r="I22" s="44"/>
      <c r="J22" s="44"/>
    </row>
    <row r="23">
      <c r="A23" s="42"/>
      <c r="B23" s="42"/>
      <c r="C23" s="42"/>
      <c r="D23" s="42"/>
      <c r="E23" s="42"/>
      <c r="F23" s="42"/>
      <c r="G23" s="42"/>
      <c r="H23" s="44"/>
      <c r="I23" s="44"/>
      <c r="J23" s="44"/>
    </row>
    <row r="24">
      <c r="A24" s="42"/>
      <c r="B24" s="42"/>
      <c r="C24" s="42"/>
      <c r="D24" s="42"/>
      <c r="E24" s="42"/>
      <c r="F24" s="42"/>
      <c r="G24" s="42"/>
      <c r="H24" s="44"/>
      <c r="I24" s="44"/>
      <c r="J24" s="44"/>
    </row>
    <row r="25">
      <c r="A25" s="42"/>
      <c r="B25" s="42"/>
      <c r="C25" s="42"/>
      <c r="D25" s="42"/>
      <c r="E25" s="62" t="s">
        <v>79</v>
      </c>
      <c r="F25" s="42"/>
      <c r="G25" s="42"/>
      <c r="H25" s="44"/>
      <c r="I25" s="44"/>
      <c r="J25" s="44"/>
    </row>
    <row r="26">
      <c r="A26" s="54" t="s">
        <v>63</v>
      </c>
      <c r="B26" s="63" t="s">
        <v>80</v>
      </c>
      <c r="C26" s="64" t="s">
        <v>81</v>
      </c>
      <c r="D26" s="42"/>
      <c r="E26" s="42"/>
      <c r="F26" s="42"/>
      <c r="G26" s="42"/>
      <c r="H26" s="44"/>
      <c r="I26" s="44"/>
      <c r="J26" s="44"/>
    </row>
    <row r="27">
      <c r="A27" s="54" t="s">
        <v>63</v>
      </c>
      <c r="B27" s="46" t="s">
        <v>82</v>
      </c>
      <c r="C27" s="64" t="s">
        <v>83</v>
      </c>
      <c r="D27" s="42"/>
      <c r="E27" s="42"/>
      <c r="F27" s="42"/>
      <c r="G27" s="42"/>
      <c r="H27" s="44"/>
      <c r="I27" s="44"/>
      <c r="J27" s="44"/>
    </row>
    <row r="28">
      <c r="A28" s="45"/>
      <c r="B28" s="46" t="s">
        <v>84</v>
      </c>
      <c r="C28" s="65" t="s">
        <v>85</v>
      </c>
      <c r="D28" s="42"/>
      <c r="E28" s="42"/>
      <c r="F28" s="42"/>
      <c r="G28" s="42"/>
      <c r="H28" s="44"/>
      <c r="I28" s="44"/>
      <c r="J28" s="44"/>
    </row>
    <row r="29">
      <c r="A29" s="45"/>
      <c r="B29" s="63" t="s">
        <v>86</v>
      </c>
      <c r="C29" s="46" t="s">
        <v>87</v>
      </c>
      <c r="D29" s="42"/>
      <c r="E29" s="42"/>
      <c r="F29" s="42"/>
      <c r="G29" s="42"/>
      <c r="H29" s="44"/>
      <c r="I29" s="44"/>
      <c r="J29" s="44"/>
    </row>
    <row r="30">
      <c r="A30" s="42"/>
      <c r="B30" s="42"/>
      <c r="C30" s="42"/>
      <c r="D30" s="42"/>
      <c r="E30" s="42"/>
      <c r="F30" s="42"/>
      <c r="G30" s="42"/>
      <c r="H30" s="44"/>
      <c r="I30" s="44"/>
      <c r="J30" s="44"/>
    </row>
    <row r="31">
      <c r="A31" s="42"/>
      <c r="B31" s="42"/>
      <c r="C31" s="42"/>
      <c r="D31" s="42"/>
      <c r="E31" s="42"/>
      <c r="F31" s="42"/>
      <c r="G31" s="42"/>
      <c r="H31" s="44"/>
      <c r="I31" s="44"/>
      <c r="J31" s="44"/>
    </row>
    <row r="32">
      <c r="A32" s="42"/>
      <c r="B32" s="42"/>
      <c r="C32" s="42"/>
      <c r="D32" s="42"/>
      <c r="E32" s="42"/>
      <c r="F32" s="42"/>
      <c r="G32" s="42"/>
      <c r="H32" s="44"/>
      <c r="I32" s="44"/>
      <c r="J32" s="44"/>
    </row>
    <row r="33">
      <c r="A33" s="42"/>
      <c r="B33" s="42"/>
      <c r="C33" s="42"/>
      <c r="D33" s="42"/>
      <c r="E33" s="42"/>
      <c r="F33" s="42"/>
      <c r="G33" s="42"/>
      <c r="H33" s="44"/>
      <c r="I33" s="44"/>
      <c r="J33" s="44"/>
    </row>
    <row r="34">
      <c r="A34" s="42"/>
      <c r="B34" s="42"/>
      <c r="C34" s="42"/>
      <c r="D34" s="42"/>
      <c r="E34" s="42"/>
      <c r="F34" s="42"/>
      <c r="G34" s="42"/>
      <c r="H34" s="44"/>
      <c r="I34" s="44"/>
      <c r="J34" s="44"/>
    </row>
    <row r="35">
      <c r="A35" s="42"/>
      <c r="B35" s="42"/>
      <c r="C35" s="42"/>
      <c r="D35" s="42"/>
      <c r="E35" s="42"/>
      <c r="F35" s="42"/>
      <c r="G35" s="42"/>
      <c r="H35" s="44"/>
      <c r="I35" s="44"/>
      <c r="J35" s="44"/>
    </row>
    <row r="36">
      <c r="A36" s="42"/>
      <c r="B36" s="42"/>
      <c r="C36" s="42"/>
      <c r="D36" s="42"/>
      <c r="E36" s="42"/>
      <c r="F36" s="42"/>
      <c r="G36" s="42"/>
      <c r="H36" s="44"/>
      <c r="I36" s="44"/>
      <c r="J36" s="44"/>
    </row>
    <row r="37">
      <c r="A37" s="42"/>
      <c r="B37" s="42"/>
      <c r="C37" s="42"/>
      <c r="D37" s="42"/>
      <c r="E37" s="42"/>
      <c r="F37" s="42"/>
      <c r="G37" s="42"/>
      <c r="H37" s="44"/>
      <c r="I37" s="44"/>
      <c r="J37" s="44"/>
    </row>
    <row r="38">
      <c r="A38" s="42"/>
      <c r="B38" s="42"/>
      <c r="C38" s="42"/>
      <c r="D38" s="42"/>
      <c r="E38" s="42"/>
      <c r="F38" s="42"/>
      <c r="G38" s="42"/>
      <c r="H38" s="44"/>
      <c r="I38" s="44"/>
      <c r="J38" s="44"/>
    </row>
    <row r="39">
      <c r="A39" s="42"/>
      <c r="B39" s="42"/>
      <c r="C39" s="42"/>
      <c r="D39" s="42"/>
      <c r="E39" s="42"/>
      <c r="F39" s="42"/>
      <c r="G39" s="42"/>
      <c r="H39" s="44"/>
      <c r="I39" s="44"/>
      <c r="J39" s="44"/>
    </row>
    <row r="40">
      <c r="A40" s="42"/>
      <c r="B40" s="42"/>
      <c r="C40" s="42"/>
      <c r="D40" s="42"/>
      <c r="E40" s="42"/>
      <c r="F40" s="42"/>
      <c r="G40" s="42"/>
      <c r="H40" s="44"/>
      <c r="I40" s="44"/>
      <c r="J40" s="44"/>
    </row>
    <row r="41">
      <c r="A41" s="42"/>
      <c r="B41" s="42"/>
      <c r="C41" s="42"/>
      <c r="D41" s="42"/>
      <c r="E41" s="42"/>
      <c r="F41" s="42"/>
      <c r="G41" s="42"/>
      <c r="H41" s="44"/>
      <c r="I41" s="44"/>
      <c r="J41" s="44"/>
    </row>
    <row r="42">
      <c r="A42" s="42"/>
      <c r="B42" s="42"/>
      <c r="C42" s="42"/>
      <c r="D42" s="42"/>
      <c r="E42" s="42"/>
      <c r="F42" s="42"/>
      <c r="G42" s="42"/>
      <c r="H42" s="44"/>
      <c r="I42" s="44"/>
      <c r="J42" s="44"/>
    </row>
    <row r="43">
      <c r="A43" s="42"/>
      <c r="B43" s="42"/>
      <c r="C43" s="42"/>
      <c r="D43" s="42"/>
      <c r="E43" s="42"/>
      <c r="F43" s="42"/>
      <c r="G43" s="42"/>
      <c r="H43" s="44"/>
      <c r="I43" s="44"/>
      <c r="J43" s="44"/>
    </row>
    <row r="44">
      <c r="A44" s="42"/>
      <c r="B44" s="42"/>
      <c r="C44" s="42"/>
      <c r="D44" s="42"/>
      <c r="E44" s="42"/>
      <c r="F44" s="42"/>
      <c r="G44" s="42"/>
      <c r="H44" s="44"/>
      <c r="I44" s="44"/>
      <c r="J44" s="44"/>
    </row>
    <row r="45">
      <c r="A45" s="42"/>
      <c r="B45" s="42"/>
      <c r="C45" s="42"/>
      <c r="D45" s="42"/>
      <c r="E45" s="42"/>
      <c r="F45" s="42"/>
      <c r="G45" s="42"/>
      <c r="H45" s="44"/>
      <c r="I45" s="44"/>
      <c r="J45" s="44"/>
    </row>
    <row r="46">
      <c r="A46" s="42"/>
      <c r="B46" s="42"/>
      <c r="C46" s="42"/>
      <c r="D46" s="42"/>
      <c r="E46" s="42"/>
      <c r="F46" s="42"/>
      <c r="G46" s="42"/>
      <c r="H46" s="44"/>
      <c r="I46" s="44"/>
      <c r="J46" s="44"/>
    </row>
    <row r="47">
      <c r="A47" s="42"/>
      <c r="B47" s="42"/>
      <c r="C47" s="42"/>
      <c r="D47" s="42"/>
      <c r="E47" s="42"/>
      <c r="F47" s="42"/>
      <c r="G47" s="42"/>
      <c r="H47" s="44"/>
      <c r="I47" s="44"/>
      <c r="J47" s="44"/>
    </row>
    <row r="48">
      <c r="A48" s="66"/>
      <c r="B48" s="66"/>
      <c r="C48" s="66"/>
      <c r="D48" s="66"/>
      <c r="E48" s="66"/>
      <c r="F48" s="66"/>
      <c r="G48" s="66"/>
    </row>
    <row r="49">
      <c r="A49" s="66"/>
      <c r="B49" s="66"/>
      <c r="C49" s="66"/>
      <c r="D49" s="66"/>
      <c r="E49" s="66"/>
      <c r="F49" s="66"/>
      <c r="G49" s="66"/>
    </row>
    <row r="50">
      <c r="A50" s="66"/>
      <c r="B50" s="66"/>
      <c r="C50" s="66"/>
      <c r="D50" s="66"/>
      <c r="E50" s="66"/>
      <c r="F50" s="66"/>
      <c r="G50" s="66"/>
    </row>
    <row r="51">
      <c r="A51" s="66"/>
      <c r="B51" s="66"/>
      <c r="C51" s="66"/>
      <c r="D51" s="66"/>
      <c r="E51" s="66"/>
      <c r="F51" s="66"/>
      <c r="G51"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32.57"/>
    <col customWidth="1" min="3" max="3" width="25.14"/>
    <col customWidth="1" min="4" max="4" width="21.43"/>
    <col customWidth="1" min="5" max="5" width="21.71"/>
    <col customWidth="1" min="6" max="6" width="23.0"/>
    <col customWidth="1" min="7" max="7" width="18.29"/>
  </cols>
  <sheetData>
    <row r="1">
      <c r="A1" s="67" t="s">
        <v>88</v>
      </c>
      <c r="B1" s="68"/>
      <c r="C1" s="69"/>
      <c r="D1" s="69"/>
      <c r="E1" s="69"/>
      <c r="F1" s="70"/>
      <c r="G1" s="71"/>
    </row>
    <row r="2">
      <c r="A2" s="72"/>
      <c r="B2" s="73"/>
      <c r="C2" s="70"/>
      <c r="D2" s="70"/>
      <c r="E2" s="70"/>
      <c r="F2" s="70"/>
      <c r="G2" s="71"/>
    </row>
    <row r="3">
      <c r="A3" s="74" t="s">
        <v>18</v>
      </c>
      <c r="B3" s="75" t="s">
        <v>89</v>
      </c>
      <c r="C3" s="76">
        <v>304.55</v>
      </c>
      <c r="D3" s="77">
        <v>42662.0</v>
      </c>
      <c r="E3" s="78"/>
      <c r="F3" s="78"/>
      <c r="G3" s="79"/>
      <c r="H3" s="14"/>
    </row>
    <row r="4">
      <c r="A4" s="80"/>
      <c r="B4" s="75" t="s">
        <v>90</v>
      </c>
      <c r="C4" s="81">
        <v>36.75</v>
      </c>
      <c r="D4" s="82">
        <v>43915.0</v>
      </c>
      <c r="E4" s="83"/>
      <c r="F4" s="83"/>
      <c r="H4" s="14"/>
    </row>
    <row r="5">
      <c r="A5" s="80"/>
      <c r="B5" s="75" t="s">
        <v>91</v>
      </c>
      <c r="C5" s="81">
        <v>71.55</v>
      </c>
      <c r="D5" s="82">
        <v>44682.0</v>
      </c>
      <c r="E5" s="83"/>
      <c r="F5" s="83"/>
      <c r="H5" s="14"/>
    </row>
    <row r="6">
      <c r="A6" s="80"/>
      <c r="B6" s="75" t="s">
        <v>92</v>
      </c>
      <c r="C6" s="84">
        <v>41.0</v>
      </c>
      <c r="D6" s="82">
        <v>45016.0</v>
      </c>
      <c r="E6" s="83"/>
      <c r="F6" s="83"/>
      <c r="H6" s="14"/>
    </row>
    <row r="7">
      <c r="A7" s="80"/>
      <c r="B7" s="83"/>
      <c r="C7" s="83"/>
      <c r="D7" s="83"/>
      <c r="E7" s="83"/>
      <c r="F7" s="83"/>
      <c r="H7" s="14"/>
    </row>
    <row r="8">
      <c r="A8" s="74" t="s">
        <v>23</v>
      </c>
      <c r="B8" s="85" t="s">
        <v>93</v>
      </c>
      <c r="C8" s="86">
        <f>(51.5-C3)/C3*100</f>
        <v>-83.08980463</v>
      </c>
      <c r="D8" s="83"/>
      <c r="E8" s="83"/>
      <c r="F8" s="83"/>
      <c r="H8" s="14"/>
    </row>
    <row r="9">
      <c r="A9" s="87"/>
      <c r="B9" s="83"/>
      <c r="C9" s="83"/>
      <c r="D9" s="83"/>
      <c r="E9" s="83"/>
      <c r="F9" s="83"/>
      <c r="H9" s="14"/>
    </row>
    <row r="10">
      <c r="A10" s="74" t="s">
        <v>94</v>
      </c>
      <c r="B10" s="85" t="s">
        <v>95</v>
      </c>
      <c r="C10" s="88" t="s">
        <v>96</v>
      </c>
      <c r="D10" s="83"/>
      <c r="E10" s="83"/>
      <c r="F10" s="83"/>
    </row>
    <row r="11">
      <c r="A11" s="80"/>
    </row>
    <row r="12">
      <c r="A12" s="89" t="s">
        <v>97</v>
      </c>
      <c r="B12" s="85" t="s">
        <v>98</v>
      </c>
      <c r="C12" s="90" t="s">
        <v>99</v>
      </c>
      <c r="D12" s="90" t="s">
        <v>100</v>
      </c>
      <c r="E12" s="90" t="s">
        <v>101</v>
      </c>
      <c r="F12" s="90" t="s">
        <v>102</v>
      </c>
      <c r="G12" s="90" t="s">
        <v>103</v>
      </c>
      <c r="H12" s="90" t="s">
        <v>104</v>
      </c>
      <c r="I12" s="90" t="s">
        <v>105</v>
      </c>
    </row>
    <row r="13">
      <c r="A13" s="80"/>
      <c r="C13" s="91">
        <v>45046.0</v>
      </c>
      <c r="D13" s="92">
        <v>49.6</v>
      </c>
      <c r="E13" s="93">
        <v>48.45</v>
      </c>
      <c r="F13" s="93">
        <v>50.91</v>
      </c>
      <c r="G13" s="93">
        <v>48.45</v>
      </c>
      <c r="H13" s="93" t="s">
        <v>106</v>
      </c>
      <c r="I13" s="94">
        <v>0.0259</v>
      </c>
    </row>
    <row r="14">
      <c r="A14" s="87"/>
      <c r="C14" s="91">
        <v>45039.0</v>
      </c>
      <c r="D14" s="92">
        <v>48.35</v>
      </c>
      <c r="E14" s="93">
        <v>45.45</v>
      </c>
      <c r="F14" s="93">
        <v>49.6</v>
      </c>
      <c r="G14" s="93">
        <v>44.05</v>
      </c>
      <c r="H14" s="93" t="s">
        <v>107</v>
      </c>
      <c r="I14" s="94">
        <v>0.0603</v>
      </c>
    </row>
    <row r="15">
      <c r="A15" s="80"/>
      <c r="C15" s="91">
        <v>45032.0</v>
      </c>
      <c r="D15" s="92">
        <v>45.6</v>
      </c>
      <c r="E15" s="93">
        <v>45.2</v>
      </c>
      <c r="F15" s="93">
        <v>50.0</v>
      </c>
      <c r="G15" s="93">
        <v>44.15</v>
      </c>
      <c r="H15" s="93" t="s">
        <v>108</v>
      </c>
      <c r="I15" s="94">
        <v>0.0245</v>
      </c>
    </row>
    <row r="16">
      <c r="A16" s="80"/>
      <c r="C16" s="95">
        <v>45025.0</v>
      </c>
      <c r="D16" s="96">
        <v>44.51</v>
      </c>
      <c r="E16" s="93">
        <v>43.2</v>
      </c>
      <c r="F16" s="93">
        <v>46.9</v>
      </c>
      <c r="G16" s="93">
        <v>43.2</v>
      </c>
      <c r="H16" s="93" t="s">
        <v>109</v>
      </c>
      <c r="I16" s="97">
        <v>-0.0146</v>
      </c>
    </row>
    <row r="17">
      <c r="A17" s="80"/>
      <c r="C17" s="95">
        <v>45018.0</v>
      </c>
      <c r="D17" s="92">
        <v>45.17</v>
      </c>
      <c r="E17" s="93">
        <v>42.0</v>
      </c>
      <c r="F17" s="93">
        <v>45.7</v>
      </c>
      <c r="G17" s="93">
        <v>42.0</v>
      </c>
      <c r="H17" s="93" t="s">
        <v>110</v>
      </c>
      <c r="I17" s="94">
        <v>0.0814</v>
      </c>
    </row>
    <row r="18">
      <c r="A18" s="87"/>
      <c r="C18" s="91">
        <v>45011.0</v>
      </c>
      <c r="D18" s="96">
        <v>41.77</v>
      </c>
      <c r="E18" s="93">
        <v>43.7</v>
      </c>
      <c r="F18" s="93">
        <v>46.27</v>
      </c>
      <c r="G18" s="93">
        <v>41.0</v>
      </c>
      <c r="H18" s="93" t="s">
        <v>111</v>
      </c>
      <c r="I18" s="97">
        <v>-0.0973</v>
      </c>
    </row>
    <row r="19">
      <c r="A19" s="80"/>
      <c r="C19" s="91">
        <v>45004.0</v>
      </c>
      <c r="D19" s="96">
        <v>46.27</v>
      </c>
      <c r="E19" s="93">
        <v>49.05</v>
      </c>
      <c r="F19" s="93">
        <v>49.05</v>
      </c>
      <c r="G19" s="93">
        <v>45.95</v>
      </c>
      <c r="H19" s="93" t="s">
        <v>112</v>
      </c>
      <c r="I19" s="97">
        <v>-0.0576</v>
      </c>
    </row>
    <row r="20">
      <c r="A20" s="80"/>
      <c r="C20" s="91">
        <v>44997.0</v>
      </c>
      <c r="D20" s="96">
        <v>49.1</v>
      </c>
      <c r="E20" s="93">
        <v>52.5</v>
      </c>
      <c r="F20" s="93">
        <v>52.5</v>
      </c>
      <c r="G20" s="93">
        <v>47.5</v>
      </c>
      <c r="H20" s="93" t="s">
        <v>113</v>
      </c>
      <c r="I20" s="97">
        <v>-0.0588</v>
      </c>
    </row>
    <row r="21">
      <c r="A21" s="80"/>
      <c r="C21" s="95">
        <v>44990.0</v>
      </c>
      <c r="D21" s="92">
        <v>52.17</v>
      </c>
      <c r="E21" s="93">
        <v>51.3</v>
      </c>
      <c r="F21" s="93">
        <v>53.75</v>
      </c>
      <c r="G21" s="93">
        <v>49.7</v>
      </c>
      <c r="H21" s="93" t="s">
        <v>114</v>
      </c>
      <c r="I21" s="94">
        <v>0.018</v>
      </c>
    </row>
    <row r="22">
      <c r="A22" s="87"/>
      <c r="C22" s="91">
        <v>44983.0</v>
      </c>
      <c r="D22" s="96">
        <v>51.25</v>
      </c>
      <c r="E22" s="93">
        <v>51.0</v>
      </c>
      <c r="F22" s="93">
        <v>52.0</v>
      </c>
      <c r="G22" s="93">
        <v>47.7</v>
      </c>
      <c r="H22" s="93" t="s">
        <v>115</v>
      </c>
      <c r="I22" s="97">
        <v>-0.001</v>
      </c>
    </row>
    <row r="23">
      <c r="A23" s="87"/>
      <c r="C23" s="91">
        <v>44976.0</v>
      </c>
      <c r="D23" s="92">
        <v>51.3</v>
      </c>
      <c r="E23" s="93">
        <v>51.15</v>
      </c>
      <c r="F23" s="93">
        <v>52.3</v>
      </c>
      <c r="G23" s="93">
        <v>50.25</v>
      </c>
      <c r="H23" s="93" t="s">
        <v>116</v>
      </c>
      <c r="I23" s="94">
        <v>0.0039</v>
      </c>
    </row>
    <row r="24">
      <c r="A24" s="80"/>
      <c r="C24" s="91">
        <v>44969.0</v>
      </c>
      <c r="D24" s="96">
        <v>51.1</v>
      </c>
      <c r="E24" s="93">
        <v>51.75</v>
      </c>
      <c r="F24" s="93">
        <v>54.0</v>
      </c>
      <c r="G24" s="93">
        <v>49.0</v>
      </c>
      <c r="H24" s="93" t="s">
        <v>117</v>
      </c>
      <c r="I24" s="97">
        <v>-0.0211</v>
      </c>
    </row>
    <row r="25">
      <c r="A25" s="80"/>
      <c r="C25" s="95">
        <v>44962.0</v>
      </c>
      <c r="D25" s="92">
        <v>52.2</v>
      </c>
      <c r="E25" s="93">
        <v>52.0</v>
      </c>
      <c r="F25" s="93">
        <v>53.85</v>
      </c>
      <c r="G25" s="93">
        <v>49.05</v>
      </c>
      <c r="H25" s="93" t="s">
        <v>118</v>
      </c>
      <c r="I25" s="94">
        <v>0.0545</v>
      </c>
    </row>
    <row r="26">
      <c r="A26" s="80"/>
      <c r="C26" s="91">
        <v>44955.0</v>
      </c>
      <c r="D26" s="96">
        <v>49.5</v>
      </c>
      <c r="E26" s="93">
        <v>54.0</v>
      </c>
      <c r="F26" s="93">
        <v>54.0</v>
      </c>
      <c r="G26" s="93">
        <v>48.7</v>
      </c>
      <c r="H26" s="93" t="s">
        <v>119</v>
      </c>
      <c r="I26" s="97">
        <v>-0.0351</v>
      </c>
    </row>
    <row r="27">
      <c r="A27" s="87"/>
      <c r="C27" s="91">
        <v>44948.0</v>
      </c>
      <c r="D27" s="96">
        <v>51.3</v>
      </c>
      <c r="E27" s="93">
        <v>55.25</v>
      </c>
      <c r="F27" s="93">
        <v>55.35</v>
      </c>
      <c r="G27" s="93">
        <v>50.65</v>
      </c>
      <c r="H27" s="93" t="s">
        <v>120</v>
      </c>
      <c r="I27" s="97">
        <v>-0.0723</v>
      </c>
    </row>
    <row r="28">
      <c r="A28" s="80"/>
      <c r="C28" s="91">
        <v>44941.0</v>
      </c>
      <c r="D28" s="92">
        <v>55.3</v>
      </c>
      <c r="E28" s="93">
        <v>54.95</v>
      </c>
      <c r="F28" s="93">
        <v>56.2</v>
      </c>
      <c r="G28" s="93">
        <v>53.75</v>
      </c>
      <c r="H28" s="93" t="s">
        <v>121</v>
      </c>
      <c r="I28" s="94">
        <v>0.0119</v>
      </c>
    </row>
    <row r="29">
      <c r="A29" s="80"/>
      <c r="C29" s="95">
        <v>44934.0</v>
      </c>
      <c r="D29" s="96">
        <v>54.65</v>
      </c>
      <c r="E29" s="93">
        <v>55.7</v>
      </c>
      <c r="F29" s="93">
        <v>56.75</v>
      </c>
      <c r="G29" s="93">
        <v>54.35</v>
      </c>
      <c r="H29" s="93" t="s">
        <v>122</v>
      </c>
      <c r="I29" s="97">
        <v>-0.0302</v>
      </c>
    </row>
    <row r="30">
      <c r="A30" s="80"/>
      <c r="C30" s="95">
        <v>44927.0</v>
      </c>
      <c r="D30" s="92">
        <v>56.35</v>
      </c>
      <c r="E30" s="93">
        <v>54.9</v>
      </c>
      <c r="F30" s="93">
        <v>58.0</v>
      </c>
      <c r="G30" s="93">
        <v>54.5</v>
      </c>
      <c r="H30" s="93" t="s">
        <v>123</v>
      </c>
      <c r="I30" s="94">
        <v>0.0153</v>
      </c>
    </row>
    <row r="31">
      <c r="A31" s="87"/>
      <c r="C31" s="91">
        <v>44920.0</v>
      </c>
      <c r="D31" s="92">
        <v>55.5</v>
      </c>
      <c r="E31" s="93">
        <v>57.95</v>
      </c>
      <c r="F31" s="93">
        <v>57.95</v>
      </c>
      <c r="G31" s="93">
        <v>50.45</v>
      </c>
      <c r="H31" s="93" t="s">
        <v>124</v>
      </c>
      <c r="I31" s="94">
        <v>0.0704</v>
      </c>
    </row>
    <row r="32">
      <c r="A32" s="80"/>
      <c r="C32" s="91">
        <v>44913.0</v>
      </c>
      <c r="D32" s="96">
        <v>51.85</v>
      </c>
      <c r="E32" s="93">
        <v>58.0</v>
      </c>
      <c r="F32" s="93">
        <v>60.25</v>
      </c>
      <c r="G32" s="93">
        <v>51.6</v>
      </c>
      <c r="H32" s="93" t="s">
        <v>125</v>
      </c>
      <c r="I32" s="97">
        <v>-0.1045</v>
      </c>
    </row>
    <row r="33">
      <c r="A33" s="80"/>
      <c r="C33" s="91">
        <v>44906.0</v>
      </c>
      <c r="D33" s="92">
        <v>57.9</v>
      </c>
      <c r="E33" s="93">
        <v>56.3</v>
      </c>
      <c r="F33" s="93">
        <v>60.3</v>
      </c>
      <c r="G33" s="93">
        <v>55.75</v>
      </c>
      <c r="H33" s="93" t="s">
        <v>126</v>
      </c>
      <c r="I33" s="94">
        <v>0.0176</v>
      </c>
    </row>
    <row r="34">
      <c r="A34" s="80"/>
      <c r="C34" s="95">
        <v>44899.0</v>
      </c>
      <c r="D34" s="96">
        <v>56.9</v>
      </c>
      <c r="E34" s="93">
        <v>58.75</v>
      </c>
      <c r="F34" s="93">
        <v>61.7</v>
      </c>
      <c r="G34" s="93">
        <v>56.5</v>
      </c>
      <c r="H34" s="93" t="s">
        <v>127</v>
      </c>
      <c r="I34" s="97">
        <v>-0.0198</v>
      </c>
    </row>
    <row r="35">
      <c r="A35" s="87"/>
      <c r="C35" s="91">
        <v>44892.0</v>
      </c>
      <c r="D35" s="92">
        <v>58.05</v>
      </c>
      <c r="E35" s="93">
        <v>55.1</v>
      </c>
      <c r="F35" s="93">
        <v>61.5</v>
      </c>
      <c r="G35" s="93">
        <v>54.45</v>
      </c>
      <c r="H35" s="93" t="s">
        <v>128</v>
      </c>
      <c r="I35" s="94">
        <v>0.0535</v>
      </c>
    </row>
    <row r="36">
      <c r="A36" s="87"/>
      <c r="C36" s="91">
        <v>44885.0</v>
      </c>
      <c r="D36" s="92">
        <v>55.1</v>
      </c>
      <c r="E36" s="93">
        <v>53.55</v>
      </c>
      <c r="F36" s="93">
        <v>55.6</v>
      </c>
      <c r="G36" s="93">
        <v>51.65</v>
      </c>
      <c r="H36" s="93" t="s">
        <v>129</v>
      </c>
      <c r="I36" s="94">
        <v>0.027</v>
      </c>
    </row>
    <row r="37">
      <c r="A37" s="80"/>
      <c r="C37" s="91">
        <v>44878.0</v>
      </c>
      <c r="D37" s="96">
        <v>53.65</v>
      </c>
      <c r="E37" s="93">
        <v>57.85</v>
      </c>
      <c r="F37" s="93">
        <v>57.85</v>
      </c>
      <c r="G37" s="93">
        <v>53.5</v>
      </c>
      <c r="H37" s="93" t="s">
        <v>130</v>
      </c>
      <c r="I37" s="97">
        <v>-0.0385</v>
      </c>
    </row>
    <row r="38">
      <c r="A38" s="80"/>
      <c r="C38" s="95">
        <v>44871.0</v>
      </c>
      <c r="D38" s="92">
        <v>55.8</v>
      </c>
      <c r="E38" s="93">
        <v>51.35</v>
      </c>
      <c r="F38" s="93">
        <v>57.35</v>
      </c>
      <c r="G38" s="93">
        <v>50.0</v>
      </c>
      <c r="H38" s="93" t="s">
        <v>131</v>
      </c>
      <c r="I38" s="94">
        <v>0.0888</v>
      </c>
    </row>
    <row r="39">
      <c r="A39" s="80"/>
      <c r="C39" s="91">
        <v>44864.0</v>
      </c>
      <c r="D39" s="96">
        <v>51.25</v>
      </c>
      <c r="E39" s="93">
        <v>52.15</v>
      </c>
      <c r="F39" s="93">
        <v>53.55</v>
      </c>
      <c r="G39" s="93">
        <v>50.35</v>
      </c>
      <c r="H39" s="93" t="s">
        <v>132</v>
      </c>
      <c r="I39" s="97">
        <v>-0.0125</v>
      </c>
    </row>
    <row r="40">
      <c r="A40" s="87"/>
      <c r="C40" s="91">
        <v>44857.0</v>
      </c>
      <c r="D40" s="96">
        <v>51.9</v>
      </c>
      <c r="E40" s="93">
        <v>54.95</v>
      </c>
      <c r="F40" s="93">
        <v>55.55</v>
      </c>
      <c r="G40" s="93">
        <v>50.5</v>
      </c>
      <c r="H40" s="93" t="s">
        <v>133</v>
      </c>
      <c r="I40" s="97">
        <v>-0.0389</v>
      </c>
    </row>
    <row r="41">
      <c r="A41" s="80"/>
      <c r="C41" s="91">
        <v>44850.0</v>
      </c>
      <c r="D41" s="96">
        <v>54.0</v>
      </c>
      <c r="E41" s="93">
        <v>56.9</v>
      </c>
      <c r="F41" s="93">
        <v>57.85</v>
      </c>
      <c r="G41" s="93">
        <v>53.75</v>
      </c>
      <c r="H41" s="93" t="s">
        <v>134</v>
      </c>
      <c r="I41" s="97">
        <v>-0.0526</v>
      </c>
    </row>
    <row r="42">
      <c r="A42" s="80"/>
      <c r="C42" s="95">
        <v>44843.0</v>
      </c>
      <c r="D42" s="96">
        <v>57.0</v>
      </c>
      <c r="E42" s="93">
        <v>58.05</v>
      </c>
      <c r="F42" s="93">
        <v>58.5</v>
      </c>
      <c r="G42" s="93">
        <v>54.45</v>
      </c>
      <c r="H42" s="93" t="s">
        <v>135</v>
      </c>
      <c r="I42" s="97">
        <v>-0.0198</v>
      </c>
    </row>
    <row r="43">
      <c r="A43" s="80"/>
      <c r="C43" s="95">
        <v>44836.0</v>
      </c>
      <c r="D43" s="92">
        <v>58.15</v>
      </c>
      <c r="E43" s="93">
        <v>57.25</v>
      </c>
      <c r="F43" s="93">
        <v>59.0</v>
      </c>
      <c r="G43" s="93">
        <v>55.7</v>
      </c>
      <c r="H43" s="93" t="s">
        <v>136</v>
      </c>
      <c r="I43" s="94">
        <v>0.0347</v>
      </c>
    </row>
    <row r="44">
      <c r="A44" s="87"/>
      <c r="C44" s="91">
        <v>44829.0</v>
      </c>
      <c r="D44" s="96">
        <v>56.2</v>
      </c>
      <c r="E44" s="93">
        <v>59.0</v>
      </c>
      <c r="F44" s="93">
        <v>59.0</v>
      </c>
      <c r="G44" s="93">
        <v>54.65</v>
      </c>
      <c r="H44" s="93" t="s">
        <v>137</v>
      </c>
      <c r="I44" s="97">
        <v>-0.0344</v>
      </c>
    </row>
    <row r="45">
      <c r="A45" s="80"/>
      <c r="C45" s="91">
        <v>44822.0</v>
      </c>
      <c r="D45" s="96">
        <v>58.2</v>
      </c>
      <c r="E45" s="93">
        <v>57.0</v>
      </c>
      <c r="F45" s="93">
        <v>60.35</v>
      </c>
      <c r="G45" s="93">
        <v>56.0</v>
      </c>
      <c r="H45" s="93" t="s">
        <v>138</v>
      </c>
      <c r="I45" s="97">
        <v>-0.0227</v>
      </c>
    </row>
    <row r="46">
      <c r="A46" s="80"/>
      <c r="C46" s="91">
        <v>44815.0</v>
      </c>
      <c r="D46" s="92">
        <v>59.55</v>
      </c>
      <c r="E46" s="93">
        <v>59.5</v>
      </c>
      <c r="F46" s="93">
        <v>64.6</v>
      </c>
      <c r="G46" s="93">
        <v>58.45</v>
      </c>
      <c r="H46" s="93" t="s">
        <v>139</v>
      </c>
      <c r="I46" s="94">
        <v>0.0068</v>
      </c>
    </row>
    <row r="47">
      <c r="A47" s="80"/>
      <c r="C47" s="95">
        <v>44808.0</v>
      </c>
      <c r="D47" s="96">
        <v>59.15</v>
      </c>
      <c r="E47" s="93">
        <v>60.9</v>
      </c>
      <c r="F47" s="93">
        <v>62.35</v>
      </c>
      <c r="G47" s="93">
        <v>58.55</v>
      </c>
      <c r="H47" s="93" t="s">
        <v>140</v>
      </c>
      <c r="I47" s="97">
        <v>-0.0092</v>
      </c>
    </row>
    <row r="48">
      <c r="A48" s="80"/>
      <c r="C48" s="91">
        <v>44801.0</v>
      </c>
      <c r="D48" s="96">
        <v>59.7</v>
      </c>
      <c r="E48" s="93">
        <v>57.05</v>
      </c>
      <c r="F48" s="93">
        <v>62.4</v>
      </c>
      <c r="G48" s="93">
        <v>57.05</v>
      </c>
      <c r="H48" s="93" t="s">
        <v>141</v>
      </c>
      <c r="I48" s="97">
        <v>-0.0402</v>
      </c>
    </row>
    <row r="49">
      <c r="A49" s="87"/>
      <c r="C49" s="91">
        <v>44794.0</v>
      </c>
      <c r="D49" s="92">
        <v>62.2</v>
      </c>
      <c r="E49" s="93">
        <v>58.4</v>
      </c>
      <c r="F49" s="93">
        <v>64.7</v>
      </c>
      <c r="G49" s="93">
        <v>57.65</v>
      </c>
      <c r="H49" s="93" t="s">
        <v>142</v>
      </c>
      <c r="I49" s="94">
        <v>0.0706</v>
      </c>
    </row>
    <row r="50">
      <c r="A50" s="80"/>
      <c r="C50" s="91">
        <v>44787.0</v>
      </c>
      <c r="D50" s="96">
        <v>58.1</v>
      </c>
      <c r="E50" s="93">
        <v>58.5</v>
      </c>
      <c r="F50" s="93">
        <v>60.4</v>
      </c>
      <c r="G50" s="93">
        <v>57.85</v>
      </c>
      <c r="H50" s="93" t="s">
        <v>143</v>
      </c>
      <c r="I50" s="97">
        <v>-0.0317</v>
      </c>
    </row>
    <row r="51">
      <c r="A51" s="80"/>
      <c r="C51" s="95">
        <v>44780.0</v>
      </c>
      <c r="D51" s="92">
        <v>60.0</v>
      </c>
      <c r="E51" s="93">
        <v>51.1</v>
      </c>
      <c r="F51" s="93">
        <v>60.0</v>
      </c>
      <c r="G51" s="93">
        <v>51.1</v>
      </c>
      <c r="H51" s="93" t="s">
        <v>144</v>
      </c>
      <c r="I51" s="94">
        <v>0.105</v>
      </c>
    </row>
    <row r="52">
      <c r="A52" s="80"/>
      <c r="C52" s="91">
        <v>44773.0</v>
      </c>
      <c r="D52" s="96">
        <v>54.3</v>
      </c>
      <c r="E52" s="93">
        <v>55.4</v>
      </c>
      <c r="F52" s="93">
        <v>58.2</v>
      </c>
      <c r="G52" s="93">
        <v>51.3</v>
      </c>
      <c r="H52" s="93" t="s">
        <v>145</v>
      </c>
      <c r="I52" s="97">
        <v>-0.0109</v>
      </c>
    </row>
    <row r="53">
      <c r="A53" s="87"/>
      <c r="C53" s="91">
        <v>44766.0</v>
      </c>
      <c r="D53" s="92">
        <v>54.9</v>
      </c>
      <c r="E53" s="93">
        <v>53.7</v>
      </c>
      <c r="F53" s="93">
        <v>55.7</v>
      </c>
      <c r="G53" s="93">
        <v>52.05</v>
      </c>
      <c r="H53" s="93" t="s">
        <v>146</v>
      </c>
      <c r="I53" s="94">
        <v>0.0291</v>
      </c>
    </row>
    <row r="54">
      <c r="A54" s="98"/>
      <c r="C54" s="91">
        <v>44759.0</v>
      </c>
      <c r="D54" s="92">
        <v>53.35</v>
      </c>
      <c r="E54" s="93">
        <v>52.05</v>
      </c>
      <c r="F54" s="93">
        <v>54.9</v>
      </c>
      <c r="G54" s="93">
        <v>52.05</v>
      </c>
      <c r="H54" s="93" t="s">
        <v>147</v>
      </c>
      <c r="I54" s="94">
        <v>0.0085</v>
      </c>
    </row>
    <row r="55">
      <c r="A55" s="98"/>
      <c r="C55" s="91">
        <v>44752.0</v>
      </c>
      <c r="D55" s="92">
        <v>52.9</v>
      </c>
      <c r="E55" s="93">
        <v>51.9</v>
      </c>
      <c r="F55" s="93">
        <v>54.45</v>
      </c>
      <c r="G55" s="93">
        <v>50.0</v>
      </c>
      <c r="H55" s="93" t="s">
        <v>148</v>
      </c>
      <c r="I55" s="94">
        <v>0.0203</v>
      </c>
    </row>
    <row r="56">
      <c r="A56" s="98"/>
      <c r="C56" s="95">
        <v>44745.0</v>
      </c>
      <c r="D56" s="92">
        <v>51.85</v>
      </c>
      <c r="E56" s="93">
        <v>50.85</v>
      </c>
      <c r="F56" s="93">
        <v>52.9</v>
      </c>
      <c r="G56" s="93">
        <v>49.75</v>
      </c>
      <c r="H56" s="93" t="s">
        <v>149</v>
      </c>
      <c r="I56" s="94">
        <v>0.0157</v>
      </c>
    </row>
    <row r="57">
      <c r="A57" s="99"/>
      <c r="C57" s="91">
        <v>44738.0</v>
      </c>
      <c r="D57" s="92">
        <v>51.05</v>
      </c>
      <c r="E57" s="93">
        <v>50.3</v>
      </c>
      <c r="F57" s="93">
        <v>54.0</v>
      </c>
      <c r="G57" s="93">
        <v>49.7</v>
      </c>
      <c r="H57" s="93" t="s">
        <v>150</v>
      </c>
      <c r="I57" s="94">
        <v>0.0029</v>
      </c>
    </row>
    <row r="58">
      <c r="A58" s="99"/>
      <c r="C58" s="91">
        <v>44731.0</v>
      </c>
      <c r="D58" s="96">
        <v>50.9</v>
      </c>
      <c r="E58" s="93">
        <v>51.75</v>
      </c>
      <c r="F58" s="93">
        <v>55.0</v>
      </c>
      <c r="G58" s="93">
        <v>47.95</v>
      </c>
      <c r="H58" s="93" t="s">
        <v>151</v>
      </c>
      <c r="I58" s="97">
        <v>-0.0164</v>
      </c>
    </row>
    <row r="59">
      <c r="A59" s="80"/>
      <c r="C59" s="91">
        <v>44724.0</v>
      </c>
      <c r="D59" s="96">
        <v>51.75</v>
      </c>
      <c r="E59" s="93">
        <v>56.5</v>
      </c>
      <c r="F59" s="93">
        <v>57.45</v>
      </c>
      <c r="G59" s="93">
        <v>50.55</v>
      </c>
      <c r="H59" s="93" t="s">
        <v>152</v>
      </c>
      <c r="I59" s="97">
        <v>-0.1031</v>
      </c>
    </row>
    <row r="60">
      <c r="A60" s="80"/>
      <c r="C60" s="95">
        <v>44717.0</v>
      </c>
      <c r="D60" s="92">
        <v>57.7</v>
      </c>
      <c r="E60" s="93">
        <v>57.5</v>
      </c>
      <c r="F60" s="93">
        <v>59.0</v>
      </c>
      <c r="G60" s="93">
        <v>56.2</v>
      </c>
      <c r="H60" s="93" t="s">
        <v>153</v>
      </c>
      <c r="I60" s="94">
        <v>0.0096</v>
      </c>
    </row>
    <row r="61">
      <c r="A61" s="80"/>
      <c r="C61" s="100">
        <v>44710.0</v>
      </c>
      <c r="D61" s="96">
        <v>57.15</v>
      </c>
      <c r="E61" s="93">
        <v>58.15</v>
      </c>
      <c r="F61" s="93">
        <v>59.4</v>
      </c>
      <c r="G61" s="93">
        <v>56.1</v>
      </c>
      <c r="H61" s="93" t="s">
        <v>154</v>
      </c>
      <c r="I61" s="97">
        <v>-0.0189</v>
      </c>
    </row>
    <row r="62">
      <c r="A62" s="87"/>
      <c r="C62" s="100">
        <v>44703.0</v>
      </c>
      <c r="D62" s="96">
        <v>58.25</v>
      </c>
      <c r="E62" s="93">
        <v>62.9</v>
      </c>
      <c r="F62" s="93">
        <v>64.2</v>
      </c>
      <c r="G62" s="93">
        <v>57.25</v>
      </c>
      <c r="H62" s="93" t="s">
        <v>155</v>
      </c>
      <c r="I62" s="97">
        <v>-0.068</v>
      </c>
    </row>
    <row r="63">
      <c r="A63" s="80"/>
      <c r="C63" s="100">
        <v>44696.0</v>
      </c>
      <c r="D63" s="92">
        <v>62.5</v>
      </c>
      <c r="E63" s="93">
        <v>61.5</v>
      </c>
      <c r="F63" s="93">
        <v>64.65</v>
      </c>
      <c r="G63" s="93">
        <v>58.55</v>
      </c>
      <c r="H63" s="93" t="s">
        <v>156</v>
      </c>
      <c r="I63" s="94">
        <v>0.0229</v>
      </c>
    </row>
    <row r="64">
      <c r="A64" s="80"/>
      <c r="C64" s="101">
        <v>44689.0</v>
      </c>
      <c r="D64" s="96">
        <v>61.1</v>
      </c>
      <c r="E64" s="93">
        <v>63.95</v>
      </c>
      <c r="F64" s="93">
        <v>65.35</v>
      </c>
      <c r="G64" s="93">
        <v>58.7</v>
      </c>
      <c r="H64" s="93" t="s">
        <v>157</v>
      </c>
      <c r="I64" s="97">
        <v>-0.0629</v>
      </c>
    </row>
    <row r="65">
      <c r="A65" s="80"/>
      <c r="C65" s="101">
        <v>44682.0</v>
      </c>
      <c r="D65" s="96">
        <v>65.2</v>
      </c>
      <c r="E65" s="93">
        <v>66.0</v>
      </c>
      <c r="F65" s="93">
        <v>71.55</v>
      </c>
      <c r="G65" s="93">
        <v>63.75</v>
      </c>
      <c r="H65" s="93" t="s">
        <v>158</v>
      </c>
      <c r="I65" s="97">
        <v>-0.081</v>
      </c>
    </row>
    <row r="66">
      <c r="A66" s="87"/>
      <c r="C66" s="91">
        <v>44675.0</v>
      </c>
      <c r="D66" s="96">
        <v>70.95</v>
      </c>
      <c r="E66" s="93">
        <v>71.5</v>
      </c>
      <c r="F66" s="93">
        <v>78.55</v>
      </c>
      <c r="G66" s="93">
        <v>70.05</v>
      </c>
      <c r="H66" s="93" t="s">
        <v>159</v>
      </c>
      <c r="I66" s="97">
        <v>-0.0042</v>
      </c>
    </row>
    <row r="67">
      <c r="A67" s="80"/>
      <c r="C67" s="91">
        <v>44668.0</v>
      </c>
      <c r="D67" s="92">
        <v>71.25</v>
      </c>
      <c r="E67" s="93">
        <v>71.95</v>
      </c>
      <c r="F67" s="93">
        <v>74.25</v>
      </c>
      <c r="G67" s="93">
        <v>69.05</v>
      </c>
      <c r="H67" s="93" t="s">
        <v>160</v>
      </c>
      <c r="I67" s="94">
        <v>0.015</v>
      </c>
    </row>
    <row r="68">
      <c r="A68" s="80"/>
      <c r="C68" s="91">
        <v>44661.0</v>
      </c>
      <c r="D68" s="96">
        <v>70.2</v>
      </c>
      <c r="E68" s="93">
        <v>73.85</v>
      </c>
      <c r="F68" s="93">
        <v>73.85</v>
      </c>
      <c r="G68" s="93">
        <v>68.65</v>
      </c>
      <c r="H68" s="93" t="s">
        <v>161</v>
      </c>
      <c r="I68" s="97">
        <v>-0.0182</v>
      </c>
    </row>
    <row r="69">
      <c r="A69" s="80"/>
      <c r="C69" s="95">
        <v>44654.0</v>
      </c>
      <c r="D69" s="92">
        <v>71.5</v>
      </c>
      <c r="E69" s="93">
        <v>66.1</v>
      </c>
      <c r="F69" s="93">
        <v>73.5</v>
      </c>
      <c r="G69" s="93">
        <v>66.1</v>
      </c>
      <c r="H69" s="93" t="s">
        <v>162</v>
      </c>
      <c r="I69" s="94">
        <v>0.0817</v>
      </c>
    </row>
    <row r="70">
      <c r="A70" s="87"/>
      <c r="C70" s="91">
        <v>44647.0</v>
      </c>
      <c r="D70" s="92">
        <v>66.1</v>
      </c>
      <c r="E70" s="93">
        <v>64.25</v>
      </c>
      <c r="F70" s="93">
        <v>66.35</v>
      </c>
      <c r="G70" s="93">
        <v>60.5</v>
      </c>
      <c r="H70" s="93" t="s">
        <v>163</v>
      </c>
      <c r="I70" s="94">
        <v>0.0361</v>
      </c>
    </row>
    <row r="71">
      <c r="A71" s="80"/>
      <c r="C71" s="91">
        <v>44640.0</v>
      </c>
      <c r="D71" s="96">
        <v>63.8</v>
      </c>
      <c r="E71" s="93">
        <v>68.0</v>
      </c>
      <c r="F71" s="93">
        <v>68.0</v>
      </c>
      <c r="G71" s="93">
        <v>63.45</v>
      </c>
      <c r="H71" s="93" t="s">
        <v>164</v>
      </c>
      <c r="I71" s="97">
        <v>-0.0471</v>
      </c>
    </row>
    <row r="72">
      <c r="A72" s="80"/>
      <c r="C72" s="91">
        <v>44633.0</v>
      </c>
      <c r="D72" s="92">
        <v>66.95</v>
      </c>
      <c r="E72" s="93">
        <v>64.8</v>
      </c>
      <c r="F72" s="93">
        <v>67.3</v>
      </c>
      <c r="G72" s="93">
        <v>63.7</v>
      </c>
      <c r="H72" s="93" t="s">
        <v>165</v>
      </c>
      <c r="I72" s="94">
        <v>0.042</v>
      </c>
    </row>
    <row r="73">
      <c r="A73" s="80"/>
      <c r="C73" s="95">
        <v>44626.0</v>
      </c>
      <c r="D73" s="92">
        <v>64.25</v>
      </c>
      <c r="E73" s="93">
        <v>63.05</v>
      </c>
      <c r="F73" s="93">
        <v>65.4</v>
      </c>
      <c r="G73" s="93">
        <v>60.85</v>
      </c>
      <c r="H73" s="93" t="s">
        <v>166</v>
      </c>
      <c r="I73" s="94">
        <v>0.0086</v>
      </c>
    </row>
    <row r="74">
      <c r="A74" s="87"/>
      <c r="C74" s="91">
        <v>44619.0</v>
      </c>
      <c r="D74" s="92">
        <v>63.7</v>
      </c>
      <c r="E74" s="93">
        <v>62.25</v>
      </c>
      <c r="F74" s="93">
        <v>66.85</v>
      </c>
      <c r="G74" s="93">
        <v>62.0</v>
      </c>
      <c r="H74" s="93" t="s">
        <v>167</v>
      </c>
      <c r="I74" s="94">
        <v>0.0063</v>
      </c>
    </row>
    <row r="75">
      <c r="A75" s="87"/>
      <c r="C75" s="91">
        <v>44612.0</v>
      </c>
      <c r="D75" s="96">
        <v>63.3</v>
      </c>
      <c r="E75" s="93">
        <v>68.0</v>
      </c>
      <c r="F75" s="93">
        <v>69.2</v>
      </c>
      <c r="G75" s="93">
        <v>60.0</v>
      </c>
      <c r="H75" s="93" t="s">
        <v>168</v>
      </c>
      <c r="I75" s="97">
        <v>-0.0859</v>
      </c>
    </row>
    <row r="76">
      <c r="A76" s="80"/>
      <c r="C76" s="91">
        <v>44605.0</v>
      </c>
      <c r="D76" s="96">
        <v>69.25</v>
      </c>
      <c r="E76" s="93">
        <v>76.0</v>
      </c>
      <c r="F76" s="93">
        <v>78.25</v>
      </c>
      <c r="G76" s="93">
        <v>67.65</v>
      </c>
      <c r="H76" s="93" t="s">
        <v>169</v>
      </c>
      <c r="I76" s="97">
        <v>-0.107</v>
      </c>
    </row>
    <row r="77">
      <c r="A77" s="80"/>
      <c r="C77" s="95">
        <v>44598.0</v>
      </c>
      <c r="D77" s="96">
        <v>77.55</v>
      </c>
      <c r="E77" s="93">
        <v>79.05</v>
      </c>
      <c r="F77" s="93">
        <v>83.25</v>
      </c>
      <c r="G77" s="93">
        <v>73.75</v>
      </c>
      <c r="H77" s="93" t="s">
        <v>170</v>
      </c>
      <c r="I77" s="97">
        <v>-0.0146</v>
      </c>
    </row>
    <row r="78">
      <c r="A78" s="80"/>
      <c r="C78" s="91">
        <v>44591.0</v>
      </c>
      <c r="D78" s="92">
        <v>78.7</v>
      </c>
      <c r="E78" s="93">
        <v>77.65</v>
      </c>
      <c r="F78" s="93">
        <v>82.65</v>
      </c>
      <c r="G78" s="93">
        <v>74.25</v>
      </c>
      <c r="H78" s="93" t="s">
        <v>171</v>
      </c>
      <c r="I78" s="94">
        <v>0.0175</v>
      </c>
    </row>
    <row r="79">
      <c r="A79" s="87"/>
      <c r="C79" s="91">
        <v>44584.0</v>
      </c>
      <c r="D79" s="92">
        <v>77.35</v>
      </c>
      <c r="E79" s="93">
        <v>75.0</v>
      </c>
      <c r="F79" s="93">
        <v>78.4</v>
      </c>
      <c r="G79" s="93">
        <v>69.95</v>
      </c>
      <c r="H79" s="93" t="s">
        <v>172</v>
      </c>
      <c r="I79" s="94">
        <v>0.0603</v>
      </c>
    </row>
    <row r="80">
      <c r="A80" s="80"/>
      <c r="C80" s="91">
        <v>44577.0</v>
      </c>
      <c r="D80" s="96">
        <v>72.95</v>
      </c>
      <c r="E80" s="93">
        <v>76.45</v>
      </c>
      <c r="F80" s="93">
        <v>81.25</v>
      </c>
      <c r="G80" s="93">
        <v>71.75</v>
      </c>
      <c r="H80" s="93" t="s">
        <v>173</v>
      </c>
      <c r="I80" s="97">
        <v>-0.087</v>
      </c>
    </row>
    <row r="81">
      <c r="A81" s="80"/>
      <c r="C81" s="95">
        <v>44570.0</v>
      </c>
      <c r="D81" s="92">
        <v>79.9</v>
      </c>
      <c r="E81" s="93">
        <v>74.0</v>
      </c>
      <c r="F81" s="93">
        <v>80.75</v>
      </c>
      <c r="G81" s="93">
        <v>72.9</v>
      </c>
      <c r="H81" s="93" t="s">
        <v>174</v>
      </c>
      <c r="I81" s="94">
        <v>0.0768</v>
      </c>
    </row>
    <row r="82">
      <c r="A82" s="80"/>
      <c r="C82" s="95">
        <v>44563.0</v>
      </c>
      <c r="D82" s="92">
        <v>74.2</v>
      </c>
      <c r="E82" s="93">
        <v>72.35</v>
      </c>
      <c r="F82" s="93">
        <v>78.4</v>
      </c>
      <c r="G82" s="93">
        <v>72.35</v>
      </c>
      <c r="H82" s="93" t="s">
        <v>175</v>
      </c>
      <c r="I82" s="94">
        <v>0.0349</v>
      </c>
    </row>
    <row r="83">
      <c r="A83" s="87"/>
      <c r="C83" s="91">
        <v>44556.0</v>
      </c>
      <c r="D83" s="92">
        <v>71.7</v>
      </c>
      <c r="E83" s="93">
        <v>68.1</v>
      </c>
      <c r="F83" s="93">
        <v>72.95</v>
      </c>
      <c r="G83" s="93">
        <v>67.25</v>
      </c>
      <c r="H83" s="93" t="s">
        <v>176</v>
      </c>
      <c r="I83" s="94">
        <v>0.0369</v>
      </c>
    </row>
    <row r="84">
      <c r="A84" s="80"/>
      <c r="C84" s="91">
        <v>44549.0</v>
      </c>
      <c r="D84" s="96">
        <v>69.15</v>
      </c>
      <c r="E84" s="93">
        <v>70.4</v>
      </c>
      <c r="F84" s="93">
        <v>70.4</v>
      </c>
      <c r="G84" s="93">
        <v>66.95</v>
      </c>
      <c r="H84" s="93" t="s">
        <v>177</v>
      </c>
      <c r="I84" s="97">
        <v>-0.0205</v>
      </c>
    </row>
    <row r="85">
      <c r="A85" s="80"/>
      <c r="C85" s="91">
        <v>44542.0</v>
      </c>
      <c r="D85" s="96">
        <v>70.6</v>
      </c>
      <c r="E85" s="93">
        <v>71.75</v>
      </c>
      <c r="F85" s="93">
        <v>76.25</v>
      </c>
      <c r="G85" s="93">
        <v>70.15</v>
      </c>
      <c r="H85" s="93" t="s">
        <v>178</v>
      </c>
      <c r="I85" s="97">
        <v>-0.0105</v>
      </c>
    </row>
    <row r="86">
      <c r="A86" s="80"/>
      <c r="C86" s="95">
        <v>44535.0</v>
      </c>
      <c r="D86" s="92">
        <v>71.35</v>
      </c>
      <c r="E86" s="93">
        <v>69.1</v>
      </c>
      <c r="F86" s="93">
        <v>71.95</v>
      </c>
      <c r="G86" s="93">
        <v>68.7</v>
      </c>
      <c r="H86" s="93" t="s">
        <v>179</v>
      </c>
      <c r="I86" s="94">
        <v>0.0333</v>
      </c>
    </row>
    <row r="87">
      <c r="A87" s="80"/>
      <c r="C87" s="91">
        <v>44528.0</v>
      </c>
      <c r="D87" s="96">
        <v>69.05</v>
      </c>
      <c r="E87" s="93">
        <v>69.3</v>
      </c>
      <c r="F87" s="93">
        <v>70.3</v>
      </c>
      <c r="G87" s="93">
        <v>65.5</v>
      </c>
      <c r="H87" s="93" t="s">
        <v>180</v>
      </c>
      <c r="I87" s="97">
        <v>-0.0093</v>
      </c>
    </row>
    <row r="88">
      <c r="A88" s="87"/>
      <c r="C88" s="91">
        <v>44521.0</v>
      </c>
      <c r="D88" s="96">
        <v>69.7</v>
      </c>
      <c r="E88" s="93">
        <v>74.3</v>
      </c>
      <c r="F88" s="93">
        <v>74.3</v>
      </c>
      <c r="G88" s="93">
        <v>67.6</v>
      </c>
      <c r="H88" s="93" t="s">
        <v>181</v>
      </c>
      <c r="I88" s="97">
        <v>-0.0568</v>
      </c>
    </row>
    <row r="89">
      <c r="A89" s="80"/>
      <c r="C89" s="91">
        <v>44514.0</v>
      </c>
      <c r="D89" s="96">
        <v>73.9</v>
      </c>
      <c r="E89" s="93">
        <v>75.0</v>
      </c>
      <c r="F89" s="93">
        <v>79.05</v>
      </c>
      <c r="G89" s="93">
        <v>73.55</v>
      </c>
      <c r="H89" s="93" t="s">
        <v>182</v>
      </c>
      <c r="I89" s="97">
        <v>-0.0434</v>
      </c>
    </row>
    <row r="90">
      <c r="A90" s="80"/>
      <c r="C90" s="95">
        <v>44507.0</v>
      </c>
      <c r="D90" s="92">
        <v>77.25</v>
      </c>
      <c r="E90" s="93">
        <v>76.6</v>
      </c>
      <c r="F90" s="93">
        <v>80.45</v>
      </c>
      <c r="G90" s="93">
        <v>75.1</v>
      </c>
      <c r="H90" s="93" t="s">
        <v>183</v>
      </c>
      <c r="I90" s="94">
        <v>0.0185</v>
      </c>
    </row>
    <row r="91">
      <c r="A91" s="80"/>
      <c r="C91" s="91">
        <v>44500.0</v>
      </c>
      <c r="D91" s="96">
        <v>75.85</v>
      </c>
      <c r="E91" s="93">
        <v>76.1</v>
      </c>
      <c r="F91" s="93">
        <v>79.5</v>
      </c>
      <c r="G91" s="93">
        <v>75.1</v>
      </c>
      <c r="H91" s="93" t="s">
        <v>184</v>
      </c>
      <c r="I91" s="97">
        <v>-0.0356</v>
      </c>
    </row>
    <row r="92">
      <c r="A92" s="87"/>
      <c r="C92" s="91">
        <v>44493.0</v>
      </c>
      <c r="D92" s="92">
        <v>78.65</v>
      </c>
      <c r="E92" s="93">
        <v>74.95</v>
      </c>
      <c r="F92" s="93">
        <v>79.25</v>
      </c>
      <c r="G92" s="93">
        <v>73.8</v>
      </c>
      <c r="H92" s="93" t="s">
        <v>185</v>
      </c>
      <c r="I92" s="94">
        <v>0.0431</v>
      </c>
    </row>
    <row r="93">
      <c r="A93" s="80"/>
      <c r="C93" s="91">
        <v>44486.0</v>
      </c>
      <c r="D93" s="96">
        <v>75.4</v>
      </c>
      <c r="E93" s="93">
        <v>78.6</v>
      </c>
      <c r="F93" s="93">
        <v>80.95</v>
      </c>
      <c r="G93" s="93">
        <v>74.35</v>
      </c>
      <c r="H93" s="93" t="s">
        <v>186</v>
      </c>
      <c r="I93" s="97">
        <v>-0.0346</v>
      </c>
    </row>
    <row r="94">
      <c r="A94" s="80"/>
      <c r="C94" s="91">
        <v>44479.0</v>
      </c>
      <c r="D94" s="96">
        <v>78.1</v>
      </c>
      <c r="E94" s="93">
        <v>81.9</v>
      </c>
      <c r="F94" s="93">
        <v>82.0</v>
      </c>
      <c r="G94" s="93">
        <v>77.5</v>
      </c>
      <c r="H94" s="93" t="s">
        <v>187</v>
      </c>
      <c r="I94" s="97">
        <v>-0.0195</v>
      </c>
    </row>
    <row r="95">
      <c r="A95" s="80"/>
      <c r="C95" s="95">
        <v>44472.0</v>
      </c>
      <c r="D95" s="92">
        <v>79.65</v>
      </c>
      <c r="E95" s="93">
        <v>75.8</v>
      </c>
      <c r="F95" s="93">
        <v>82.0</v>
      </c>
      <c r="G95" s="93">
        <v>75.35</v>
      </c>
      <c r="H95" s="93" t="s">
        <v>188</v>
      </c>
      <c r="I95" s="94">
        <v>0.0677</v>
      </c>
    </row>
    <row r="96">
      <c r="A96" s="87"/>
      <c r="C96" s="91">
        <v>44465.0</v>
      </c>
      <c r="D96" s="96">
        <v>74.6</v>
      </c>
      <c r="E96" s="93">
        <v>75.05</v>
      </c>
      <c r="F96" s="93">
        <v>77.0</v>
      </c>
      <c r="G96" s="93">
        <v>73.8</v>
      </c>
      <c r="H96" s="93" t="s">
        <v>189</v>
      </c>
      <c r="I96" s="97">
        <v>-0.0158</v>
      </c>
    </row>
    <row r="97">
      <c r="A97" s="87"/>
      <c r="C97" s="91">
        <v>44458.0</v>
      </c>
      <c r="D97" s="96">
        <v>75.8</v>
      </c>
      <c r="E97" s="93">
        <v>76.6</v>
      </c>
      <c r="F97" s="93">
        <v>78.8</v>
      </c>
      <c r="G97" s="93">
        <v>73.4</v>
      </c>
      <c r="H97" s="93" t="s">
        <v>190</v>
      </c>
      <c r="I97" s="97">
        <v>-0.0104</v>
      </c>
    </row>
    <row r="98">
      <c r="A98" s="80"/>
      <c r="C98" s="91">
        <v>44451.0</v>
      </c>
      <c r="D98" s="92">
        <v>76.6</v>
      </c>
      <c r="E98" s="93">
        <v>75.85</v>
      </c>
      <c r="F98" s="93">
        <v>80.0</v>
      </c>
      <c r="G98" s="93">
        <v>75.3</v>
      </c>
      <c r="H98" s="93" t="s">
        <v>191</v>
      </c>
      <c r="I98" s="94">
        <v>0.0112</v>
      </c>
    </row>
    <row r="99">
      <c r="A99" s="80"/>
      <c r="C99" s="95">
        <v>44444.0</v>
      </c>
      <c r="D99" s="96">
        <v>75.75</v>
      </c>
      <c r="E99" s="93">
        <v>77.6</v>
      </c>
      <c r="F99" s="93">
        <v>77.85</v>
      </c>
      <c r="G99" s="93">
        <v>75.0</v>
      </c>
      <c r="H99" s="93" t="s">
        <v>192</v>
      </c>
      <c r="I99" s="97">
        <v>-0.0092</v>
      </c>
    </row>
    <row r="100">
      <c r="A100" s="80"/>
      <c r="C100" s="91">
        <v>44437.0</v>
      </c>
      <c r="D100" s="96">
        <v>76.45</v>
      </c>
      <c r="E100" s="93">
        <v>76.05</v>
      </c>
      <c r="F100" s="93">
        <v>79.5</v>
      </c>
      <c r="G100" s="93">
        <v>75.0</v>
      </c>
      <c r="H100" s="93" t="s">
        <v>193</v>
      </c>
      <c r="I100" s="97">
        <v>-0.0052</v>
      </c>
    </row>
    <row r="101">
      <c r="A101" s="87"/>
      <c r="C101" s="91">
        <v>44430.0</v>
      </c>
      <c r="D101" s="92">
        <v>76.85</v>
      </c>
      <c r="E101" s="93">
        <v>75.65</v>
      </c>
      <c r="F101" s="93">
        <v>79.45</v>
      </c>
      <c r="G101" s="93">
        <v>71.1</v>
      </c>
      <c r="H101" s="93" t="s">
        <v>194</v>
      </c>
      <c r="I101" s="94">
        <v>0.0302</v>
      </c>
    </row>
    <row r="102">
      <c r="A102" s="80"/>
      <c r="C102" s="91">
        <v>44423.0</v>
      </c>
      <c r="D102" s="96">
        <v>74.6</v>
      </c>
      <c r="E102" s="93">
        <v>78.0</v>
      </c>
      <c r="F102" s="93">
        <v>80.35</v>
      </c>
      <c r="G102" s="93">
        <v>74.25</v>
      </c>
      <c r="H102" s="93" t="s">
        <v>195</v>
      </c>
      <c r="I102" s="97">
        <v>-0.0657</v>
      </c>
    </row>
    <row r="103">
      <c r="A103" s="80"/>
      <c r="C103" s="95">
        <v>44416.0</v>
      </c>
      <c r="D103" s="96">
        <v>79.85</v>
      </c>
      <c r="E103" s="93">
        <v>80.05</v>
      </c>
      <c r="F103" s="93">
        <v>86.35</v>
      </c>
      <c r="G103" s="93">
        <v>75.75</v>
      </c>
      <c r="H103" s="93" t="s">
        <v>196</v>
      </c>
      <c r="I103" s="97">
        <v>-0.0093</v>
      </c>
    </row>
    <row r="104">
      <c r="A104" s="80"/>
      <c r="C104" s="95">
        <v>44409.0</v>
      </c>
      <c r="D104" s="96">
        <v>80.6</v>
      </c>
      <c r="E104" s="93">
        <v>87.2</v>
      </c>
      <c r="F104" s="93">
        <v>91.1</v>
      </c>
      <c r="G104" s="93">
        <v>79.3</v>
      </c>
      <c r="H104" s="93" t="s">
        <v>197</v>
      </c>
      <c r="I104" s="97">
        <v>-0.0757</v>
      </c>
    </row>
    <row r="105">
      <c r="A105" s="87"/>
      <c r="C105" s="91">
        <v>44402.0</v>
      </c>
      <c r="D105" s="96">
        <v>87.2</v>
      </c>
      <c r="E105" s="93">
        <v>89.7</v>
      </c>
      <c r="F105" s="93">
        <v>90.5</v>
      </c>
      <c r="G105" s="93">
        <v>85.0</v>
      </c>
      <c r="H105" s="93" t="s">
        <v>198</v>
      </c>
      <c r="I105" s="97">
        <v>-0.0224</v>
      </c>
    </row>
    <row r="106">
      <c r="A106" s="98"/>
      <c r="C106" s="91">
        <v>44395.0</v>
      </c>
      <c r="D106" s="96">
        <v>89.2</v>
      </c>
      <c r="E106" s="93">
        <v>89.9</v>
      </c>
      <c r="F106" s="93">
        <v>95.75</v>
      </c>
      <c r="G106" s="93">
        <v>88.7</v>
      </c>
      <c r="H106" s="93" t="s">
        <v>199</v>
      </c>
      <c r="I106" s="97">
        <v>-0.0388</v>
      </c>
    </row>
    <row r="107">
      <c r="A107" s="98"/>
      <c r="C107" s="91">
        <v>44388.0</v>
      </c>
      <c r="D107" s="92">
        <v>92.8</v>
      </c>
      <c r="E107" s="93">
        <v>86.2</v>
      </c>
      <c r="F107" s="93">
        <v>96.5</v>
      </c>
      <c r="G107" s="93">
        <v>86.2</v>
      </c>
      <c r="H107" s="93" t="s">
        <v>200</v>
      </c>
      <c r="I107" s="94">
        <v>0.0697</v>
      </c>
    </row>
    <row r="108">
      <c r="A108" s="98"/>
      <c r="C108" s="95">
        <v>44381.0</v>
      </c>
      <c r="D108" s="92">
        <v>86.75</v>
      </c>
      <c r="E108" s="93">
        <v>87.0</v>
      </c>
      <c r="F108" s="93">
        <v>94.75</v>
      </c>
      <c r="G108" s="93">
        <v>84.55</v>
      </c>
      <c r="H108" s="93" t="s">
        <v>201</v>
      </c>
      <c r="I108" s="94">
        <v>0.0926</v>
      </c>
    </row>
    <row r="109">
      <c r="A109" s="99"/>
      <c r="C109" s="91">
        <v>44374.0</v>
      </c>
      <c r="D109" s="96">
        <v>79.4</v>
      </c>
      <c r="E109" s="93">
        <v>89.9</v>
      </c>
      <c r="F109" s="93">
        <v>95.0</v>
      </c>
      <c r="G109" s="93">
        <v>74.7</v>
      </c>
      <c r="H109" s="93" t="s">
        <v>202</v>
      </c>
      <c r="I109" s="97">
        <v>-0.0941</v>
      </c>
    </row>
    <row r="110">
      <c r="A110" s="99"/>
      <c r="C110" s="91">
        <v>44367.0</v>
      </c>
      <c r="D110" s="96">
        <v>87.65</v>
      </c>
      <c r="E110" s="93">
        <v>88.35</v>
      </c>
      <c r="F110" s="93">
        <v>97.0</v>
      </c>
      <c r="G110" s="93">
        <v>85.0</v>
      </c>
      <c r="H110" s="93" t="s">
        <v>203</v>
      </c>
      <c r="I110" s="97">
        <v>-0.0363</v>
      </c>
    </row>
    <row r="111">
      <c r="A111" s="80"/>
      <c r="C111" s="91">
        <v>44360.0</v>
      </c>
      <c r="D111" s="96">
        <v>90.95</v>
      </c>
      <c r="E111" s="93">
        <v>98.0</v>
      </c>
      <c r="F111" s="93">
        <v>105.85</v>
      </c>
      <c r="G111" s="93">
        <v>87.2</v>
      </c>
      <c r="H111" s="93" t="s">
        <v>204</v>
      </c>
      <c r="I111" s="97">
        <v>-0.0724</v>
      </c>
    </row>
    <row r="112">
      <c r="A112" s="80"/>
      <c r="C112" s="95">
        <v>44353.0</v>
      </c>
      <c r="D112" s="92">
        <v>98.05</v>
      </c>
      <c r="E112" s="93">
        <v>90.0</v>
      </c>
      <c r="F112" s="93">
        <v>100.0</v>
      </c>
      <c r="G112" s="93">
        <v>86.2</v>
      </c>
      <c r="H112" s="93" t="s">
        <v>205</v>
      </c>
      <c r="I112" s="94">
        <v>0.1004</v>
      </c>
    </row>
    <row r="113">
      <c r="A113" s="80"/>
      <c r="C113" s="100">
        <v>44346.0</v>
      </c>
      <c r="D113" s="96">
        <v>89.1</v>
      </c>
      <c r="E113" s="93">
        <v>92.4</v>
      </c>
      <c r="F113" s="93">
        <v>94.0</v>
      </c>
      <c r="G113" s="93">
        <v>84.0</v>
      </c>
      <c r="H113" s="93" t="s">
        <v>206</v>
      </c>
      <c r="I113" s="97">
        <v>-0.0373</v>
      </c>
    </row>
    <row r="114">
      <c r="A114" s="87"/>
      <c r="C114" s="100">
        <v>44339.0</v>
      </c>
      <c r="D114" s="92">
        <v>92.55</v>
      </c>
      <c r="E114" s="93">
        <v>71.3</v>
      </c>
      <c r="F114" s="93">
        <v>107.0</v>
      </c>
      <c r="G114" s="93">
        <v>70.8</v>
      </c>
      <c r="H114" s="93" t="s">
        <v>207</v>
      </c>
      <c r="I114" s="94">
        <v>0.3165</v>
      </c>
    </row>
    <row r="115">
      <c r="A115" s="80"/>
      <c r="C115" s="100">
        <v>44332.0</v>
      </c>
      <c r="D115" s="92">
        <v>70.3</v>
      </c>
      <c r="E115" s="93">
        <v>64.95</v>
      </c>
      <c r="F115" s="93">
        <v>73.5</v>
      </c>
      <c r="G115" s="93">
        <v>63.75</v>
      </c>
      <c r="H115" s="93" t="s">
        <v>208</v>
      </c>
      <c r="I115" s="94">
        <v>0.123</v>
      </c>
    </row>
    <row r="116">
      <c r="A116" s="80"/>
      <c r="C116" s="101">
        <v>44325.0</v>
      </c>
      <c r="D116" s="96">
        <v>62.6</v>
      </c>
      <c r="E116" s="93">
        <v>64.95</v>
      </c>
      <c r="F116" s="93">
        <v>66.45</v>
      </c>
      <c r="G116" s="93">
        <v>61.3</v>
      </c>
      <c r="H116" s="93" t="s">
        <v>209</v>
      </c>
      <c r="I116" s="97">
        <v>-0.0142</v>
      </c>
    </row>
    <row r="117">
      <c r="A117" s="80"/>
      <c r="C117" s="101">
        <v>44318.0</v>
      </c>
      <c r="D117" s="92">
        <v>63.5</v>
      </c>
      <c r="E117" s="93">
        <v>58.0</v>
      </c>
      <c r="F117" s="93">
        <v>65.35</v>
      </c>
      <c r="G117" s="93">
        <v>58.0</v>
      </c>
      <c r="H117" s="93" t="s">
        <v>210</v>
      </c>
      <c r="I117" s="94">
        <v>0.0283</v>
      </c>
    </row>
    <row r="118">
      <c r="A118" s="87"/>
      <c r="C118" s="91">
        <v>44311.0</v>
      </c>
      <c r="D118" s="92">
        <v>61.75</v>
      </c>
      <c r="E118" s="93">
        <v>58.8</v>
      </c>
      <c r="F118" s="93">
        <v>66.0</v>
      </c>
      <c r="G118" s="93">
        <v>56.8</v>
      </c>
      <c r="H118" s="93" t="s">
        <v>211</v>
      </c>
      <c r="I118" s="94">
        <v>0.073</v>
      </c>
    </row>
    <row r="119">
      <c r="A119" s="80"/>
      <c r="C119" s="91">
        <v>44304.0</v>
      </c>
      <c r="D119" s="96">
        <v>57.55</v>
      </c>
      <c r="E119" s="93">
        <v>58.5</v>
      </c>
      <c r="F119" s="93">
        <v>61.0</v>
      </c>
      <c r="G119" s="93">
        <v>56.15</v>
      </c>
      <c r="H119" s="93" t="s">
        <v>212</v>
      </c>
      <c r="I119" s="97">
        <v>-0.0246</v>
      </c>
    </row>
    <row r="120">
      <c r="A120" s="80"/>
      <c r="C120" s="91">
        <v>44297.0</v>
      </c>
      <c r="D120" s="96">
        <v>59.0</v>
      </c>
      <c r="E120" s="93">
        <v>60.0</v>
      </c>
      <c r="F120" s="93">
        <v>61.8</v>
      </c>
      <c r="G120" s="93">
        <v>57.8</v>
      </c>
      <c r="H120" s="93" t="s">
        <v>213</v>
      </c>
      <c r="I120" s="97">
        <v>-0.0598</v>
      </c>
    </row>
    <row r="121">
      <c r="A121" s="80"/>
      <c r="C121" s="95">
        <v>44290.0</v>
      </c>
      <c r="D121" s="96">
        <v>62.75</v>
      </c>
      <c r="E121" s="93">
        <v>62.5</v>
      </c>
      <c r="F121" s="93">
        <v>67.0</v>
      </c>
      <c r="G121" s="93">
        <v>60.6</v>
      </c>
      <c r="H121" s="93" t="s">
        <v>214</v>
      </c>
      <c r="I121" s="97">
        <v>-0.0103</v>
      </c>
    </row>
    <row r="122">
      <c r="A122" s="87"/>
      <c r="C122" s="91">
        <v>44283.0</v>
      </c>
      <c r="D122" s="92">
        <v>63.4</v>
      </c>
      <c r="E122" s="93">
        <v>60.0</v>
      </c>
      <c r="F122" s="93">
        <v>68.0</v>
      </c>
      <c r="G122" s="93">
        <v>57.0</v>
      </c>
      <c r="H122" s="93" t="s">
        <v>215</v>
      </c>
      <c r="I122" s="94">
        <v>0.0664</v>
      </c>
    </row>
    <row r="123">
      <c r="A123" s="80"/>
      <c r="C123" s="91">
        <v>44276.0</v>
      </c>
      <c r="D123" s="96">
        <v>59.45</v>
      </c>
      <c r="E123" s="93">
        <v>64.55</v>
      </c>
      <c r="F123" s="93">
        <v>66.9</v>
      </c>
      <c r="G123" s="93">
        <v>58.2</v>
      </c>
      <c r="H123" s="93" t="s">
        <v>216</v>
      </c>
      <c r="I123" s="97">
        <v>-0.0711</v>
      </c>
    </row>
    <row r="124">
      <c r="A124" s="80"/>
      <c r="C124" s="91">
        <v>44269.0</v>
      </c>
      <c r="D124" s="96">
        <v>64.0</v>
      </c>
      <c r="E124" s="93">
        <v>69.55</v>
      </c>
      <c r="F124" s="93">
        <v>70.65</v>
      </c>
      <c r="G124" s="93">
        <v>61.5</v>
      </c>
      <c r="H124" s="93" t="s">
        <v>217</v>
      </c>
      <c r="I124" s="97">
        <v>-0.098</v>
      </c>
    </row>
    <row r="125">
      <c r="A125" s="80"/>
      <c r="C125" s="95">
        <v>44262.0</v>
      </c>
      <c r="D125" s="92">
        <v>70.95</v>
      </c>
      <c r="E125" s="93">
        <v>68.65</v>
      </c>
      <c r="F125" s="93">
        <v>75.95</v>
      </c>
      <c r="G125" s="93">
        <v>66.1</v>
      </c>
      <c r="H125" s="93" t="s">
        <v>161</v>
      </c>
      <c r="I125" s="94">
        <v>0.0574</v>
      </c>
    </row>
    <row r="126">
      <c r="A126" s="80"/>
      <c r="C126" s="91">
        <v>44255.0</v>
      </c>
      <c r="D126" s="92">
        <v>67.1</v>
      </c>
      <c r="E126" s="93">
        <v>67.5</v>
      </c>
      <c r="F126" s="93">
        <v>74.0</v>
      </c>
      <c r="G126" s="93">
        <v>65.25</v>
      </c>
      <c r="H126" s="93" t="s">
        <v>218</v>
      </c>
      <c r="I126" s="94">
        <v>0.0331</v>
      </c>
    </row>
    <row r="127">
      <c r="A127" s="87"/>
      <c r="C127" s="91">
        <v>44248.0</v>
      </c>
      <c r="D127" s="92">
        <v>64.95</v>
      </c>
      <c r="E127" s="93">
        <v>58.8</v>
      </c>
      <c r="F127" s="93">
        <v>67.85</v>
      </c>
      <c r="G127" s="93">
        <v>58.7</v>
      </c>
      <c r="H127" s="93" t="s">
        <v>219</v>
      </c>
      <c r="I127" s="94">
        <v>0.116</v>
      </c>
    </row>
    <row r="128">
      <c r="A128" s="80"/>
      <c r="C128" s="91">
        <v>44241.0</v>
      </c>
      <c r="D128" s="92">
        <v>58.2</v>
      </c>
      <c r="E128" s="93">
        <v>53.75</v>
      </c>
      <c r="F128" s="93">
        <v>60.95</v>
      </c>
      <c r="G128" s="93">
        <v>53.25</v>
      </c>
      <c r="H128" s="93" t="s">
        <v>220</v>
      </c>
      <c r="I128" s="94">
        <v>0.0818</v>
      </c>
    </row>
    <row r="129">
      <c r="A129" s="80"/>
      <c r="C129" s="95">
        <v>44234.0</v>
      </c>
      <c r="D129" s="96">
        <v>53.8</v>
      </c>
      <c r="E129" s="93">
        <v>55.55</v>
      </c>
      <c r="F129" s="93">
        <v>56.6</v>
      </c>
      <c r="G129" s="93">
        <v>53.75</v>
      </c>
      <c r="H129" s="93" t="s">
        <v>221</v>
      </c>
      <c r="I129" s="97">
        <v>-0.0341</v>
      </c>
    </row>
    <row r="130">
      <c r="A130" s="80"/>
      <c r="C130" s="91">
        <v>44227.0</v>
      </c>
      <c r="D130" s="92">
        <v>55.7</v>
      </c>
      <c r="E130" s="93">
        <v>54.45</v>
      </c>
      <c r="F130" s="93">
        <v>59.8</v>
      </c>
      <c r="G130" s="93">
        <v>53.5</v>
      </c>
      <c r="H130" s="93" t="s">
        <v>222</v>
      </c>
      <c r="I130" s="94">
        <v>0.0372</v>
      </c>
    </row>
    <row r="131">
      <c r="A131" s="87"/>
      <c r="C131" s="91">
        <v>44220.0</v>
      </c>
      <c r="D131" s="96">
        <v>53.7</v>
      </c>
      <c r="E131" s="93">
        <v>55.6</v>
      </c>
      <c r="F131" s="93">
        <v>55.6</v>
      </c>
      <c r="G131" s="93">
        <v>52.6</v>
      </c>
      <c r="H131" s="93" t="s">
        <v>223</v>
      </c>
      <c r="I131" s="97">
        <v>-0.0263</v>
      </c>
    </row>
    <row r="132">
      <c r="A132" s="80"/>
      <c r="C132" s="91">
        <v>44213.0</v>
      </c>
      <c r="D132" s="96">
        <v>55.15</v>
      </c>
      <c r="E132" s="93">
        <v>55.85</v>
      </c>
      <c r="F132" s="93">
        <v>59.4</v>
      </c>
      <c r="G132" s="93">
        <v>54.5</v>
      </c>
      <c r="H132" s="93" t="s">
        <v>224</v>
      </c>
      <c r="I132" s="97">
        <v>-0.0316</v>
      </c>
    </row>
    <row r="133">
      <c r="A133" s="80"/>
      <c r="C133" s="91">
        <v>44206.0</v>
      </c>
      <c r="D133" s="96">
        <v>56.95</v>
      </c>
      <c r="E133" s="93">
        <v>60.35</v>
      </c>
      <c r="F133" s="93">
        <v>60.7</v>
      </c>
      <c r="G133" s="93">
        <v>55.7</v>
      </c>
      <c r="H133" s="93" t="s">
        <v>225</v>
      </c>
      <c r="I133" s="97">
        <v>-0.0364</v>
      </c>
    </row>
    <row r="134">
      <c r="A134" s="80"/>
      <c r="C134" s="95">
        <v>44199.0</v>
      </c>
      <c r="D134" s="92">
        <v>59.1</v>
      </c>
      <c r="E134" s="93">
        <v>58.05</v>
      </c>
      <c r="F134" s="93">
        <v>62.0</v>
      </c>
      <c r="G134" s="93">
        <v>56.75</v>
      </c>
      <c r="H134" s="93" t="s">
        <v>226</v>
      </c>
      <c r="I134" s="94">
        <v>0.0225</v>
      </c>
    </row>
    <row r="135">
      <c r="A135" s="87"/>
      <c r="C135" s="91">
        <v>44192.0</v>
      </c>
      <c r="D135" s="92">
        <v>57.8</v>
      </c>
      <c r="E135" s="93">
        <v>49.95</v>
      </c>
      <c r="F135" s="93">
        <v>58.3</v>
      </c>
      <c r="G135" s="93">
        <v>49.95</v>
      </c>
      <c r="H135" s="93" t="s">
        <v>227</v>
      </c>
      <c r="I135" s="94">
        <v>0.0257</v>
      </c>
    </row>
    <row r="136">
      <c r="A136" s="87"/>
      <c r="C136" s="91">
        <v>44185.0</v>
      </c>
      <c r="D136" s="96">
        <v>56.35</v>
      </c>
      <c r="E136" s="93">
        <v>57.0</v>
      </c>
      <c r="F136" s="93">
        <v>58.6</v>
      </c>
      <c r="G136" s="93">
        <v>50.0</v>
      </c>
      <c r="H136" s="93" t="s">
        <v>228</v>
      </c>
      <c r="I136" s="97">
        <v>-0.0242</v>
      </c>
    </row>
    <row r="137">
      <c r="A137" s="80"/>
      <c r="C137" s="91">
        <v>44178.0</v>
      </c>
      <c r="D137" s="92">
        <v>57.75</v>
      </c>
      <c r="E137" s="93">
        <v>61.95</v>
      </c>
      <c r="F137" s="93">
        <v>64.0</v>
      </c>
      <c r="G137" s="93">
        <v>56.0</v>
      </c>
      <c r="H137" s="93" t="s">
        <v>229</v>
      </c>
      <c r="I137" s="94">
        <v>0.0176</v>
      </c>
    </row>
    <row r="138">
      <c r="A138" s="80"/>
      <c r="C138" s="95">
        <v>44171.0</v>
      </c>
      <c r="D138" s="92">
        <v>56.75</v>
      </c>
      <c r="E138" s="93">
        <v>55.5</v>
      </c>
      <c r="F138" s="93">
        <v>59.0</v>
      </c>
      <c r="G138" s="93">
        <v>53.05</v>
      </c>
      <c r="H138" s="93" t="s">
        <v>230</v>
      </c>
      <c r="I138" s="94">
        <v>0.0346</v>
      </c>
    </row>
    <row r="139">
      <c r="A139" s="80"/>
      <c r="C139" s="91">
        <v>44164.0</v>
      </c>
      <c r="D139" s="96">
        <v>54.85</v>
      </c>
      <c r="E139" s="93">
        <v>56.75</v>
      </c>
      <c r="F139" s="93">
        <v>58.3</v>
      </c>
      <c r="G139" s="93">
        <v>52.05</v>
      </c>
      <c r="H139" s="93" t="s">
        <v>231</v>
      </c>
      <c r="I139" s="97">
        <v>-0.0369</v>
      </c>
    </row>
    <row r="140">
      <c r="A140" s="87"/>
      <c r="C140" s="91">
        <v>44157.0</v>
      </c>
      <c r="D140" s="92">
        <v>56.95</v>
      </c>
      <c r="E140" s="93">
        <v>54.0</v>
      </c>
      <c r="F140" s="93">
        <v>59.4</v>
      </c>
      <c r="G140" s="93">
        <v>51.55</v>
      </c>
      <c r="H140" s="93" t="s">
        <v>232</v>
      </c>
      <c r="I140" s="94">
        <v>0.0498</v>
      </c>
    </row>
    <row r="141">
      <c r="A141" s="80"/>
      <c r="C141" s="91">
        <v>44150.0</v>
      </c>
      <c r="D141" s="92">
        <v>54.25</v>
      </c>
      <c r="E141" s="93">
        <v>56.0</v>
      </c>
      <c r="F141" s="93">
        <v>56.45</v>
      </c>
      <c r="G141" s="93">
        <v>48.0</v>
      </c>
      <c r="H141" s="93" t="s">
        <v>233</v>
      </c>
      <c r="I141" s="94">
        <v>0.0785</v>
      </c>
    </row>
    <row r="142">
      <c r="A142" s="80"/>
      <c r="C142" s="95">
        <v>44143.0</v>
      </c>
      <c r="D142" s="92">
        <v>50.3</v>
      </c>
      <c r="E142" s="93">
        <v>49.9</v>
      </c>
      <c r="F142" s="93">
        <v>51.8</v>
      </c>
      <c r="G142" s="93">
        <v>48.9</v>
      </c>
      <c r="H142" s="93" t="s">
        <v>234</v>
      </c>
      <c r="I142" s="94">
        <v>0.007</v>
      </c>
    </row>
    <row r="143">
      <c r="A143" s="80"/>
      <c r="C143" s="95">
        <v>44136.0</v>
      </c>
      <c r="D143" s="96">
        <v>49.95</v>
      </c>
      <c r="E143" s="93">
        <v>49.0</v>
      </c>
      <c r="F143" s="93">
        <v>51.3</v>
      </c>
      <c r="G143" s="93">
        <v>48.05</v>
      </c>
      <c r="H143" s="93" t="s">
        <v>235</v>
      </c>
      <c r="I143" s="97">
        <v>-0.006</v>
      </c>
    </row>
    <row r="144">
      <c r="A144" s="87"/>
      <c r="C144" s="91">
        <v>44129.0</v>
      </c>
      <c r="D144" s="92">
        <v>50.25</v>
      </c>
      <c r="E144" s="93">
        <v>48.55</v>
      </c>
      <c r="F144" s="93">
        <v>53.4</v>
      </c>
      <c r="G144" s="93">
        <v>48.05</v>
      </c>
      <c r="H144" s="93" t="s">
        <v>236</v>
      </c>
      <c r="I144" s="94">
        <v>0.0152</v>
      </c>
    </row>
    <row r="145">
      <c r="A145" s="80"/>
      <c r="C145" s="91">
        <v>44122.0</v>
      </c>
      <c r="D145" s="92">
        <v>49.5</v>
      </c>
      <c r="E145" s="93">
        <v>46.6</v>
      </c>
      <c r="F145" s="93">
        <v>49.9</v>
      </c>
      <c r="G145" s="93">
        <v>46.05</v>
      </c>
      <c r="H145" s="93" t="s">
        <v>237</v>
      </c>
      <c r="I145" s="94">
        <v>0.0691</v>
      </c>
    </row>
    <row r="146">
      <c r="A146" s="80"/>
      <c r="C146" s="91">
        <v>44115.0</v>
      </c>
      <c r="D146" s="96">
        <v>46.3</v>
      </c>
      <c r="E146" s="93">
        <v>48.6</v>
      </c>
      <c r="F146" s="93">
        <v>49.6</v>
      </c>
      <c r="G146" s="93">
        <v>44.8</v>
      </c>
      <c r="H146" s="93" t="s">
        <v>238</v>
      </c>
      <c r="I146" s="97">
        <v>-0.0253</v>
      </c>
    </row>
    <row r="147">
      <c r="A147" s="80"/>
      <c r="C147" s="95">
        <v>44108.0</v>
      </c>
      <c r="D147" s="96">
        <v>47.5</v>
      </c>
      <c r="E147" s="93">
        <v>49.55</v>
      </c>
      <c r="F147" s="93">
        <v>52.5</v>
      </c>
      <c r="G147" s="93">
        <v>47.45</v>
      </c>
      <c r="H147" s="93" t="s">
        <v>239</v>
      </c>
      <c r="I147" s="97">
        <v>-0.0404</v>
      </c>
    </row>
    <row r="148">
      <c r="A148" s="87"/>
      <c r="C148" s="91">
        <v>44101.0</v>
      </c>
      <c r="D148" s="92">
        <v>49.5</v>
      </c>
      <c r="E148" s="93">
        <v>49.55</v>
      </c>
      <c r="F148" s="93">
        <v>52.0</v>
      </c>
      <c r="G148" s="93">
        <v>48.0</v>
      </c>
      <c r="H148" s="93" t="s">
        <v>240</v>
      </c>
      <c r="I148" s="94">
        <v>0.0554</v>
      </c>
    </row>
    <row r="149">
      <c r="A149" s="87"/>
      <c r="C149" s="91">
        <v>44094.0</v>
      </c>
      <c r="D149" s="96">
        <v>46.9</v>
      </c>
      <c r="E149" s="93">
        <v>51.5</v>
      </c>
      <c r="F149" s="93">
        <v>51.5</v>
      </c>
      <c r="G149" s="93">
        <v>46.05</v>
      </c>
      <c r="H149" s="93" t="s">
        <v>241</v>
      </c>
      <c r="I149" s="97">
        <v>-0.0955</v>
      </c>
    </row>
    <row r="150">
      <c r="A150" s="80"/>
      <c r="C150" s="91">
        <v>44087.0</v>
      </c>
      <c r="D150" s="96">
        <v>51.85</v>
      </c>
      <c r="E150" s="93">
        <v>53.55</v>
      </c>
      <c r="F150" s="93">
        <v>56.9</v>
      </c>
      <c r="G150" s="93">
        <v>51.35</v>
      </c>
      <c r="H150" s="93" t="s">
        <v>242</v>
      </c>
      <c r="I150" s="97">
        <v>-0.018</v>
      </c>
    </row>
    <row r="151">
      <c r="A151" s="80"/>
      <c r="C151" s="95">
        <v>44080.0</v>
      </c>
      <c r="D151" s="92">
        <v>52.8</v>
      </c>
      <c r="E151" s="93">
        <v>52.3</v>
      </c>
      <c r="F151" s="93">
        <v>54.4</v>
      </c>
      <c r="G151" s="93">
        <v>48.45</v>
      </c>
      <c r="H151" s="93" t="s">
        <v>243</v>
      </c>
      <c r="I151" s="94">
        <v>0.0183</v>
      </c>
    </row>
    <row r="152">
      <c r="A152" s="80"/>
      <c r="C152" s="91">
        <v>44073.0</v>
      </c>
      <c r="D152" s="96">
        <v>51.85</v>
      </c>
      <c r="E152" s="93">
        <v>57.5</v>
      </c>
      <c r="F152" s="93">
        <v>57.5</v>
      </c>
      <c r="G152" s="93">
        <v>50.5</v>
      </c>
      <c r="H152" s="93" t="s">
        <v>244</v>
      </c>
      <c r="I152" s="97">
        <v>-0.0683</v>
      </c>
    </row>
    <row r="153">
      <c r="A153" s="87"/>
      <c r="C153" s="91">
        <v>44066.0</v>
      </c>
      <c r="D153" s="92">
        <v>55.65</v>
      </c>
      <c r="E153" s="93">
        <v>52.95</v>
      </c>
      <c r="F153" s="93">
        <v>58.3</v>
      </c>
      <c r="G153" s="93">
        <v>51.0</v>
      </c>
      <c r="H153" s="93" t="s">
        <v>245</v>
      </c>
      <c r="I153" s="94">
        <v>0.0837</v>
      </c>
    </row>
    <row r="154">
      <c r="A154" s="80"/>
      <c r="C154" s="91">
        <v>44059.0</v>
      </c>
      <c r="D154" s="92">
        <v>51.35</v>
      </c>
      <c r="E154" s="93">
        <v>49.15</v>
      </c>
      <c r="F154" s="93">
        <v>53.0</v>
      </c>
      <c r="G154" s="93">
        <v>48.1</v>
      </c>
      <c r="H154" s="93" t="s">
        <v>246</v>
      </c>
      <c r="I154" s="94">
        <v>0.0523</v>
      </c>
    </row>
    <row r="155">
      <c r="A155" s="80"/>
      <c r="C155" s="95">
        <v>44052.0</v>
      </c>
      <c r="D155" s="92">
        <v>48.8</v>
      </c>
      <c r="E155" s="93">
        <v>46.85</v>
      </c>
      <c r="F155" s="93">
        <v>49.35</v>
      </c>
      <c r="G155" s="93">
        <v>46.25</v>
      </c>
      <c r="H155" s="93" t="s">
        <v>247</v>
      </c>
      <c r="I155" s="94">
        <v>0.0416</v>
      </c>
    </row>
    <row r="156">
      <c r="A156" s="80"/>
      <c r="C156" s="95">
        <v>44045.0</v>
      </c>
      <c r="D156" s="92">
        <v>46.85</v>
      </c>
      <c r="E156" s="93">
        <v>45.85</v>
      </c>
      <c r="F156" s="93">
        <v>50.0</v>
      </c>
      <c r="G156" s="93">
        <v>45.1</v>
      </c>
      <c r="H156" s="93" t="s">
        <v>248</v>
      </c>
      <c r="I156" s="94">
        <v>0.0319</v>
      </c>
    </row>
    <row r="157">
      <c r="A157" s="87"/>
      <c r="C157" s="91">
        <v>44038.0</v>
      </c>
      <c r="D157" s="96">
        <v>45.4</v>
      </c>
      <c r="E157" s="93">
        <v>48.25</v>
      </c>
      <c r="F157" s="93">
        <v>49.0</v>
      </c>
      <c r="G157" s="93">
        <v>45.25</v>
      </c>
      <c r="H157" s="93" t="s">
        <v>249</v>
      </c>
      <c r="I157" s="97">
        <v>-0.0791</v>
      </c>
    </row>
    <row r="158">
      <c r="A158" s="98"/>
      <c r="C158" s="91">
        <v>44031.0</v>
      </c>
      <c r="D158" s="92">
        <v>49.3</v>
      </c>
      <c r="E158" s="93">
        <v>49.9</v>
      </c>
      <c r="F158" s="93">
        <v>51.0</v>
      </c>
      <c r="G158" s="93">
        <v>49.0</v>
      </c>
      <c r="H158" s="93" t="s">
        <v>250</v>
      </c>
      <c r="I158" s="94">
        <v>0.0061</v>
      </c>
    </row>
    <row r="159">
      <c r="A159" s="98"/>
      <c r="C159" s="91">
        <v>44024.0</v>
      </c>
      <c r="D159" s="96">
        <v>49.0</v>
      </c>
      <c r="E159" s="93">
        <v>53.8</v>
      </c>
      <c r="F159" s="93">
        <v>54.15</v>
      </c>
      <c r="G159" s="93">
        <v>48.0</v>
      </c>
      <c r="H159" s="93" t="s">
        <v>251</v>
      </c>
      <c r="I159" s="97">
        <v>-0.0772</v>
      </c>
    </row>
    <row r="160">
      <c r="A160" s="98"/>
      <c r="C160" s="95">
        <v>44017.0</v>
      </c>
      <c r="D160" s="92">
        <v>53.1</v>
      </c>
      <c r="E160" s="93">
        <v>51.5</v>
      </c>
      <c r="F160" s="93">
        <v>56.6</v>
      </c>
      <c r="G160" s="93">
        <v>49.1</v>
      </c>
      <c r="H160" s="93" t="s">
        <v>252</v>
      </c>
      <c r="I160" s="94">
        <v>0.0301</v>
      </c>
    </row>
    <row r="161">
      <c r="A161" s="98"/>
      <c r="C161" s="91">
        <v>44010.0</v>
      </c>
      <c r="D161" s="92">
        <v>51.55</v>
      </c>
      <c r="E161" s="93">
        <v>51.2</v>
      </c>
      <c r="F161" s="93">
        <v>52.9</v>
      </c>
      <c r="G161" s="93">
        <v>49.7</v>
      </c>
      <c r="H161" s="93" t="s">
        <v>253</v>
      </c>
      <c r="I161" s="94">
        <v>0.0128</v>
      </c>
    </row>
    <row r="162">
      <c r="A162" s="102"/>
      <c r="C162" s="91">
        <v>44003.0</v>
      </c>
      <c r="D162" s="92">
        <v>50.9</v>
      </c>
      <c r="E162" s="93">
        <v>47.0</v>
      </c>
      <c r="F162" s="93">
        <v>53.8</v>
      </c>
      <c r="G162" s="93">
        <v>45.1</v>
      </c>
      <c r="H162" s="93" t="s">
        <v>254</v>
      </c>
      <c r="I162" s="94">
        <v>0.1065</v>
      </c>
    </row>
    <row r="163">
      <c r="A163" s="103"/>
      <c r="C163" s="91">
        <v>43996.0</v>
      </c>
      <c r="D163" s="92">
        <v>46.0</v>
      </c>
      <c r="E163" s="93">
        <v>41.25</v>
      </c>
      <c r="F163" s="93">
        <v>46.85</v>
      </c>
      <c r="G163" s="93">
        <v>40.05</v>
      </c>
      <c r="H163" s="93" t="s">
        <v>255</v>
      </c>
      <c r="I163" s="94">
        <v>0.1165</v>
      </c>
    </row>
    <row r="164">
      <c r="A164" s="103"/>
      <c r="C164" s="95">
        <v>43989.0</v>
      </c>
      <c r="D164" s="96">
        <v>41.2</v>
      </c>
      <c r="E164" s="93">
        <v>41.3</v>
      </c>
      <c r="F164" s="93">
        <v>48.85</v>
      </c>
      <c r="G164" s="93">
        <v>40.45</v>
      </c>
      <c r="H164" s="93" t="s">
        <v>256</v>
      </c>
      <c r="I164" s="97">
        <v>-0.1187</v>
      </c>
    </row>
    <row r="165">
      <c r="A165" s="103"/>
      <c r="C165" s="100">
        <v>43982.0</v>
      </c>
      <c r="D165" s="92">
        <v>46.75</v>
      </c>
      <c r="E165" s="93">
        <v>41.6</v>
      </c>
      <c r="F165" s="93">
        <v>49.75</v>
      </c>
      <c r="G165" s="93">
        <v>41.6</v>
      </c>
      <c r="H165" s="93" t="s">
        <v>257</v>
      </c>
      <c r="I165" s="94">
        <v>0.1791</v>
      </c>
    </row>
    <row r="166">
      <c r="A166" s="103"/>
      <c r="C166" s="100">
        <v>43975.0</v>
      </c>
      <c r="D166" s="92">
        <v>39.65</v>
      </c>
      <c r="E166" s="93">
        <v>38.95</v>
      </c>
      <c r="F166" s="93">
        <v>40.2</v>
      </c>
      <c r="G166" s="93">
        <v>38.1</v>
      </c>
      <c r="H166" s="93" t="s">
        <v>258</v>
      </c>
      <c r="I166" s="94">
        <v>0.018</v>
      </c>
    </row>
    <row r="167">
      <c r="A167" s="103"/>
      <c r="C167" s="100">
        <v>43968.0</v>
      </c>
      <c r="D167" s="96">
        <v>38.95</v>
      </c>
      <c r="E167" s="93">
        <v>40.05</v>
      </c>
      <c r="F167" s="93">
        <v>42.3</v>
      </c>
      <c r="G167" s="93">
        <v>38.65</v>
      </c>
      <c r="H167" s="93" t="s">
        <v>259</v>
      </c>
      <c r="I167" s="97">
        <v>-0.058</v>
      </c>
    </row>
    <row r="168">
      <c r="A168" s="103"/>
      <c r="C168" s="100">
        <v>43961.0</v>
      </c>
      <c r="D168" s="96">
        <v>41.35</v>
      </c>
      <c r="E168" s="93">
        <v>44.0</v>
      </c>
      <c r="F168" s="93">
        <v>46.05</v>
      </c>
      <c r="G168" s="93">
        <v>40.9</v>
      </c>
      <c r="H168" s="93" t="s">
        <v>260</v>
      </c>
      <c r="I168" s="97">
        <v>-0.0676</v>
      </c>
    </row>
    <row r="169">
      <c r="A169" s="103"/>
      <c r="C169" s="104">
        <v>43954.0</v>
      </c>
      <c r="D169" s="105">
        <v>44.35</v>
      </c>
      <c r="E169" s="106">
        <v>45.05</v>
      </c>
      <c r="F169" s="106">
        <v>46.6</v>
      </c>
      <c r="G169" s="106">
        <v>42.8</v>
      </c>
      <c r="H169" s="106" t="s">
        <v>261</v>
      </c>
      <c r="I169" s="107">
        <v>-0.0295</v>
      </c>
    </row>
    <row r="170">
      <c r="A170" s="103"/>
      <c r="E170" s="83"/>
      <c r="F170" s="83"/>
      <c r="G170" s="83"/>
      <c r="H170" s="83"/>
    </row>
    <row r="171">
      <c r="A171" s="108" t="s">
        <v>262</v>
      </c>
      <c r="B171" s="85" t="s">
        <v>263</v>
      </c>
      <c r="C171" s="109" t="s">
        <v>264</v>
      </c>
      <c r="D171" s="110"/>
      <c r="E171" s="110"/>
      <c r="F171" s="110"/>
      <c r="G171" s="110"/>
      <c r="H171" s="83"/>
      <c r="I171" s="83"/>
    </row>
    <row r="172">
      <c r="B172" s="83"/>
      <c r="C172" s="83"/>
      <c r="D172" s="83"/>
      <c r="E172" s="83"/>
      <c r="F172" s="83"/>
      <c r="G172" s="83"/>
      <c r="H172" s="83"/>
      <c r="I172" s="83"/>
    </row>
    <row r="173">
      <c r="A173" s="108" t="s">
        <v>265</v>
      </c>
      <c r="B173" s="111" t="s">
        <v>266</v>
      </c>
      <c r="C173" s="112" t="s">
        <v>267</v>
      </c>
      <c r="D173" s="113"/>
      <c r="E173" s="113"/>
      <c r="F173" s="113"/>
      <c r="G173" s="113"/>
      <c r="H173" s="113"/>
      <c r="I173" s="83"/>
    </row>
    <row r="174">
      <c r="B174" s="83"/>
      <c r="C174" s="83"/>
      <c r="D174" s="83"/>
      <c r="E174" s="83"/>
      <c r="F174" s="83"/>
      <c r="G174" s="83"/>
      <c r="H174" s="83"/>
      <c r="I174" s="83"/>
    </row>
    <row r="175">
      <c r="A175" s="108" t="s">
        <v>268</v>
      </c>
      <c r="B175" s="85" t="s">
        <v>269</v>
      </c>
      <c r="C175" s="112" t="s">
        <v>270</v>
      </c>
      <c r="D175" s="114"/>
      <c r="E175" s="114"/>
      <c r="F175" s="114"/>
      <c r="G175" s="114"/>
      <c r="H175" s="83"/>
      <c r="I175" s="83"/>
    </row>
    <row r="176">
      <c r="B176" s="83"/>
      <c r="C176" s="83"/>
      <c r="D176" s="83"/>
      <c r="E176" s="83"/>
      <c r="F176" s="83"/>
      <c r="G176" s="83"/>
      <c r="H176" s="83"/>
      <c r="I176" s="83"/>
    </row>
    <row r="177">
      <c r="A177" s="115" t="s">
        <v>271</v>
      </c>
      <c r="B177" s="85" t="s">
        <v>272</v>
      </c>
      <c r="C177" s="116" t="s">
        <v>273</v>
      </c>
      <c r="D177" s="83"/>
      <c r="E177" s="83"/>
      <c r="F177" s="83"/>
      <c r="G177" s="83"/>
      <c r="H177" s="83"/>
      <c r="I177" s="83"/>
    </row>
    <row r="178">
      <c r="B178" s="83"/>
      <c r="C178" s="83"/>
      <c r="D178" s="83"/>
      <c r="E178" s="83"/>
      <c r="F178" s="83"/>
      <c r="G178" s="83"/>
      <c r="H178" s="83"/>
      <c r="I178" s="83"/>
    </row>
    <row r="179">
      <c r="A179" s="108" t="s">
        <v>271</v>
      </c>
      <c r="B179" s="85" t="s">
        <v>274</v>
      </c>
      <c r="C179" s="116" t="s">
        <v>275</v>
      </c>
      <c r="D179" s="117">
        <v>45016.0</v>
      </c>
      <c r="E179" s="117">
        <v>44926.0</v>
      </c>
      <c r="F179" s="117">
        <v>44834.0</v>
      </c>
      <c r="G179" s="117">
        <v>44742.0</v>
      </c>
    </row>
    <row r="180">
      <c r="C180" s="116" t="s">
        <v>276</v>
      </c>
      <c r="D180" s="118">
        <v>168.08</v>
      </c>
      <c r="E180" s="118">
        <v>175.62</v>
      </c>
      <c r="F180" s="119">
        <v>181.57</v>
      </c>
      <c r="G180" s="118">
        <v>197.21</v>
      </c>
      <c r="H180" s="83"/>
    </row>
    <row r="181">
      <c r="C181" s="116" t="s">
        <v>277</v>
      </c>
      <c r="D181" s="118">
        <v>42.59</v>
      </c>
      <c r="E181" s="118">
        <v>52.31</v>
      </c>
      <c r="F181" s="119">
        <v>63.66</v>
      </c>
      <c r="G181" s="118">
        <v>76.84</v>
      </c>
      <c r="H181" s="83"/>
    </row>
    <row r="182">
      <c r="C182" s="116" t="s">
        <v>278</v>
      </c>
      <c r="D182" s="118">
        <v>-37.42</v>
      </c>
      <c r="E182" s="118">
        <v>-39.5</v>
      </c>
      <c r="F182" s="119">
        <v>-24.14</v>
      </c>
      <c r="G182" s="118">
        <v>16.11</v>
      </c>
      <c r="H182" s="83"/>
    </row>
    <row r="183">
      <c r="C183" s="116" t="s">
        <v>279</v>
      </c>
      <c r="D183" s="118">
        <v>-21.17</v>
      </c>
      <c r="E183" s="118">
        <v>-28.32</v>
      </c>
      <c r="F183" s="119">
        <v>-0.68</v>
      </c>
      <c r="G183" s="118">
        <v>2.07</v>
      </c>
      <c r="H183" s="83"/>
    </row>
    <row r="184">
      <c r="E184" s="83"/>
      <c r="F184" s="83"/>
      <c r="G184" s="83"/>
      <c r="H184" s="83"/>
    </row>
    <row r="185">
      <c r="B185" s="120"/>
      <c r="C185" s="121"/>
      <c r="E185" s="83"/>
      <c r="F185" s="83"/>
      <c r="G185" s="83"/>
      <c r="H185" s="83"/>
    </row>
    <row r="186">
      <c r="B186" s="117">
        <v>45016.0</v>
      </c>
      <c r="C186" s="122" t="s">
        <v>280</v>
      </c>
      <c r="D186" s="123"/>
      <c r="E186" s="110"/>
      <c r="F186" s="110"/>
      <c r="G186" s="110"/>
      <c r="H186" s="83"/>
    </row>
    <row r="187">
      <c r="C187" s="124"/>
      <c r="E187" s="83"/>
      <c r="F187" s="83"/>
      <c r="G187" s="83"/>
      <c r="H187" s="83"/>
    </row>
    <row r="188">
      <c r="B188" s="117">
        <v>44926.0</v>
      </c>
      <c r="C188" s="122" t="s">
        <v>281</v>
      </c>
      <c r="D188" s="123"/>
      <c r="E188" s="110"/>
      <c r="F188" s="110"/>
      <c r="G188" s="110"/>
      <c r="H188" s="83"/>
    </row>
    <row r="189">
      <c r="C189" s="124"/>
    </row>
    <row r="190">
      <c r="B190" s="117">
        <v>44834.0</v>
      </c>
      <c r="C190" s="122" t="s">
        <v>282</v>
      </c>
      <c r="D190" s="123"/>
      <c r="E190" s="123"/>
      <c r="F190" s="123"/>
    </row>
    <row r="191">
      <c r="C191" s="124"/>
    </row>
    <row r="192">
      <c r="B192" s="117">
        <v>44742.0</v>
      </c>
      <c r="C192" s="122" t="s">
        <v>283</v>
      </c>
      <c r="D192" s="123"/>
      <c r="E192" s="123"/>
      <c r="F192" s="123"/>
      <c r="G192" s="123"/>
      <c r="H192" s="1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36.0"/>
    <col customWidth="1" min="3" max="4" width="16.14"/>
    <col customWidth="1" min="5" max="5" width="16.71"/>
    <col customWidth="1" min="7" max="7" width="8.86"/>
    <col customWidth="1" min="8" max="8" width="24.71"/>
    <col customWidth="1" min="9" max="9" width="36.86"/>
  </cols>
  <sheetData>
    <row r="1">
      <c r="A1" s="125"/>
      <c r="B1" s="125"/>
      <c r="C1" s="125"/>
      <c r="D1" s="125"/>
      <c r="E1" s="125"/>
      <c r="F1" s="125"/>
      <c r="G1" s="125"/>
      <c r="H1" s="126"/>
      <c r="I1" s="127" t="s">
        <v>284</v>
      </c>
      <c r="J1" s="125"/>
      <c r="K1" s="125"/>
      <c r="L1" s="125"/>
      <c r="M1" s="125"/>
      <c r="N1" s="125"/>
      <c r="O1" s="125"/>
      <c r="P1" s="125"/>
      <c r="Q1" s="125"/>
      <c r="R1" s="125"/>
      <c r="S1" s="125"/>
      <c r="T1" s="125"/>
      <c r="U1" s="125"/>
      <c r="V1" s="125"/>
      <c r="W1" s="125"/>
      <c r="X1" s="125"/>
      <c r="Y1" s="125"/>
      <c r="Z1" s="125"/>
      <c r="AA1" s="125"/>
      <c r="AB1" s="125"/>
    </row>
    <row r="2" ht="30.75" customHeight="1">
      <c r="A2" s="125"/>
      <c r="B2" s="128"/>
      <c r="C2" s="129" t="s">
        <v>285</v>
      </c>
      <c r="D2" s="128"/>
      <c r="E2" s="128"/>
      <c r="F2" s="125"/>
      <c r="G2" s="125"/>
      <c r="H2" s="125"/>
      <c r="I2" s="125"/>
      <c r="J2" s="125"/>
      <c r="K2" s="125"/>
      <c r="L2" s="125"/>
      <c r="M2" s="125"/>
      <c r="N2" s="125"/>
      <c r="O2" s="125"/>
      <c r="P2" s="125"/>
      <c r="Q2" s="125"/>
      <c r="R2" s="125"/>
      <c r="S2" s="125"/>
      <c r="T2" s="125"/>
      <c r="U2" s="125"/>
      <c r="V2" s="125"/>
      <c r="W2" s="125"/>
      <c r="X2" s="125"/>
      <c r="Y2" s="125"/>
      <c r="Z2" s="125"/>
      <c r="AA2" s="125"/>
      <c r="AB2" s="125"/>
    </row>
    <row r="3" ht="24.0" customHeight="1">
      <c r="A3" s="125"/>
      <c r="B3" s="130"/>
      <c r="C3" s="46">
        <v>2022.0</v>
      </c>
      <c r="D3" s="46">
        <v>2021.0</v>
      </c>
      <c r="E3" s="46">
        <v>2020.0</v>
      </c>
      <c r="F3" s="125"/>
      <c r="G3" s="125"/>
      <c r="H3" s="125"/>
      <c r="I3" s="125"/>
      <c r="J3" s="125"/>
      <c r="K3" s="125"/>
      <c r="L3" s="125"/>
      <c r="M3" s="125"/>
      <c r="N3" s="125"/>
      <c r="O3" s="125"/>
      <c r="P3" s="125"/>
      <c r="Q3" s="125"/>
      <c r="R3" s="125"/>
      <c r="S3" s="125"/>
      <c r="T3" s="125"/>
      <c r="U3" s="125"/>
      <c r="V3" s="125"/>
      <c r="W3" s="125"/>
      <c r="X3" s="125"/>
      <c r="Y3" s="125"/>
      <c r="Z3" s="125"/>
      <c r="AA3" s="125"/>
      <c r="AB3" s="125"/>
    </row>
    <row r="4">
      <c r="A4" s="125"/>
      <c r="B4" s="131" t="s">
        <v>286</v>
      </c>
      <c r="C4" s="132">
        <v>746.9</v>
      </c>
      <c r="D4" s="132">
        <v>663.1</v>
      </c>
      <c r="E4" s="132">
        <v>904.5</v>
      </c>
      <c r="F4" s="125"/>
      <c r="G4" s="125"/>
      <c r="H4" s="125"/>
      <c r="I4" s="125"/>
      <c r="J4" s="125"/>
      <c r="K4" s="125"/>
      <c r="L4" s="125"/>
      <c r="M4" s="125"/>
      <c r="N4" s="125"/>
      <c r="O4" s="125"/>
      <c r="P4" s="125"/>
      <c r="Q4" s="125"/>
      <c r="R4" s="125"/>
      <c r="S4" s="125"/>
      <c r="T4" s="125"/>
      <c r="U4" s="125"/>
      <c r="V4" s="125"/>
      <c r="W4" s="125"/>
      <c r="X4" s="125"/>
      <c r="Y4" s="125"/>
      <c r="Z4" s="125"/>
      <c r="AA4" s="125"/>
      <c r="AB4" s="125"/>
    </row>
    <row r="5">
      <c r="A5" s="125"/>
      <c r="B5" s="133" t="s">
        <v>287</v>
      </c>
      <c r="C5" s="50">
        <v>660.3</v>
      </c>
      <c r="D5" s="50">
        <v>539.0</v>
      </c>
      <c r="E5" s="50">
        <v>696.5</v>
      </c>
      <c r="F5" s="125"/>
      <c r="G5" s="125"/>
      <c r="H5" s="125"/>
      <c r="I5" s="125"/>
      <c r="J5" s="125"/>
      <c r="K5" s="125"/>
      <c r="L5" s="125"/>
      <c r="M5" s="125"/>
      <c r="N5" s="125"/>
      <c r="O5" s="125"/>
      <c r="P5" s="125"/>
      <c r="Q5" s="125"/>
      <c r="R5" s="125"/>
      <c r="S5" s="125"/>
      <c r="T5" s="125"/>
      <c r="U5" s="125"/>
      <c r="V5" s="125"/>
      <c r="W5" s="125"/>
      <c r="X5" s="125"/>
      <c r="Y5" s="125"/>
      <c r="Z5" s="125"/>
      <c r="AA5" s="125"/>
      <c r="AB5" s="125"/>
    </row>
    <row r="6">
      <c r="A6" s="125"/>
      <c r="B6" s="131" t="s">
        <v>288</v>
      </c>
      <c r="C6" s="132">
        <f t="shared" ref="C6:E6" si="1">C4-C5</f>
        <v>86.6</v>
      </c>
      <c r="D6" s="132">
        <f t="shared" si="1"/>
        <v>124.1</v>
      </c>
      <c r="E6" s="132">
        <f t="shared" si="1"/>
        <v>208</v>
      </c>
      <c r="F6" s="125"/>
      <c r="G6" s="125"/>
      <c r="H6" s="125"/>
      <c r="I6" s="125"/>
      <c r="J6" s="125"/>
      <c r="K6" s="125"/>
      <c r="L6" s="125"/>
      <c r="M6" s="125"/>
      <c r="N6" s="125"/>
      <c r="O6" s="125"/>
      <c r="P6" s="125"/>
      <c r="Q6" s="125"/>
      <c r="R6" s="125"/>
      <c r="S6" s="125"/>
      <c r="T6" s="125"/>
      <c r="U6" s="125"/>
      <c r="V6" s="125"/>
      <c r="W6" s="125"/>
      <c r="X6" s="125"/>
      <c r="Y6" s="125"/>
      <c r="Z6" s="125"/>
      <c r="AA6" s="125"/>
      <c r="AB6" s="125"/>
    </row>
    <row r="7" ht="21.75" customHeight="1">
      <c r="A7" s="125"/>
      <c r="B7" s="133" t="s">
        <v>289</v>
      </c>
      <c r="C7" s="50">
        <v>29.8</v>
      </c>
      <c r="D7" s="50">
        <v>30.4</v>
      </c>
      <c r="E7" s="50">
        <v>30.7</v>
      </c>
      <c r="F7" s="125"/>
      <c r="G7" s="125"/>
      <c r="H7" s="125"/>
      <c r="I7" s="125"/>
      <c r="J7" s="125"/>
      <c r="K7" s="125"/>
      <c r="L7" s="125"/>
      <c r="M7" s="125"/>
      <c r="N7" s="125"/>
      <c r="O7" s="125"/>
      <c r="P7" s="125"/>
      <c r="Q7" s="125"/>
      <c r="R7" s="125"/>
      <c r="S7" s="125"/>
      <c r="T7" s="125"/>
      <c r="U7" s="125"/>
      <c r="V7" s="125"/>
      <c r="W7" s="125"/>
      <c r="X7" s="125"/>
      <c r="Y7" s="125"/>
      <c r="Z7" s="125"/>
      <c r="AA7" s="125"/>
      <c r="AB7" s="125"/>
    </row>
    <row r="8" ht="21.0" customHeight="1">
      <c r="A8" s="125"/>
      <c r="B8" s="131" t="s">
        <v>290</v>
      </c>
      <c r="C8" s="134">
        <f t="shared" ref="C8:E8" si="2">C6-C7</f>
        <v>56.8</v>
      </c>
      <c r="D8" s="134">
        <f t="shared" si="2"/>
        <v>93.7</v>
      </c>
      <c r="E8" s="134">
        <f t="shared" si="2"/>
        <v>177.3</v>
      </c>
      <c r="F8" s="125"/>
      <c r="G8" s="125"/>
      <c r="H8" s="125"/>
      <c r="I8" s="125"/>
      <c r="J8" s="125"/>
      <c r="K8" s="125"/>
      <c r="L8" s="125"/>
      <c r="M8" s="125"/>
      <c r="N8" s="125"/>
      <c r="O8" s="125"/>
      <c r="P8" s="125"/>
      <c r="Q8" s="125"/>
      <c r="R8" s="125"/>
      <c r="S8" s="125"/>
      <c r="T8" s="125"/>
      <c r="U8" s="125"/>
      <c r="V8" s="125"/>
      <c r="W8" s="125"/>
      <c r="X8" s="125"/>
      <c r="Y8" s="125"/>
      <c r="Z8" s="125"/>
      <c r="AA8" s="125"/>
      <c r="AB8" s="125"/>
    </row>
    <row r="9" ht="21.0" customHeight="1">
      <c r="A9" s="125"/>
      <c r="B9" s="133" t="s">
        <v>291</v>
      </c>
      <c r="C9" s="50">
        <f t="shared" ref="C9:E9" si="3">0.2*C8</f>
        <v>11.36</v>
      </c>
      <c r="D9" s="50">
        <f t="shared" si="3"/>
        <v>18.74</v>
      </c>
      <c r="E9" s="50">
        <f t="shared" si="3"/>
        <v>35.46</v>
      </c>
      <c r="F9" s="125"/>
      <c r="G9" s="125"/>
      <c r="H9" s="125"/>
      <c r="I9" s="125"/>
      <c r="J9" s="125"/>
      <c r="K9" s="125"/>
      <c r="L9" s="125"/>
      <c r="M9" s="125"/>
      <c r="N9" s="125"/>
      <c r="O9" s="125"/>
      <c r="P9" s="125"/>
      <c r="Q9" s="125"/>
      <c r="R9" s="125"/>
      <c r="S9" s="125"/>
      <c r="T9" s="125"/>
      <c r="U9" s="125"/>
      <c r="V9" s="125"/>
      <c r="W9" s="125"/>
      <c r="X9" s="125"/>
      <c r="Y9" s="125"/>
      <c r="Z9" s="125"/>
      <c r="AA9" s="125"/>
      <c r="AB9" s="125"/>
    </row>
    <row r="10" ht="21.0" customHeight="1">
      <c r="A10" s="125"/>
      <c r="B10" s="131" t="s">
        <v>292</v>
      </c>
      <c r="C10" s="134">
        <f t="shared" ref="C10:E10" si="4">0.8*C8</f>
        <v>45.44</v>
      </c>
      <c r="D10" s="134">
        <f t="shared" si="4"/>
        <v>74.96</v>
      </c>
      <c r="E10" s="134">
        <f t="shared" si="4"/>
        <v>141.84</v>
      </c>
      <c r="F10" s="125"/>
      <c r="G10" s="125"/>
      <c r="H10" s="125"/>
      <c r="I10" s="125"/>
      <c r="J10" s="125"/>
      <c r="K10" s="125"/>
      <c r="L10" s="125"/>
      <c r="M10" s="125"/>
      <c r="N10" s="125"/>
      <c r="O10" s="125"/>
      <c r="P10" s="125"/>
      <c r="Q10" s="125"/>
      <c r="R10" s="125"/>
      <c r="S10" s="125"/>
      <c r="T10" s="125"/>
      <c r="U10" s="125"/>
      <c r="V10" s="125"/>
      <c r="W10" s="125"/>
      <c r="X10" s="125"/>
      <c r="Y10" s="125"/>
      <c r="Z10" s="125"/>
      <c r="AA10" s="125"/>
      <c r="AB10" s="125"/>
    </row>
    <row r="11" ht="21.0" customHeight="1">
      <c r="A11" s="125"/>
      <c r="B11" s="133" t="s">
        <v>293</v>
      </c>
      <c r="C11" s="50">
        <v>29.8</v>
      </c>
      <c r="D11" s="50">
        <v>30.4</v>
      </c>
      <c r="E11" s="50">
        <v>30.7</v>
      </c>
      <c r="F11" s="125"/>
      <c r="G11" s="125"/>
      <c r="H11" s="125"/>
      <c r="I11" s="125"/>
      <c r="J11" s="125"/>
      <c r="K11" s="125"/>
      <c r="L11" s="125"/>
      <c r="M11" s="125"/>
      <c r="N11" s="125"/>
      <c r="O11" s="125"/>
      <c r="P11" s="125"/>
      <c r="Q11" s="125"/>
      <c r="R11" s="125"/>
      <c r="S11" s="125"/>
      <c r="T11" s="125"/>
      <c r="U11" s="125"/>
      <c r="V11" s="125"/>
      <c r="W11" s="125"/>
      <c r="X11" s="125"/>
      <c r="Y11" s="125"/>
      <c r="Z11" s="125"/>
      <c r="AA11" s="125"/>
      <c r="AB11" s="125"/>
    </row>
    <row r="12" ht="26.25" customHeight="1">
      <c r="A12" s="125"/>
      <c r="B12" s="135" t="s">
        <v>294</v>
      </c>
      <c r="C12" s="136">
        <f t="shared" ref="C12:E12" si="5">C10+C11</f>
        <v>75.24</v>
      </c>
      <c r="D12" s="136">
        <f t="shared" si="5"/>
        <v>105.36</v>
      </c>
      <c r="E12" s="136">
        <f t="shared" si="5"/>
        <v>172.54</v>
      </c>
      <c r="F12" s="125"/>
      <c r="G12" s="125"/>
      <c r="H12" s="137" t="s">
        <v>295</v>
      </c>
      <c r="I12" s="125"/>
      <c r="J12" s="125"/>
      <c r="K12" s="125"/>
      <c r="L12" s="125"/>
      <c r="M12" s="125"/>
      <c r="N12" s="125"/>
      <c r="O12" s="125"/>
      <c r="P12" s="125"/>
      <c r="Q12" s="125"/>
      <c r="R12" s="125"/>
      <c r="S12" s="125"/>
      <c r="T12" s="125"/>
      <c r="U12" s="125"/>
      <c r="V12" s="125"/>
      <c r="W12" s="125"/>
      <c r="X12" s="125"/>
      <c r="Y12" s="125"/>
      <c r="Z12" s="125"/>
      <c r="AA12" s="125"/>
      <c r="AB12" s="125"/>
    </row>
    <row r="13">
      <c r="A13" s="125"/>
      <c r="B13" s="125"/>
      <c r="C13" s="125"/>
      <c r="D13" s="125"/>
      <c r="E13" s="125"/>
      <c r="F13" s="125"/>
      <c r="G13" s="125"/>
      <c r="H13" s="137" t="s">
        <v>296</v>
      </c>
      <c r="I13" s="125"/>
      <c r="J13" s="125"/>
      <c r="K13" s="125"/>
      <c r="L13" s="125"/>
      <c r="M13" s="125"/>
      <c r="N13" s="125"/>
      <c r="O13" s="125"/>
      <c r="P13" s="125"/>
      <c r="Q13" s="125"/>
      <c r="R13" s="125"/>
      <c r="S13" s="125"/>
      <c r="T13" s="125"/>
      <c r="U13" s="125"/>
      <c r="V13" s="125"/>
      <c r="W13" s="125"/>
      <c r="X13" s="125"/>
      <c r="Y13" s="125"/>
      <c r="Z13" s="125"/>
      <c r="AA13" s="125"/>
      <c r="AB13" s="125"/>
    </row>
    <row r="14">
      <c r="A14" s="125"/>
      <c r="B14" s="138"/>
      <c r="C14" s="139"/>
      <c r="D14" s="139"/>
      <c r="E14" s="139"/>
      <c r="F14" s="140"/>
      <c r="G14" s="125"/>
      <c r="H14" s="137" t="s">
        <v>297</v>
      </c>
      <c r="I14" s="125"/>
      <c r="J14" s="125"/>
      <c r="K14" s="125"/>
      <c r="L14" s="125"/>
      <c r="M14" s="125"/>
      <c r="N14" s="125"/>
      <c r="O14" s="125"/>
      <c r="P14" s="125"/>
      <c r="Q14" s="125"/>
      <c r="R14" s="125"/>
      <c r="S14" s="125"/>
      <c r="T14" s="125"/>
      <c r="U14" s="125"/>
      <c r="V14" s="125"/>
      <c r="W14" s="125"/>
      <c r="X14" s="125"/>
      <c r="Y14" s="125"/>
      <c r="Z14" s="125"/>
      <c r="AA14" s="125"/>
      <c r="AB14" s="125"/>
    </row>
    <row r="15" ht="26.25" customHeight="1">
      <c r="A15" s="125"/>
      <c r="B15" s="141"/>
      <c r="C15" s="142" t="s">
        <v>298</v>
      </c>
      <c r="D15" s="143"/>
      <c r="E15" s="143"/>
      <c r="F15" s="144"/>
      <c r="G15" s="125"/>
      <c r="H15" s="137" t="s">
        <v>299</v>
      </c>
      <c r="I15" s="125"/>
      <c r="J15" s="125"/>
      <c r="K15" s="125"/>
      <c r="L15" s="125"/>
      <c r="M15" s="125"/>
      <c r="N15" s="125"/>
      <c r="O15" s="125"/>
      <c r="P15" s="125"/>
      <c r="Q15" s="125"/>
      <c r="R15" s="125"/>
      <c r="S15" s="125"/>
      <c r="T15" s="125"/>
      <c r="U15" s="125"/>
      <c r="V15" s="125"/>
      <c r="W15" s="125"/>
      <c r="X15" s="125"/>
      <c r="Y15" s="125"/>
      <c r="Z15" s="125"/>
      <c r="AA15" s="125"/>
      <c r="AB15" s="125"/>
    </row>
    <row r="16" ht="24.75" customHeight="1">
      <c r="A16" s="125"/>
      <c r="B16" s="145"/>
      <c r="C16" s="146">
        <v>2022.0</v>
      </c>
      <c r="D16" s="146">
        <v>2021.0</v>
      </c>
      <c r="E16" s="146">
        <v>2020.0</v>
      </c>
      <c r="F16" s="46">
        <v>2019.0</v>
      </c>
      <c r="G16" s="125"/>
      <c r="J16" s="125"/>
      <c r="K16" s="125"/>
      <c r="L16" s="125"/>
      <c r="M16" s="125"/>
      <c r="N16" s="125"/>
      <c r="O16" s="125"/>
      <c r="P16" s="125"/>
      <c r="Q16" s="125"/>
      <c r="R16" s="125"/>
      <c r="S16" s="125"/>
      <c r="T16" s="125"/>
      <c r="U16" s="125"/>
      <c r="V16" s="125"/>
      <c r="W16" s="125"/>
      <c r="X16" s="125"/>
      <c r="Y16" s="125"/>
      <c r="Z16" s="125"/>
      <c r="AA16" s="125"/>
      <c r="AB16" s="125"/>
    </row>
    <row r="17">
      <c r="A17" s="125"/>
      <c r="B17" s="131" t="s">
        <v>300</v>
      </c>
      <c r="C17" s="147">
        <f t="shared" ref="C17:F17" si="6">C18+C19+C20</f>
        <v>190.76</v>
      </c>
      <c r="D17" s="147">
        <f t="shared" si="6"/>
        <v>181.23</v>
      </c>
      <c r="E17" s="147">
        <f t="shared" si="6"/>
        <v>223.18</v>
      </c>
      <c r="F17" s="147">
        <f t="shared" si="6"/>
        <v>222.38</v>
      </c>
      <c r="G17" s="125"/>
      <c r="J17" s="125"/>
      <c r="K17" s="125"/>
      <c r="L17" s="125"/>
      <c r="M17" s="125"/>
      <c r="N17" s="125"/>
      <c r="O17" s="125"/>
      <c r="P17" s="125"/>
      <c r="Q17" s="125"/>
      <c r="R17" s="125"/>
      <c r="S17" s="125"/>
      <c r="T17" s="125"/>
      <c r="U17" s="125"/>
      <c r="V17" s="125"/>
      <c r="W17" s="125"/>
      <c r="X17" s="125"/>
      <c r="Y17" s="125"/>
      <c r="Z17" s="125"/>
      <c r="AA17" s="125"/>
      <c r="AB17" s="125"/>
    </row>
    <row r="18">
      <c r="A18" s="125"/>
      <c r="B18" s="145" t="s">
        <v>301</v>
      </c>
      <c r="C18" s="148">
        <v>110.6</v>
      </c>
      <c r="D18" s="148">
        <v>124.3</v>
      </c>
      <c r="E18" s="148">
        <v>167.85</v>
      </c>
      <c r="F18" s="50">
        <v>166.72</v>
      </c>
      <c r="G18" s="125"/>
      <c r="J18" s="125"/>
      <c r="K18" s="125"/>
      <c r="L18" s="125"/>
      <c r="M18" s="125"/>
      <c r="N18" s="125"/>
      <c r="O18" s="125"/>
      <c r="P18" s="125"/>
      <c r="Q18" s="125"/>
      <c r="R18" s="125"/>
      <c r="S18" s="125"/>
      <c r="T18" s="125"/>
      <c r="U18" s="125"/>
      <c r="V18" s="125"/>
      <c r="W18" s="125"/>
      <c r="X18" s="125"/>
      <c r="Y18" s="125"/>
      <c r="Z18" s="125"/>
      <c r="AA18" s="125"/>
      <c r="AB18" s="125"/>
    </row>
    <row r="19">
      <c r="A19" s="125"/>
      <c r="B19" s="131" t="s">
        <v>302</v>
      </c>
      <c r="C19" s="132">
        <v>77.4</v>
      </c>
      <c r="D19" s="132">
        <v>54.33</v>
      </c>
      <c r="E19" s="132">
        <v>46.51</v>
      </c>
      <c r="F19" s="132">
        <v>44.3</v>
      </c>
      <c r="G19" s="125"/>
      <c r="J19" s="125"/>
      <c r="K19" s="125"/>
      <c r="L19" s="125"/>
      <c r="M19" s="125"/>
      <c r="N19" s="125"/>
      <c r="O19" s="125"/>
      <c r="P19" s="125"/>
      <c r="Q19" s="125"/>
      <c r="R19" s="125"/>
      <c r="S19" s="125"/>
      <c r="T19" s="125"/>
      <c r="U19" s="125"/>
      <c r="V19" s="125"/>
      <c r="W19" s="125"/>
      <c r="X19" s="125"/>
      <c r="Y19" s="125"/>
      <c r="Z19" s="125"/>
      <c r="AA19" s="125"/>
      <c r="AB19" s="125"/>
    </row>
    <row r="20">
      <c r="A20" s="125"/>
      <c r="B20" s="145" t="s">
        <v>303</v>
      </c>
      <c r="C20" s="148">
        <v>2.76</v>
      </c>
      <c r="D20" s="148">
        <v>2.6</v>
      </c>
      <c r="E20" s="148">
        <v>8.82</v>
      </c>
      <c r="F20" s="50">
        <v>11.36</v>
      </c>
      <c r="G20" s="125"/>
      <c r="H20" s="125"/>
      <c r="I20" s="125"/>
      <c r="J20" s="125"/>
      <c r="K20" s="125"/>
      <c r="L20" s="125"/>
      <c r="M20" s="125"/>
      <c r="N20" s="125"/>
      <c r="O20" s="125"/>
      <c r="P20" s="125"/>
      <c r="Q20" s="125"/>
      <c r="R20" s="125"/>
      <c r="S20" s="125"/>
      <c r="T20" s="125"/>
      <c r="U20" s="125"/>
      <c r="V20" s="125"/>
      <c r="W20" s="125"/>
      <c r="X20" s="125"/>
      <c r="Y20" s="125"/>
      <c r="Z20" s="125"/>
      <c r="AA20" s="125"/>
      <c r="AB20" s="125"/>
    </row>
    <row r="21">
      <c r="A21" s="125"/>
      <c r="B21" s="149" t="s">
        <v>304</v>
      </c>
      <c r="C21" s="150">
        <v>342.9</v>
      </c>
      <c r="D21" s="150">
        <v>345.4</v>
      </c>
      <c r="E21" s="150">
        <v>339.7</v>
      </c>
      <c r="F21" s="150">
        <v>312.4</v>
      </c>
      <c r="G21" s="125"/>
      <c r="H21" s="125"/>
      <c r="I21" s="125"/>
      <c r="J21" s="125"/>
      <c r="K21" s="125"/>
      <c r="L21" s="125"/>
      <c r="M21" s="125"/>
      <c r="N21" s="125"/>
      <c r="O21" s="125"/>
      <c r="P21" s="125"/>
      <c r="Q21" s="125"/>
      <c r="R21" s="125"/>
      <c r="S21" s="125"/>
      <c r="T21" s="125"/>
      <c r="U21" s="125"/>
      <c r="V21" s="125"/>
      <c r="W21" s="125"/>
      <c r="X21" s="125"/>
      <c r="Y21" s="125"/>
      <c r="Z21" s="125"/>
      <c r="AA21" s="125"/>
      <c r="AB21" s="125"/>
    </row>
    <row r="22">
      <c r="A22" s="125"/>
      <c r="B22" s="151"/>
      <c r="C22" s="152"/>
      <c r="D22" s="152"/>
      <c r="E22" s="152"/>
      <c r="F22" s="153"/>
      <c r="G22" s="125"/>
      <c r="H22" s="125"/>
      <c r="I22" s="125"/>
      <c r="J22" s="125"/>
      <c r="K22" s="125"/>
      <c r="L22" s="125"/>
      <c r="M22" s="125"/>
      <c r="N22" s="125"/>
      <c r="O22" s="125"/>
      <c r="P22" s="125"/>
      <c r="Q22" s="125"/>
      <c r="R22" s="125"/>
      <c r="S22" s="125"/>
      <c r="T22" s="125"/>
      <c r="U22" s="125"/>
      <c r="V22" s="125"/>
      <c r="W22" s="125"/>
      <c r="X22" s="125"/>
      <c r="Y22" s="125"/>
      <c r="Z22" s="125"/>
      <c r="AA22" s="125"/>
      <c r="AB22" s="125"/>
    </row>
    <row r="23">
      <c r="A23" s="125"/>
      <c r="B23" s="131" t="s">
        <v>305</v>
      </c>
      <c r="C23" s="154">
        <f t="shared" ref="C23:F23" si="7">C24+C25</f>
        <v>80.47</v>
      </c>
      <c r="D23" s="154">
        <f t="shared" si="7"/>
        <v>96.5</v>
      </c>
      <c r="E23" s="154">
        <f t="shared" si="7"/>
        <v>85.18</v>
      </c>
      <c r="F23" s="147">
        <f t="shared" si="7"/>
        <v>108.51</v>
      </c>
      <c r="G23" s="125"/>
      <c r="H23" s="125"/>
      <c r="I23" s="125"/>
      <c r="J23" s="125"/>
      <c r="K23" s="125"/>
      <c r="L23" s="125"/>
      <c r="M23" s="125"/>
      <c r="N23" s="125"/>
      <c r="O23" s="125"/>
      <c r="P23" s="125"/>
      <c r="Q23" s="125"/>
      <c r="R23" s="125"/>
      <c r="S23" s="125"/>
      <c r="T23" s="125"/>
      <c r="U23" s="125"/>
      <c r="V23" s="125"/>
      <c r="W23" s="125"/>
      <c r="X23" s="125"/>
      <c r="Y23" s="125"/>
      <c r="Z23" s="125"/>
      <c r="AA23" s="125"/>
      <c r="AB23" s="125"/>
    </row>
    <row r="24">
      <c r="A24" s="125"/>
      <c r="B24" s="145" t="s">
        <v>306</v>
      </c>
      <c r="C24" s="148">
        <v>80.47</v>
      </c>
      <c r="D24" s="148">
        <v>96.5</v>
      </c>
      <c r="E24" s="148">
        <v>85.18</v>
      </c>
      <c r="F24" s="148">
        <v>108.51</v>
      </c>
      <c r="G24" s="125"/>
      <c r="H24" s="125"/>
      <c r="I24" s="125"/>
      <c r="J24" s="125"/>
      <c r="K24" s="125"/>
      <c r="L24" s="125"/>
      <c r="M24" s="125"/>
      <c r="N24" s="125"/>
      <c r="O24" s="125"/>
      <c r="P24" s="125"/>
      <c r="Q24" s="125"/>
      <c r="R24" s="125"/>
      <c r="S24" s="125"/>
      <c r="T24" s="125"/>
      <c r="U24" s="125"/>
      <c r="V24" s="125"/>
      <c r="W24" s="125"/>
      <c r="X24" s="125"/>
      <c r="Y24" s="125"/>
      <c r="Z24" s="125"/>
      <c r="AA24" s="125"/>
      <c r="AB24" s="125"/>
    </row>
    <row r="25">
      <c r="A25" s="125"/>
      <c r="B25" s="131" t="s">
        <v>307</v>
      </c>
      <c r="C25" s="155">
        <v>0.0</v>
      </c>
      <c r="D25" s="155">
        <v>0.0</v>
      </c>
      <c r="E25" s="155">
        <v>0.0</v>
      </c>
      <c r="F25" s="132">
        <v>0.0</v>
      </c>
      <c r="G25" s="125"/>
      <c r="H25" s="125"/>
      <c r="I25" s="125"/>
      <c r="J25" s="125"/>
      <c r="K25" s="125"/>
      <c r="L25" s="125"/>
      <c r="M25" s="125"/>
      <c r="N25" s="125"/>
      <c r="O25" s="125"/>
      <c r="P25" s="125"/>
      <c r="Q25" s="125"/>
      <c r="R25" s="125"/>
      <c r="S25" s="125"/>
      <c r="T25" s="125"/>
      <c r="U25" s="125"/>
      <c r="V25" s="125"/>
      <c r="W25" s="125"/>
      <c r="X25" s="125"/>
      <c r="Y25" s="125"/>
      <c r="Z25" s="125"/>
      <c r="AA25" s="125"/>
      <c r="AB25" s="125"/>
    </row>
    <row r="26" ht="23.25" customHeight="1">
      <c r="A26" s="125"/>
      <c r="B26" s="135" t="s">
        <v>308</v>
      </c>
      <c r="C26" s="156">
        <f t="shared" ref="C26:E26" si="8">((C17-D17)-(C23-D23))</f>
        <v>25.56</v>
      </c>
      <c r="D26" s="156">
        <f t="shared" si="8"/>
        <v>-53.27</v>
      </c>
      <c r="E26" s="156">
        <f t="shared" si="8"/>
        <v>24.13</v>
      </c>
      <c r="F26" s="157" t="s">
        <v>309</v>
      </c>
      <c r="G26" s="125"/>
      <c r="H26" s="125"/>
      <c r="I26" s="125"/>
      <c r="J26" s="125"/>
      <c r="K26" s="125"/>
      <c r="L26" s="125"/>
      <c r="M26" s="125"/>
      <c r="N26" s="125"/>
      <c r="O26" s="125"/>
      <c r="P26" s="125"/>
      <c r="Q26" s="125"/>
      <c r="R26" s="125"/>
      <c r="S26" s="125"/>
      <c r="T26" s="125"/>
      <c r="U26" s="125"/>
      <c r="V26" s="125"/>
      <c r="W26" s="125"/>
      <c r="X26" s="125"/>
      <c r="Y26" s="125"/>
      <c r="Z26" s="125"/>
      <c r="AA26" s="125"/>
      <c r="AB26" s="125"/>
    </row>
    <row r="27" ht="21.75" customHeight="1">
      <c r="A27" s="125"/>
      <c r="B27" s="135" t="s">
        <v>310</v>
      </c>
      <c r="C27" s="136">
        <f t="shared" ref="C27:E27" si="9">C21-D21</f>
        <v>-2.5</v>
      </c>
      <c r="D27" s="136">
        <f t="shared" si="9"/>
        <v>5.7</v>
      </c>
      <c r="E27" s="136">
        <f t="shared" si="9"/>
        <v>27.3</v>
      </c>
      <c r="F27" s="158" t="s">
        <v>309</v>
      </c>
      <c r="G27" s="125"/>
      <c r="H27" s="125"/>
      <c r="I27" s="125"/>
      <c r="J27" s="125"/>
      <c r="K27" s="125"/>
      <c r="L27" s="125"/>
      <c r="M27" s="125"/>
      <c r="N27" s="125"/>
      <c r="O27" s="125"/>
      <c r="P27" s="125"/>
      <c r="Q27" s="125"/>
      <c r="R27" s="125"/>
      <c r="S27" s="125"/>
      <c r="T27" s="125"/>
      <c r="U27" s="125"/>
      <c r="V27" s="125"/>
      <c r="W27" s="125"/>
      <c r="X27" s="125"/>
      <c r="Y27" s="125"/>
      <c r="Z27" s="125"/>
      <c r="AA27" s="125"/>
      <c r="AB27" s="125"/>
    </row>
    <row r="28">
      <c r="A28" s="125"/>
      <c r="B28" s="159"/>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row>
    <row r="29">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c r="A30" s="125"/>
      <c r="B30" s="160"/>
      <c r="C30" s="161" t="s">
        <v>311</v>
      </c>
      <c r="D30" s="160"/>
      <c r="E30" s="160"/>
      <c r="F30" s="160"/>
      <c r="G30" s="125"/>
      <c r="H30" s="125"/>
      <c r="I30" s="125"/>
      <c r="J30" s="125"/>
      <c r="K30" s="125"/>
      <c r="L30" s="125"/>
      <c r="M30" s="125"/>
      <c r="N30" s="125"/>
      <c r="O30" s="125"/>
      <c r="P30" s="125"/>
      <c r="Q30" s="125"/>
      <c r="R30" s="125"/>
      <c r="S30" s="125"/>
      <c r="T30" s="125"/>
      <c r="U30" s="125"/>
      <c r="V30" s="125"/>
      <c r="W30" s="125"/>
      <c r="X30" s="125"/>
      <c r="Y30" s="125"/>
      <c r="Z30" s="125"/>
      <c r="AA30" s="125"/>
      <c r="AB30" s="125"/>
    </row>
    <row r="31">
      <c r="A31" s="125"/>
      <c r="B31" s="162"/>
      <c r="C31" s="163">
        <v>2022.0</v>
      </c>
      <c r="D31" s="163">
        <v>2021.0</v>
      </c>
      <c r="E31" s="163">
        <v>2020.0</v>
      </c>
      <c r="F31" s="164"/>
      <c r="G31" s="125"/>
      <c r="H31" s="125"/>
      <c r="I31" s="125"/>
      <c r="J31" s="125"/>
      <c r="K31" s="125"/>
      <c r="L31" s="125"/>
      <c r="M31" s="125"/>
      <c r="N31" s="125"/>
      <c r="O31" s="125"/>
      <c r="P31" s="125"/>
      <c r="Q31" s="125"/>
      <c r="R31" s="125"/>
      <c r="S31" s="125"/>
      <c r="T31" s="125"/>
      <c r="U31" s="125"/>
      <c r="V31" s="125"/>
      <c r="W31" s="125"/>
      <c r="X31" s="125"/>
      <c r="Y31" s="125"/>
      <c r="Z31" s="125"/>
      <c r="AA31" s="125"/>
      <c r="AB31" s="125"/>
    </row>
    <row r="32">
      <c r="A32" s="125"/>
      <c r="B32" s="165" t="s">
        <v>312</v>
      </c>
      <c r="C32" s="166">
        <f t="shared" ref="C32:E32" si="10">C10+C11</f>
        <v>75.24</v>
      </c>
      <c r="D32" s="166">
        <f t="shared" si="10"/>
        <v>105.36</v>
      </c>
      <c r="E32" s="166">
        <f t="shared" si="10"/>
        <v>172.54</v>
      </c>
      <c r="F32" s="164"/>
      <c r="G32" s="125"/>
      <c r="H32" s="125"/>
      <c r="I32" s="125"/>
      <c r="J32" s="125"/>
      <c r="K32" s="125"/>
      <c r="L32" s="125"/>
      <c r="M32" s="125"/>
      <c r="N32" s="125"/>
      <c r="O32" s="125"/>
      <c r="P32" s="125"/>
      <c r="Q32" s="125"/>
      <c r="R32" s="125"/>
      <c r="S32" s="125"/>
      <c r="T32" s="125"/>
      <c r="U32" s="125"/>
      <c r="V32" s="125"/>
      <c r="W32" s="125"/>
      <c r="X32" s="125"/>
      <c r="Y32" s="125"/>
      <c r="Z32" s="125"/>
      <c r="AA32" s="125"/>
      <c r="AB32" s="125"/>
    </row>
    <row r="33">
      <c r="A33" s="125"/>
      <c r="B33" s="167" t="s">
        <v>313</v>
      </c>
      <c r="C33" s="168">
        <f t="shared" ref="C33:E33" si="11">((C17-D17)-(C23-D23))</f>
        <v>25.56</v>
      </c>
      <c r="D33" s="168">
        <f t="shared" si="11"/>
        <v>-53.27</v>
      </c>
      <c r="E33" s="168">
        <f t="shared" si="11"/>
        <v>24.13</v>
      </c>
      <c r="F33" s="164"/>
      <c r="G33" s="125"/>
      <c r="H33" s="125"/>
      <c r="I33" s="125"/>
      <c r="J33" s="125"/>
      <c r="K33" s="125"/>
      <c r="L33" s="125"/>
      <c r="M33" s="125"/>
      <c r="N33" s="125"/>
      <c r="O33" s="125"/>
      <c r="P33" s="125"/>
      <c r="Q33" s="125"/>
      <c r="R33" s="125"/>
      <c r="S33" s="125"/>
      <c r="T33" s="125"/>
      <c r="U33" s="125"/>
      <c r="V33" s="125"/>
      <c r="W33" s="125"/>
      <c r="X33" s="125"/>
      <c r="Y33" s="125"/>
      <c r="Z33" s="125"/>
      <c r="AA33" s="125"/>
      <c r="AB33" s="125"/>
    </row>
    <row r="34">
      <c r="A34" s="125"/>
      <c r="B34" s="165" t="s">
        <v>310</v>
      </c>
      <c r="C34" s="166">
        <f t="shared" ref="C34:E34" si="12">C21-D21</f>
        <v>-2.5</v>
      </c>
      <c r="D34" s="166">
        <f t="shared" si="12"/>
        <v>5.7</v>
      </c>
      <c r="E34" s="166">
        <f t="shared" si="12"/>
        <v>27.3</v>
      </c>
      <c r="F34" s="164"/>
      <c r="G34" s="125"/>
      <c r="H34" s="125"/>
      <c r="I34" s="125"/>
      <c r="J34" s="125"/>
      <c r="K34" s="125"/>
      <c r="L34" s="125"/>
      <c r="M34" s="125"/>
      <c r="N34" s="125"/>
      <c r="O34" s="125"/>
      <c r="P34" s="125"/>
      <c r="Q34" s="125"/>
      <c r="R34" s="125"/>
      <c r="S34" s="125"/>
      <c r="T34" s="125"/>
      <c r="U34" s="125"/>
      <c r="V34" s="125"/>
      <c r="W34" s="125"/>
      <c r="X34" s="125"/>
      <c r="Y34" s="125"/>
      <c r="Z34" s="125"/>
      <c r="AA34" s="125"/>
      <c r="AB34" s="125"/>
    </row>
    <row r="35">
      <c r="A35" s="125"/>
      <c r="B35" s="169" t="s">
        <v>314</v>
      </c>
      <c r="C35" s="170">
        <f t="shared" ref="C35:E35" si="13">C32-C33-C34</f>
        <v>52.18</v>
      </c>
      <c r="D35" s="170">
        <f t="shared" si="13"/>
        <v>152.93</v>
      </c>
      <c r="E35" s="170">
        <f t="shared" si="13"/>
        <v>121.11</v>
      </c>
      <c r="F35" s="171"/>
      <c r="G35" s="125"/>
      <c r="H35" s="125"/>
      <c r="I35" s="125"/>
      <c r="J35" s="125"/>
      <c r="K35" s="125"/>
      <c r="L35" s="125"/>
      <c r="M35" s="125"/>
      <c r="N35" s="125"/>
      <c r="O35" s="125"/>
      <c r="P35" s="125"/>
      <c r="Q35" s="125"/>
      <c r="R35" s="125"/>
      <c r="S35" s="125"/>
      <c r="T35" s="125"/>
      <c r="U35" s="125"/>
      <c r="V35" s="125"/>
      <c r="W35" s="125"/>
      <c r="X35" s="125"/>
      <c r="Y35" s="125"/>
      <c r="Z35" s="125"/>
      <c r="AA35" s="125"/>
      <c r="AB35" s="125"/>
    </row>
    <row r="36">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row r="1001">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c r="AA1001" s="125"/>
      <c r="AB1001" s="125"/>
    </row>
    <row r="1002">
      <c r="A1002" s="125"/>
      <c r="B1002" s="125"/>
      <c r="C1002" s="125"/>
      <c r="D1002" s="125"/>
      <c r="E1002" s="125"/>
      <c r="F1002" s="125"/>
      <c r="G1002" s="125"/>
      <c r="H1002" s="125"/>
      <c r="I1002" s="125"/>
      <c r="J1002" s="125"/>
      <c r="K1002" s="125"/>
      <c r="L1002" s="125"/>
      <c r="M1002" s="125"/>
      <c r="N1002" s="125"/>
      <c r="O1002" s="125"/>
      <c r="P1002" s="125"/>
      <c r="Q1002" s="125"/>
      <c r="R1002" s="125"/>
      <c r="S1002" s="125"/>
      <c r="T1002" s="125"/>
      <c r="U1002" s="125"/>
      <c r="V1002" s="125"/>
      <c r="W1002" s="125"/>
      <c r="X1002" s="125"/>
      <c r="Y1002" s="125"/>
      <c r="Z1002" s="125"/>
      <c r="AA1002" s="125"/>
      <c r="AB1002" s="1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21.57"/>
    <col customWidth="1" min="3" max="3" width="11.14"/>
    <col customWidth="1" min="4" max="4" width="15.57"/>
    <col customWidth="1" min="5" max="6" width="20.43"/>
    <col customWidth="1" min="7" max="7" width="17.43"/>
    <col customWidth="1" min="8" max="8" width="12.29"/>
    <col customWidth="1" min="9" max="10" width="11.57"/>
    <col customWidth="1" min="11" max="11" width="21.57"/>
    <col customWidth="1" min="12" max="12" width="15.43"/>
    <col customWidth="1" min="13" max="13" width="18.57"/>
    <col customWidth="1" min="14" max="14" width="19.29"/>
    <col customWidth="1" min="15" max="15" width="20.29"/>
    <col customWidth="1" min="17" max="17" width="25.29"/>
    <col customWidth="1" min="21" max="21" width="16.86"/>
  </cols>
  <sheetData>
    <row r="1">
      <c r="B1" s="13"/>
      <c r="C1" s="13"/>
      <c r="D1" s="13"/>
      <c r="E1" s="172"/>
      <c r="F1" s="173" t="s">
        <v>315</v>
      </c>
      <c r="G1" s="172"/>
      <c r="H1" s="172"/>
      <c r="I1" s="13"/>
      <c r="J1" s="13"/>
      <c r="K1" s="13"/>
      <c r="L1" s="13"/>
      <c r="M1" s="13"/>
      <c r="N1" s="13"/>
      <c r="O1" s="13"/>
      <c r="P1" s="13"/>
      <c r="Q1" s="13"/>
      <c r="R1" s="13"/>
      <c r="S1" s="13"/>
      <c r="T1" s="13"/>
      <c r="U1" s="13"/>
      <c r="V1" s="13"/>
      <c r="W1" s="13"/>
      <c r="X1" s="13"/>
      <c r="Y1" s="13"/>
      <c r="Z1" s="13"/>
    </row>
    <row r="2">
      <c r="A2" s="174" t="s">
        <v>316</v>
      </c>
      <c r="B2" s="174" t="s">
        <v>3</v>
      </c>
      <c r="C2" s="175" t="s">
        <v>317</v>
      </c>
      <c r="D2" s="175" t="s">
        <v>318</v>
      </c>
      <c r="E2" s="175" t="s">
        <v>319</v>
      </c>
      <c r="F2" s="175" t="s">
        <v>320</v>
      </c>
      <c r="G2" s="175" t="s">
        <v>321</v>
      </c>
      <c r="H2" s="175" t="s">
        <v>322</v>
      </c>
      <c r="I2" s="175" t="s">
        <v>323</v>
      </c>
      <c r="J2" s="175" t="s">
        <v>324</v>
      </c>
      <c r="K2" s="175" t="s">
        <v>325</v>
      </c>
      <c r="L2" s="175" t="s">
        <v>326</v>
      </c>
      <c r="M2" s="175" t="s">
        <v>327</v>
      </c>
      <c r="N2" s="175" t="s">
        <v>328</v>
      </c>
      <c r="O2" s="175" t="s">
        <v>329</v>
      </c>
      <c r="P2" s="175" t="s">
        <v>330</v>
      </c>
      <c r="Q2" s="175" t="s">
        <v>331</v>
      </c>
      <c r="R2" s="175" t="s">
        <v>332</v>
      </c>
      <c r="S2" s="175" t="s">
        <v>333</v>
      </c>
      <c r="T2" s="175" t="s">
        <v>334</v>
      </c>
      <c r="U2" s="175" t="s">
        <v>335</v>
      </c>
      <c r="V2" s="13"/>
      <c r="W2" s="13"/>
      <c r="X2" s="13"/>
      <c r="Y2" s="13"/>
      <c r="Z2" s="13"/>
    </row>
    <row r="3">
      <c r="A3" s="174">
        <v>1.0</v>
      </c>
      <c r="B3" s="176" t="s">
        <v>336</v>
      </c>
      <c r="C3" s="175">
        <v>13.68</v>
      </c>
      <c r="D3" s="175">
        <f t="shared" ref="D3:D8" si="1">round(E3/F3,4)</f>
        <v>0.0837</v>
      </c>
      <c r="E3" s="175">
        <v>215.9</v>
      </c>
      <c r="F3" s="175">
        <v>2579.99</v>
      </c>
      <c r="G3" s="175">
        <v>9.1</v>
      </c>
      <c r="H3" s="175">
        <v>1.12</v>
      </c>
      <c r="I3" s="175">
        <v>4.26</v>
      </c>
      <c r="J3" s="175">
        <v>0.11</v>
      </c>
      <c r="K3" s="175">
        <v>0.71</v>
      </c>
      <c r="L3" s="175">
        <v>5.77</v>
      </c>
      <c r="M3" s="175">
        <v>18.09</v>
      </c>
      <c r="N3" s="175">
        <v>8.18</v>
      </c>
      <c r="O3" s="175">
        <v>305.86</v>
      </c>
      <c r="P3" s="175">
        <v>7.81</v>
      </c>
      <c r="Q3" s="175">
        <v>340.39</v>
      </c>
      <c r="R3" s="175">
        <v>202.08</v>
      </c>
      <c r="S3" s="177">
        <f t="shared" ref="S3:S8" si="2">round(R3/F3,3)</f>
        <v>0.078</v>
      </c>
      <c r="T3" s="175">
        <v>469.3</v>
      </c>
      <c r="U3" s="177">
        <f t="shared" ref="U3:U8" si="3">round(T3/F3,3)</f>
        <v>0.182</v>
      </c>
      <c r="V3" s="13"/>
      <c r="W3" s="13"/>
      <c r="X3" s="13"/>
      <c r="Y3" s="13"/>
      <c r="Z3" s="13"/>
    </row>
    <row r="4">
      <c r="A4" s="174">
        <v>2.0</v>
      </c>
      <c r="B4" s="176" t="s">
        <v>337</v>
      </c>
      <c r="C4" s="175">
        <v>8.14</v>
      </c>
      <c r="D4" s="175">
        <f t="shared" si="1"/>
        <v>0.0904</v>
      </c>
      <c r="E4" s="175">
        <v>293.94</v>
      </c>
      <c r="F4" s="175">
        <v>3252.48</v>
      </c>
      <c r="G4" s="175">
        <v>6.37</v>
      </c>
      <c r="H4" s="175">
        <v>0.91</v>
      </c>
      <c r="I4" s="175">
        <v>5.45</v>
      </c>
      <c r="J4" s="175">
        <v>0.17</v>
      </c>
      <c r="K4" s="175">
        <v>0.53</v>
      </c>
      <c r="L4" s="175">
        <v>6.65</v>
      </c>
      <c r="M4" s="175">
        <v>14.0</v>
      </c>
      <c r="N4" s="175">
        <v>12.56</v>
      </c>
      <c r="O4" s="175">
        <v>359.63</v>
      </c>
      <c r="P4" s="175">
        <v>9.82</v>
      </c>
      <c r="Q4" s="175">
        <v>327.11</v>
      </c>
      <c r="R4" s="175">
        <v>363.91</v>
      </c>
      <c r="S4" s="177">
        <f t="shared" si="2"/>
        <v>0.112</v>
      </c>
      <c r="T4" s="175">
        <v>641.69</v>
      </c>
      <c r="U4" s="177">
        <f t="shared" si="3"/>
        <v>0.197</v>
      </c>
      <c r="V4" s="13"/>
      <c r="W4" s="13"/>
      <c r="X4" s="13"/>
      <c r="Y4" s="13"/>
      <c r="Z4" s="13"/>
    </row>
    <row r="5">
      <c r="A5" s="174">
        <v>3.0</v>
      </c>
      <c r="B5" s="176" t="s">
        <v>338</v>
      </c>
      <c r="C5" s="175">
        <v>16.9</v>
      </c>
      <c r="D5" s="175">
        <f t="shared" si="1"/>
        <v>0.2011</v>
      </c>
      <c r="E5" s="175">
        <v>101.65</v>
      </c>
      <c r="F5" s="175">
        <v>505.5</v>
      </c>
      <c r="G5" s="175">
        <v>11.11</v>
      </c>
      <c r="H5" s="175">
        <v>4.56</v>
      </c>
      <c r="I5" s="175">
        <v>0.0</v>
      </c>
      <c r="J5" s="175">
        <v>0.07</v>
      </c>
      <c r="K5" s="175">
        <v>0.85</v>
      </c>
      <c r="L5" s="175">
        <v>17.28</v>
      </c>
      <c r="M5" s="175">
        <v>12.03</v>
      </c>
      <c r="N5" s="175">
        <v>20.34</v>
      </c>
      <c r="O5" s="175">
        <v>100.37</v>
      </c>
      <c r="P5" s="175">
        <v>39.5</v>
      </c>
      <c r="Q5" s="175">
        <v>148.4</v>
      </c>
      <c r="R5" s="175">
        <v>19.05</v>
      </c>
      <c r="S5" s="177">
        <f t="shared" si="2"/>
        <v>0.038</v>
      </c>
      <c r="T5" s="175">
        <v>192.62</v>
      </c>
      <c r="U5" s="177">
        <f t="shared" si="3"/>
        <v>0.381</v>
      </c>
      <c r="V5" s="13"/>
      <c r="W5" s="13"/>
      <c r="X5" s="13"/>
      <c r="Y5" s="13"/>
      <c r="Z5" s="13"/>
    </row>
    <row r="6">
      <c r="A6" s="174">
        <v>4.0</v>
      </c>
      <c r="B6" s="176" t="s">
        <v>339</v>
      </c>
      <c r="C6" s="175">
        <v>9.75</v>
      </c>
      <c r="D6" s="175">
        <f t="shared" si="1"/>
        <v>0.1716</v>
      </c>
      <c r="E6" s="175">
        <v>245.97</v>
      </c>
      <c r="F6" s="175">
        <v>1433.11</v>
      </c>
      <c r="G6" s="175">
        <v>6.69</v>
      </c>
      <c r="H6" s="175">
        <v>0.96</v>
      </c>
      <c r="I6" s="175">
        <v>1.56</v>
      </c>
      <c r="J6" s="175">
        <v>0.03</v>
      </c>
      <c r="K6" s="175">
        <v>0.71</v>
      </c>
      <c r="L6" s="175">
        <v>13.86</v>
      </c>
      <c r="M6" s="175">
        <v>0.14</v>
      </c>
      <c r="N6" s="175">
        <v>19.52</v>
      </c>
      <c r="O6" s="175">
        <v>244.41</v>
      </c>
      <c r="P6" s="175">
        <v>16.9</v>
      </c>
      <c r="Q6" s="175">
        <v>209.5</v>
      </c>
      <c r="R6" s="175">
        <v>34.92</v>
      </c>
      <c r="S6" s="177">
        <f t="shared" si="2"/>
        <v>0.024</v>
      </c>
      <c r="T6" s="175">
        <v>207.09</v>
      </c>
      <c r="U6" s="177">
        <f t="shared" si="3"/>
        <v>0.145</v>
      </c>
      <c r="V6" s="13"/>
      <c r="W6" s="13"/>
      <c r="X6" s="13"/>
      <c r="Y6" s="13"/>
      <c r="Z6" s="13"/>
    </row>
    <row r="7">
      <c r="A7" s="174">
        <v>5.0</v>
      </c>
      <c r="B7" s="176" t="s">
        <v>340</v>
      </c>
      <c r="C7" s="175">
        <v>9.11</v>
      </c>
      <c r="D7" s="175">
        <f t="shared" si="1"/>
        <v>0.0142</v>
      </c>
      <c r="E7" s="175">
        <v>65.82</v>
      </c>
      <c r="F7" s="175">
        <v>4627.3</v>
      </c>
      <c r="G7" s="175">
        <v>-21.58</v>
      </c>
      <c r="H7" s="175">
        <v>0.22</v>
      </c>
      <c r="I7" s="175">
        <v>0.0</v>
      </c>
      <c r="J7" s="175">
        <v>0.73</v>
      </c>
      <c r="K7" s="175">
        <v>0.35</v>
      </c>
      <c r="L7" s="175">
        <v>0.45</v>
      </c>
      <c r="M7" s="175">
        <v>18.34</v>
      </c>
      <c r="N7" s="175">
        <v>1.29</v>
      </c>
      <c r="O7" s="175">
        <v>27.82</v>
      </c>
      <c r="P7" s="175">
        <v>0.87</v>
      </c>
      <c r="Q7" s="175">
        <v>-8.29</v>
      </c>
      <c r="R7" s="175">
        <v>1358.95</v>
      </c>
      <c r="S7" s="177">
        <f t="shared" si="2"/>
        <v>0.294</v>
      </c>
      <c r="T7" s="175">
        <v>2074.59</v>
      </c>
      <c r="U7" s="177">
        <f t="shared" si="3"/>
        <v>0.448</v>
      </c>
      <c r="V7" s="13"/>
      <c r="W7" s="13"/>
      <c r="X7" s="13"/>
      <c r="Y7" s="13"/>
      <c r="Z7" s="13"/>
    </row>
    <row r="8">
      <c r="A8" s="174">
        <v>6.0</v>
      </c>
      <c r="B8" s="176" t="s">
        <v>341</v>
      </c>
      <c r="C8" s="175">
        <v>7.32</v>
      </c>
      <c r="D8" s="175">
        <f t="shared" si="1"/>
        <v>0.0247</v>
      </c>
      <c r="E8" s="175">
        <v>58.19</v>
      </c>
      <c r="F8" s="175">
        <v>2357.75</v>
      </c>
      <c r="G8" s="175">
        <v>-16.21</v>
      </c>
      <c r="H8" s="175">
        <v>0.24</v>
      </c>
      <c r="I8" s="175">
        <v>0.0</v>
      </c>
      <c r="J8" s="175">
        <v>0.22</v>
      </c>
      <c r="K8" s="175">
        <v>0.31</v>
      </c>
      <c r="L8" s="175">
        <v>2.07</v>
      </c>
      <c r="M8" s="175">
        <v>14.0</v>
      </c>
      <c r="N8" s="175">
        <v>6.64</v>
      </c>
      <c r="O8" s="175">
        <v>11.05</v>
      </c>
      <c r="P8" s="175">
        <v>2.78</v>
      </c>
      <c r="Q8" s="175">
        <v>36.12</v>
      </c>
      <c r="R8" s="175">
        <v>326.34</v>
      </c>
      <c r="S8" s="177">
        <f t="shared" si="2"/>
        <v>0.138</v>
      </c>
      <c r="T8" s="175">
        <v>804.34</v>
      </c>
      <c r="U8" s="177">
        <f t="shared" si="3"/>
        <v>0.341</v>
      </c>
      <c r="V8" s="13"/>
      <c r="W8" s="13"/>
      <c r="X8" s="13"/>
      <c r="Y8" s="13"/>
      <c r="Z8" s="13"/>
    </row>
    <row r="9">
      <c r="A9" s="174">
        <v>7.0</v>
      </c>
      <c r="B9" s="175" t="s">
        <v>29</v>
      </c>
      <c r="C9" s="177">
        <f t="shared" ref="C9:U9" si="4">round(AVERAGE(C3:C8),4)</f>
        <v>10.8167</v>
      </c>
      <c r="D9" s="177">
        <f t="shared" si="4"/>
        <v>0.0976</v>
      </c>
      <c r="E9" s="177">
        <f t="shared" si="4"/>
        <v>163.5783</v>
      </c>
      <c r="F9" s="177">
        <f t="shared" si="4"/>
        <v>2459.355</v>
      </c>
      <c r="G9" s="177">
        <f t="shared" si="4"/>
        <v>-0.7533</v>
      </c>
      <c r="H9" s="177">
        <f t="shared" si="4"/>
        <v>1.335</v>
      </c>
      <c r="I9" s="177">
        <f t="shared" si="4"/>
        <v>1.8783</v>
      </c>
      <c r="J9" s="177">
        <f t="shared" si="4"/>
        <v>0.2217</v>
      </c>
      <c r="K9" s="177">
        <f t="shared" si="4"/>
        <v>0.5767</v>
      </c>
      <c r="L9" s="177">
        <f t="shared" si="4"/>
        <v>7.68</v>
      </c>
      <c r="M9" s="177">
        <f t="shared" si="4"/>
        <v>12.7667</v>
      </c>
      <c r="N9" s="177">
        <f t="shared" si="4"/>
        <v>11.4217</v>
      </c>
      <c r="O9" s="177">
        <f t="shared" si="4"/>
        <v>174.8567</v>
      </c>
      <c r="P9" s="177">
        <f t="shared" si="4"/>
        <v>12.9467</v>
      </c>
      <c r="Q9" s="177">
        <f t="shared" si="4"/>
        <v>175.5383</v>
      </c>
      <c r="R9" s="177">
        <f t="shared" si="4"/>
        <v>384.2083</v>
      </c>
      <c r="S9" s="177">
        <f t="shared" si="4"/>
        <v>0.114</v>
      </c>
      <c r="T9" s="177">
        <f t="shared" si="4"/>
        <v>731.605</v>
      </c>
      <c r="U9" s="177">
        <f t="shared" si="4"/>
        <v>0.2823</v>
      </c>
      <c r="V9" s="13"/>
      <c r="W9" s="13"/>
      <c r="X9" s="13"/>
      <c r="Y9" s="13"/>
      <c r="Z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sheetData>
  <hyperlinks>
    <hyperlink r:id="rId1" ref="B3"/>
    <hyperlink r:id="rId2" ref="B4"/>
    <hyperlink r:id="rId3" ref="B5"/>
    <hyperlink r:id="rId4" ref="B6"/>
    <hyperlink r:id="rId5" ref="B7"/>
    <hyperlink r:id="rId6" ref="B8"/>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30.43"/>
    <col customWidth="1" min="3" max="3" width="18.86"/>
    <col customWidth="1" min="4" max="4" width="16.0"/>
    <col customWidth="1" min="5" max="5" width="15.43"/>
    <col customWidth="1" min="8" max="8" width="59.29"/>
  </cols>
  <sheetData>
    <row r="1" ht="36.75" customHeight="1">
      <c r="B1" s="125"/>
      <c r="C1" s="125"/>
      <c r="D1" s="178" t="s">
        <v>342</v>
      </c>
      <c r="E1" s="2"/>
      <c r="F1" s="2"/>
      <c r="G1" s="3"/>
    </row>
    <row r="2">
      <c r="A2" s="179"/>
      <c r="B2" s="180"/>
      <c r="C2" s="129" t="s">
        <v>343</v>
      </c>
      <c r="D2" s="181"/>
      <c r="E2" s="181"/>
    </row>
    <row r="3">
      <c r="A3" s="179"/>
      <c r="B3" s="182"/>
      <c r="C3" s="46">
        <v>2022.0</v>
      </c>
      <c r="D3" s="46">
        <v>2021.0</v>
      </c>
      <c r="E3" s="46">
        <v>2020.0</v>
      </c>
    </row>
    <row r="4" ht="24.0" customHeight="1">
      <c r="A4" s="183"/>
      <c r="B4" s="131" t="s">
        <v>279</v>
      </c>
      <c r="C4" s="132">
        <v>40.6</v>
      </c>
      <c r="D4" s="132">
        <v>69.4</v>
      </c>
      <c r="E4" s="132">
        <v>116.3</v>
      </c>
    </row>
    <row r="5" ht="23.25" customHeight="1">
      <c r="A5" s="183"/>
      <c r="B5" s="184" t="s">
        <v>344</v>
      </c>
      <c r="C5" s="185">
        <v>746.9</v>
      </c>
      <c r="D5" s="185">
        <v>663.1</v>
      </c>
      <c r="E5" s="185">
        <v>904.5</v>
      </c>
    </row>
    <row r="6" ht="22.5" customHeight="1">
      <c r="A6" s="183"/>
      <c r="B6" s="131" t="s">
        <v>345</v>
      </c>
      <c r="C6" s="132">
        <v>2183.8</v>
      </c>
      <c r="D6" s="132">
        <v>2107.6</v>
      </c>
      <c r="E6" s="132">
        <v>1951.4</v>
      </c>
    </row>
    <row r="7" ht="21.75" customHeight="1">
      <c r="A7" s="183"/>
      <c r="B7" s="184" t="s">
        <v>346</v>
      </c>
      <c r="C7" s="185">
        <v>1589.8</v>
      </c>
      <c r="D7" s="185">
        <v>1585.0</v>
      </c>
      <c r="E7" s="185">
        <v>1514.2</v>
      </c>
    </row>
    <row r="8" ht="17.25" customHeight="1">
      <c r="A8" s="179"/>
      <c r="B8" s="182"/>
      <c r="C8" s="48"/>
      <c r="D8" s="48"/>
      <c r="E8" s="48"/>
    </row>
    <row r="9" ht="22.5" customHeight="1">
      <c r="A9" s="183"/>
      <c r="B9" s="131" t="s">
        <v>347</v>
      </c>
      <c r="C9" s="186">
        <f t="shared" ref="C9:E9" si="1">(C4/C5)*100</f>
        <v>5.435801312</v>
      </c>
      <c r="D9" s="186">
        <f t="shared" si="1"/>
        <v>10.46599306</v>
      </c>
      <c r="E9" s="186">
        <f t="shared" si="1"/>
        <v>12.85793256</v>
      </c>
    </row>
    <row r="10" ht="21.0" customHeight="1">
      <c r="A10" s="183"/>
      <c r="B10" s="184" t="s">
        <v>348</v>
      </c>
      <c r="C10" s="187">
        <f t="shared" ref="C10:E10" si="2">(C5/C6)*100</f>
        <v>34.20184999</v>
      </c>
      <c r="D10" s="187">
        <f t="shared" si="2"/>
        <v>31.46232682</v>
      </c>
      <c r="E10" s="187">
        <f t="shared" si="2"/>
        <v>46.3513375</v>
      </c>
    </row>
    <row r="11" ht="23.25" customHeight="1">
      <c r="A11" s="183"/>
      <c r="B11" s="131" t="s">
        <v>349</v>
      </c>
      <c r="C11" s="188">
        <f>(C6/C7)</f>
        <v>1.373631903</v>
      </c>
      <c r="D11" s="188">
        <f t="shared" ref="D11:E11" si="3">D6/D7</f>
        <v>1.329716088</v>
      </c>
      <c r="E11" s="188">
        <f t="shared" si="3"/>
        <v>1.288733325</v>
      </c>
    </row>
    <row r="12" ht="26.25" customHeight="1">
      <c r="A12" s="179"/>
      <c r="B12" s="135" t="s">
        <v>350</v>
      </c>
      <c r="C12" s="189">
        <f t="shared" ref="C12:E12" si="4">(C9*C10*C11)/100</f>
        <v>2.55378035</v>
      </c>
      <c r="D12" s="189">
        <f t="shared" si="4"/>
        <v>4.378548896</v>
      </c>
      <c r="E12" s="189">
        <f t="shared" si="4"/>
        <v>7.680623432</v>
      </c>
      <c r="G12" s="190" t="s">
        <v>351</v>
      </c>
    </row>
    <row r="13">
      <c r="G13" s="191" t="s">
        <v>352</v>
      </c>
    </row>
    <row r="14">
      <c r="G14" s="191" t="s">
        <v>353</v>
      </c>
    </row>
    <row r="15">
      <c r="G15" s="191" t="s">
        <v>354</v>
      </c>
    </row>
  </sheetData>
  <mergeCells count="1">
    <mergeCell ref="D1:G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48.86"/>
    <col customWidth="1" min="3" max="3" width="20.86"/>
    <col customWidth="1" min="4" max="4" width="20.57"/>
    <col customWidth="1" min="5" max="5" width="25.14"/>
    <col customWidth="1" min="6" max="6" width="20.14"/>
    <col customWidth="1" min="7" max="7" width="22.14"/>
    <col customWidth="1" min="8" max="8" width="19.71"/>
    <col customWidth="1" min="9" max="9" width="21.14"/>
  </cols>
  <sheetData>
    <row r="1" ht="31.5" customHeight="1">
      <c r="A1" s="44"/>
      <c r="B1" s="44"/>
      <c r="C1" s="192" t="s">
        <v>355</v>
      </c>
      <c r="I1" s="44"/>
    </row>
    <row r="2">
      <c r="A2" s="193"/>
      <c r="B2" s="193"/>
      <c r="C2" s="193"/>
      <c r="D2" s="193"/>
      <c r="E2" s="194"/>
      <c r="F2" s="194"/>
      <c r="G2" s="194"/>
      <c r="H2" s="194"/>
      <c r="I2" s="194"/>
      <c r="J2" s="195"/>
    </row>
    <row r="3">
      <c r="A3" s="193"/>
      <c r="B3" s="196" t="s">
        <v>356</v>
      </c>
      <c r="C3" s="196" t="s">
        <v>357</v>
      </c>
      <c r="D3" s="196" t="s">
        <v>358</v>
      </c>
      <c r="E3" s="197">
        <v>44621.0</v>
      </c>
      <c r="F3" s="197">
        <v>44256.0</v>
      </c>
      <c r="G3" s="197">
        <v>43891.0</v>
      </c>
      <c r="H3" s="197">
        <v>43525.0</v>
      </c>
      <c r="I3" s="197">
        <v>43160.0</v>
      </c>
      <c r="J3" s="198"/>
    </row>
    <row r="4">
      <c r="A4" s="199"/>
      <c r="B4" s="200" t="s">
        <v>359</v>
      </c>
      <c r="C4" s="201">
        <v>-0.079</v>
      </c>
      <c r="D4" s="201">
        <v>-0.061</v>
      </c>
      <c r="E4" s="202">
        <v>746.9</v>
      </c>
      <c r="F4" s="203">
        <v>663.1</v>
      </c>
      <c r="G4" s="203">
        <v>904.5</v>
      </c>
      <c r="H4" s="203">
        <v>956.0</v>
      </c>
      <c r="I4" s="203">
        <v>972.6</v>
      </c>
      <c r="J4" s="204"/>
    </row>
    <row r="5">
      <c r="A5" s="205"/>
      <c r="B5" s="206" t="s">
        <v>360</v>
      </c>
      <c r="C5" s="207">
        <v>-0.07</v>
      </c>
      <c r="D5" s="201">
        <v>-0.019</v>
      </c>
      <c r="E5" s="208">
        <v>660.3</v>
      </c>
      <c r="F5" s="208">
        <v>539.0</v>
      </c>
      <c r="G5" s="208">
        <v>696.5</v>
      </c>
      <c r="H5" s="208">
        <v>821.2</v>
      </c>
      <c r="I5" s="208">
        <v>699.0</v>
      </c>
      <c r="J5" s="204"/>
    </row>
    <row r="6">
      <c r="A6" s="205"/>
      <c r="B6" s="206" t="s">
        <v>361</v>
      </c>
      <c r="C6" s="201">
        <v>-0.422</v>
      </c>
      <c r="D6" s="201">
        <v>-0.466</v>
      </c>
      <c r="E6" s="202">
        <v>8.9</v>
      </c>
      <c r="F6" s="203">
        <v>6.5</v>
      </c>
      <c r="G6" s="202">
        <v>99.2</v>
      </c>
      <c r="H6" s="203">
        <v>46.1</v>
      </c>
      <c r="I6" s="203">
        <v>181.1</v>
      </c>
      <c r="J6" s="204"/>
    </row>
    <row r="7">
      <c r="A7" s="205"/>
      <c r="B7" s="206" t="s">
        <v>362</v>
      </c>
      <c r="C7" s="201">
        <v>-0.373</v>
      </c>
      <c r="D7" s="201">
        <v>-0.432</v>
      </c>
      <c r="E7" s="209">
        <v>0.0119</v>
      </c>
      <c r="F7" s="209">
        <v>0.0098</v>
      </c>
      <c r="G7" s="209">
        <v>0.1097</v>
      </c>
      <c r="H7" s="209">
        <v>0.0482</v>
      </c>
      <c r="I7" s="209">
        <v>0.1862</v>
      </c>
      <c r="J7" s="210"/>
    </row>
    <row r="8">
      <c r="A8" s="199"/>
      <c r="B8" s="200" t="s">
        <v>363</v>
      </c>
      <c r="C8" s="201">
        <v>-0.067</v>
      </c>
      <c r="D8" s="201">
        <v>-0.018</v>
      </c>
      <c r="E8" s="208">
        <v>699.5</v>
      </c>
      <c r="F8" s="208">
        <v>578.1</v>
      </c>
      <c r="G8" s="208">
        <v>736.7</v>
      </c>
      <c r="H8" s="208">
        <v>860.0</v>
      </c>
      <c r="I8" s="208">
        <v>730.0</v>
      </c>
      <c r="J8" s="204"/>
    </row>
    <row r="9">
      <c r="A9" s="205"/>
      <c r="B9" s="206" t="s">
        <v>364</v>
      </c>
      <c r="C9" s="201">
        <v>-0.137</v>
      </c>
      <c r="D9" s="201">
        <v>-0.219</v>
      </c>
      <c r="E9" s="208">
        <v>86.5</v>
      </c>
      <c r="F9" s="208">
        <v>124.1</v>
      </c>
      <c r="G9" s="208">
        <v>208.0</v>
      </c>
      <c r="H9" s="208">
        <v>134.8</v>
      </c>
      <c r="I9" s="208">
        <v>273.6</v>
      </c>
      <c r="J9" s="204"/>
    </row>
    <row r="10">
      <c r="A10" s="205"/>
      <c r="B10" s="206" t="s">
        <v>365</v>
      </c>
      <c r="C10" s="201">
        <v>-0.063</v>
      </c>
      <c r="D10" s="201">
        <v>-0.168</v>
      </c>
      <c r="E10" s="209">
        <v>0.1159</v>
      </c>
      <c r="F10" s="209">
        <v>0.1872</v>
      </c>
      <c r="G10" s="209">
        <v>0.2299</v>
      </c>
      <c r="H10" s="209">
        <v>0.141</v>
      </c>
      <c r="I10" s="209">
        <v>0.2813</v>
      </c>
      <c r="J10" s="210"/>
    </row>
    <row r="11">
      <c r="A11" s="205"/>
      <c r="B11" s="206" t="s">
        <v>366</v>
      </c>
      <c r="C11" s="201">
        <v>-0.189</v>
      </c>
      <c r="D11" s="201">
        <v>-0.102</v>
      </c>
      <c r="E11" s="208">
        <v>9.4</v>
      </c>
      <c r="F11" s="208">
        <v>8.7</v>
      </c>
      <c r="G11" s="208">
        <v>9.5</v>
      </c>
      <c r="H11" s="208">
        <v>17.6</v>
      </c>
      <c r="I11" s="208">
        <v>11.3</v>
      </c>
      <c r="J11" s="204"/>
    </row>
    <row r="12">
      <c r="A12" s="205"/>
      <c r="B12" s="206" t="s">
        <v>367</v>
      </c>
      <c r="C12" s="211">
        <v>0.12</v>
      </c>
      <c r="D12" s="212">
        <v>0.081</v>
      </c>
      <c r="E12" s="208">
        <v>29.8</v>
      </c>
      <c r="F12" s="208">
        <v>30.4</v>
      </c>
      <c r="G12" s="208">
        <v>30.7</v>
      </c>
      <c r="H12" s="208">
        <v>21.2</v>
      </c>
      <c r="I12" s="208">
        <v>19.7</v>
      </c>
      <c r="J12" s="204"/>
    </row>
    <row r="13">
      <c r="A13" s="205"/>
      <c r="B13" s="206" t="s">
        <v>368</v>
      </c>
      <c r="C13" s="207">
        <v>-0.21</v>
      </c>
      <c r="D13" s="201">
        <v>-0.289</v>
      </c>
      <c r="E13" s="203">
        <v>47.3</v>
      </c>
      <c r="F13" s="203">
        <v>85.0</v>
      </c>
      <c r="G13" s="202">
        <v>167.8</v>
      </c>
      <c r="H13" s="203">
        <v>96.0</v>
      </c>
      <c r="I13" s="203">
        <v>242.6</v>
      </c>
      <c r="J13" s="204"/>
    </row>
    <row r="14">
      <c r="A14" s="205"/>
      <c r="B14" s="206" t="s">
        <v>369</v>
      </c>
      <c r="C14" s="208" t="s">
        <v>309</v>
      </c>
      <c r="D14" s="201">
        <v>-0.424</v>
      </c>
      <c r="E14" s="208">
        <v>4.3</v>
      </c>
      <c r="F14" s="208">
        <v>11.9</v>
      </c>
      <c r="G14" s="208">
        <v>48.9</v>
      </c>
      <c r="H14" s="208">
        <v>-12.4</v>
      </c>
      <c r="I14" s="208">
        <v>58.3</v>
      </c>
      <c r="J14" s="204"/>
    </row>
    <row r="15">
      <c r="A15" s="205"/>
      <c r="B15" s="206" t="s">
        <v>279</v>
      </c>
      <c r="C15" s="201">
        <v>-0.279</v>
      </c>
      <c r="D15" s="201">
        <v>-0.265</v>
      </c>
      <c r="E15" s="203">
        <v>40.6</v>
      </c>
      <c r="F15" s="203">
        <v>69.4</v>
      </c>
      <c r="G15" s="202">
        <v>116.3</v>
      </c>
      <c r="H15" s="203">
        <v>108.4</v>
      </c>
      <c r="I15" s="203">
        <v>175.3</v>
      </c>
      <c r="J15" s="204"/>
    </row>
    <row r="16">
      <c r="A16" s="205"/>
      <c r="B16" s="206" t="s">
        <v>370</v>
      </c>
      <c r="C16" s="201">
        <v>-0.199</v>
      </c>
      <c r="D16" s="201">
        <v>-0.209</v>
      </c>
      <c r="E16" s="209">
        <v>0.0643</v>
      </c>
      <c r="F16" s="209">
        <v>0.1339</v>
      </c>
      <c r="G16" s="209">
        <v>0.1495</v>
      </c>
      <c r="H16" s="209">
        <v>0.1249</v>
      </c>
      <c r="I16" s="209">
        <v>0.2093</v>
      </c>
      <c r="J16" s="210"/>
    </row>
    <row r="18">
      <c r="B18" s="213"/>
      <c r="C18" s="213"/>
      <c r="D18" s="214"/>
      <c r="E18" s="215" t="s">
        <v>371</v>
      </c>
      <c r="F18" s="214"/>
      <c r="H18" s="213"/>
      <c r="I18" s="213"/>
    </row>
    <row r="19">
      <c r="B19" s="216" t="s">
        <v>356</v>
      </c>
      <c r="C19" s="216" t="s">
        <v>357</v>
      </c>
      <c r="D19" s="216" t="s">
        <v>358</v>
      </c>
      <c r="E19" s="217">
        <v>44621.0</v>
      </c>
      <c r="F19" s="217">
        <v>44256.0</v>
      </c>
      <c r="G19" s="217">
        <v>43891.0</v>
      </c>
      <c r="H19" s="217">
        <v>43525.0</v>
      </c>
      <c r="I19" s="217">
        <v>43160.0</v>
      </c>
    </row>
    <row r="20">
      <c r="B20" s="218" t="s">
        <v>372</v>
      </c>
      <c r="C20" s="219">
        <v>0.04</v>
      </c>
      <c r="D20" s="220">
        <v>0.064</v>
      </c>
      <c r="E20" s="221">
        <v>1589.8</v>
      </c>
      <c r="F20" s="222">
        <v>1585.0</v>
      </c>
      <c r="G20" s="221">
        <v>1514.2</v>
      </c>
      <c r="H20" s="221">
        <v>1413.4</v>
      </c>
      <c r="I20" s="221">
        <v>1331.7</v>
      </c>
    </row>
    <row r="21">
      <c r="B21" s="223" t="s">
        <v>373</v>
      </c>
      <c r="C21" s="224" t="s">
        <v>309</v>
      </c>
      <c r="D21" s="224" t="s">
        <v>309</v>
      </c>
      <c r="E21" s="224">
        <v>0.0</v>
      </c>
      <c r="F21" s="224">
        <v>0.0</v>
      </c>
      <c r="G21" s="224">
        <v>0.0</v>
      </c>
      <c r="H21" s="224">
        <v>0.0</v>
      </c>
      <c r="I21" s="224">
        <v>0.0</v>
      </c>
    </row>
    <row r="22">
      <c r="B22" s="218" t="s">
        <v>374</v>
      </c>
      <c r="C22" s="225">
        <v>-0.379</v>
      </c>
      <c r="D22" s="225">
        <v>-0.092</v>
      </c>
      <c r="E22" s="224">
        <v>15.4</v>
      </c>
      <c r="F22" s="224">
        <v>46.6</v>
      </c>
      <c r="G22" s="224">
        <v>80.2</v>
      </c>
      <c r="H22" s="224">
        <v>64.4</v>
      </c>
      <c r="I22" s="224">
        <v>25.9</v>
      </c>
    </row>
    <row r="23">
      <c r="B23" s="218" t="s">
        <v>375</v>
      </c>
      <c r="C23" s="220">
        <v>0.315</v>
      </c>
      <c r="D23" s="219">
        <v>0.16</v>
      </c>
      <c r="E23" s="224">
        <v>578.6</v>
      </c>
      <c r="F23" s="224">
        <v>476.0</v>
      </c>
      <c r="G23" s="224">
        <v>327.0</v>
      </c>
      <c r="H23" s="224">
        <v>254.7</v>
      </c>
      <c r="I23" s="224">
        <v>292.5</v>
      </c>
    </row>
    <row r="24">
      <c r="B24" s="223" t="s">
        <v>376</v>
      </c>
      <c r="C24" s="219">
        <v>0.08</v>
      </c>
      <c r="D24" s="220">
        <v>0.083</v>
      </c>
      <c r="E24" s="226">
        <v>2183.8</v>
      </c>
      <c r="F24" s="226">
        <v>2107.6</v>
      </c>
      <c r="G24" s="226">
        <v>1921.4</v>
      </c>
      <c r="H24" s="226">
        <v>1732.8</v>
      </c>
      <c r="I24" s="226">
        <v>1650.2</v>
      </c>
    </row>
    <row r="25">
      <c r="B25" s="218" t="s">
        <v>377</v>
      </c>
      <c r="C25" s="220">
        <v>0.032</v>
      </c>
      <c r="D25" s="220">
        <v>0.066</v>
      </c>
      <c r="E25" s="224">
        <v>342.9</v>
      </c>
      <c r="F25" s="224">
        <v>345.4</v>
      </c>
      <c r="G25" s="224">
        <v>339.7</v>
      </c>
      <c r="H25" s="224">
        <v>312.4</v>
      </c>
      <c r="I25" s="224">
        <v>239.9</v>
      </c>
    </row>
    <row r="26">
      <c r="B26" s="218" t="s">
        <v>378</v>
      </c>
      <c r="C26" s="220">
        <v>0.058</v>
      </c>
      <c r="D26" s="225">
        <v>-0.012</v>
      </c>
      <c r="E26" s="221">
        <v>1072.8</v>
      </c>
      <c r="F26" s="221">
        <v>1529.4</v>
      </c>
      <c r="G26" s="221">
        <v>1311.6</v>
      </c>
      <c r="H26" s="224">
        <v>906.3</v>
      </c>
      <c r="I26" s="224">
        <v>936.2</v>
      </c>
    </row>
    <row r="27">
      <c r="B27" s="218" t="s">
        <v>379</v>
      </c>
      <c r="C27" s="220">
        <v>0.104</v>
      </c>
      <c r="D27" s="220">
        <v>0.279</v>
      </c>
      <c r="E27" s="222">
        <v>1111.0</v>
      </c>
      <c r="F27" s="224">
        <v>578.2</v>
      </c>
      <c r="G27" s="224">
        <v>609.8</v>
      </c>
      <c r="H27" s="224">
        <v>826.5</v>
      </c>
      <c r="I27" s="224">
        <v>714.0</v>
      </c>
    </row>
    <row r="28">
      <c r="B28" s="223" t="s">
        <v>380</v>
      </c>
      <c r="C28" s="219">
        <v>0.08</v>
      </c>
      <c r="D28" s="220">
        <v>0.083</v>
      </c>
      <c r="E28" s="226">
        <v>2183.8</v>
      </c>
      <c r="F28" s="226">
        <v>2107.6</v>
      </c>
      <c r="G28" s="226">
        <v>1921.4</v>
      </c>
      <c r="H28" s="226">
        <v>1732.8</v>
      </c>
      <c r="I28" s="226">
        <v>1650.2</v>
      </c>
    </row>
  </sheetData>
  <mergeCells count="1">
    <mergeCell ref="C1:F1"/>
  </mergeCells>
  <drawing r:id="rId1"/>
</worksheet>
</file>