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Tables/_rels/pivotTable3.xml.rels" ContentType="application/vnd.openxmlformats-package.relationships+xml"/>
  <Override PartName="/xl/pivotTables/_rels/pivotTable4.xml.rels" ContentType="application/vnd.openxmlformats-package.relationship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data_entry" sheetId="1" state="visible" r:id="rId2"/>
    <sheet name="data_descriptive_stats_pivot" sheetId="2" state="visible" r:id="rId3"/>
    <sheet name="data_descriptive_stats_calc" sheetId="3" state="visible" r:id="rId4"/>
    <sheet name="data_sort_filter_fix" sheetId="4" state="visible" r:id="rId5"/>
    <sheet name="randomization_tech1" sheetId="5" state="visible" r:id="rId6"/>
    <sheet name="randomization_tech2" sheetId="6" state="visible" r:id="rId7"/>
    <sheet name="UK WW" sheetId="7" state="visible" r:id="rId8"/>
  </sheets>
  <definedNames>
    <definedName function="false" hidden="false" localSheetId="3" name="_xlnm._FilterDatabase" vbProcedure="false">data_sort_filter_fix!$A$1:$K$61</definedName>
  </definedNames>
  <calcPr iterateCount="100" refMode="A1" iterate="false" iterateDelta="0.0001"/>
  <pivotCaches>
    <pivotCache cacheId="1" r:id="rId10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<sst xmlns="http://schemas.openxmlformats.org/spreadsheetml/2006/main" count="830" uniqueCount="417">
  <si>
    <t xml:space="preserve">TRIAL:CVT_I</t>
  </si>
  <si>
    <t xml:space="preserve">Location:NMRP, RAMPUR</t>
  </si>
  <si>
    <t xml:space="preserve">Spacing: 0.75m RR x 0.20m PP</t>
  </si>
  <si>
    <t xml:space="preserve">Date of planting: 15/12/2020</t>
  </si>
  <si>
    <t xml:space="preserve">No. of rows: 4 rows of 4m long</t>
  </si>
  <si>
    <t xml:space="preserve">Date of harvesting:</t>
  </si>
  <si>
    <t xml:space="preserve">Fertilizer: 180:60:40NPK/ha + 10 t/ha FYM</t>
  </si>
  <si>
    <t xml:space="preserve">Area harvested (m2): 12</t>
  </si>
  <si>
    <t xml:space="preserve">LOC</t>
  </si>
  <si>
    <t xml:space="preserve">Exp</t>
  </si>
  <si>
    <t xml:space="preserve">Rep</t>
  </si>
  <si>
    <t xml:space="preserve">Plot</t>
  </si>
  <si>
    <t xml:space="preserve">Entry</t>
  </si>
  <si>
    <t xml:space="preserve">Entry name</t>
  </si>
  <si>
    <t xml:space="preserve">DOP</t>
  </si>
  <si>
    <t xml:space="preserve">Anthesis date</t>
  </si>
  <si>
    <t xml:space="preserve">AD</t>
  </si>
  <si>
    <t xml:space="preserve">Silking date</t>
  </si>
  <si>
    <t xml:space="preserve">SD</t>
  </si>
  <si>
    <t xml:space="preserve">ASI</t>
  </si>
  <si>
    <t xml:space="preserve">PH</t>
  </si>
  <si>
    <t xml:space="preserve">EH</t>
  </si>
  <si>
    <t xml:space="preserve">Ratio EH PH</t>
  </si>
  <si>
    <t xml:space="preserve">NOP</t>
  </si>
  <si>
    <t xml:space="preserve">NoPha</t>
  </si>
  <si>
    <t xml:space="preserve">NOE</t>
  </si>
  <si>
    <t xml:space="preserve">NoEha</t>
  </si>
  <si>
    <t xml:space="preserve">FW</t>
  </si>
  <si>
    <t xml:space="preserve">MOI</t>
  </si>
  <si>
    <t xml:space="preserve">GY</t>
  </si>
  <si>
    <t xml:space="preserve">RAMPUR</t>
  </si>
  <si>
    <t xml:space="preserve">RML11-1/RL298</t>
  </si>
  <si>
    <t xml:space="preserve">RML4/RL105</t>
  </si>
  <si>
    <t xml:space="preserve">DMK2</t>
  </si>
  <si>
    <t xml:space="preserve">RML95/RML140</t>
  </si>
  <si>
    <t xml:space="preserve">Rajkumar</t>
  </si>
  <si>
    <t xml:space="preserve">RML97-2/RML105</t>
  </si>
  <si>
    <t xml:space="preserve">RL294/RML170</t>
  </si>
  <si>
    <t xml:space="preserve">RML85/RML146</t>
  </si>
  <si>
    <t xml:space="preserve">RML84/RL105</t>
  </si>
  <si>
    <t xml:space="preserve">RML76/RML146</t>
  </si>
  <si>
    <t xml:space="preserve">RML4/RL111</t>
  </si>
  <si>
    <t xml:space="preserve">RML76/RML17</t>
  </si>
  <si>
    <t xml:space="preserve">RML87/RML146</t>
  </si>
  <si>
    <t xml:space="preserve">RL236/RML96</t>
  </si>
  <si>
    <t xml:space="preserve">RH10</t>
  </si>
  <si>
    <t xml:space="preserve">RML191/RML444</t>
  </si>
  <si>
    <t xml:space="preserve">RML145/RL105</t>
  </si>
  <si>
    <t xml:space="preserve">RL272/RML96</t>
  </si>
  <si>
    <t xml:space="preserve">RL36/RL105</t>
  </si>
  <si>
    <t xml:space="preserve">CAH196</t>
  </si>
  <si>
    <t xml:space="preserve">Data</t>
  </si>
  <si>
    <t xml:space="preserve">Average - AD</t>
  </si>
  <si>
    <t xml:space="preserve">Average - SD</t>
  </si>
  <si>
    <t xml:space="preserve">Average - PH</t>
  </si>
  <si>
    <t xml:space="preserve">Average - EH</t>
  </si>
  <si>
    <t xml:space="preserve">Average - NoPha</t>
  </si>
  <si>
    <t xml:space="preserve">Average - NoEha</t>
  </si>
  <si>
    <t xml:space="preserve">Average - GY</t>
  </si>
  <si>
    <t xml:space="preserve">StDev - AD</t>
  </si>
  <si>
    <t xml:space="preserve">StDev - SD</t>
  </si>
  <si>
    <t xml:space="preserve">StDev - PH</t>
  </si>
  <si>
    <t xml:space="preserve">StDev - EH</t>
  </si>
  <si>
    <t xml:space="preserve">StDev - NoPha</t>
  </si>
  <si>
    <t xml:space="preserve">StDev - NoEha</t>
  </si>
  <si>
    <t xml:space="preserve">StDev - GY</t>
  </si>
  <si>
    <t xml:space="preserve">Total StDev - AD</t>
  </si>
  <si>
    <t xml:space="preserve">Total StDev - SD</t>
  </si>
  <si>
    <t xml:space="preserve">Total StDev - PH</t>
  </si>
  <si>
    <t xml:space="preserve">Total StDev - EH</t>
  </si>
  <si>
    <t xml:space="preserve">Total StDev - NoPha</t>
  </si>
  <si>
    <t xml:space="preserve">Total StDev - NoEha</t>
  </si>
  <si>
    <t xml:space="preserve">Total StDev - GY</t>
  </si>
  <si>
    <t xml:space="preserve">Mean</t>
  </si>
  <si>
    <t xml:space="preserve">CV</t>
  </si>
  <si>
    <t xml:space="preserve">SEM</t>
  </si>
  <si>
    <t xml:space="preserve">rep</t>
  </si>
  <si>
    <t xml:space="preserve">var</t>
  </si>
  <si>
    <t xml:space="preserve">Rep_randomized</t>
  </si>
  <si>
    <t xml:space="preserve">Var_randomized</t>
  </si>
  <si>
    <t xml:space="preserve">Plot no</t>
  </si>
  <si>
    <t xml:space="preserve">plot_no</t>
  </si>
  <si>
    <t xml:space="preserve">randomied_rep</t>
  </si>
  <si>
    <t xml:space="preserve">randomized_var</t>
  </si>
  <si>
    <t xml:space="preserve">CURR_NAME</t>
  </si>
  <si>
    <t xml:space="preserve">FIRST_YEAR</t>
  </si>
  <si>
    <t xml:space="preserve">LAST_YEAR</t>
  </si>
  <si>
    <t xml:space="preserve">VARS</t>
  </si>
  <si>
    <t xml:space="preserve">Deviation</t>
  </si>
  <si>
    <t xml:space="preserve">e^2</t>
  </si>
  <si>
    <t xml:space="preserve">ALS</t>
  </si>
  <si>
    <t xml:space="preserve">ATLE</t>
  </si>
  <si>
    <t xml:space="preserve">mean</t>
  </si>
  <si>
    <t xml:space="preserve">BERSEE</t>
  </si>
  <si>
    <t xml:space="preserve">max</t>
  </si>
  <si>
    <t xml:space="preserve">EROICA</t>
  </si>
  <si>
    <t xml:space="preserve">min</t>
  </si>
  <si>
    <t xml:space="preserve">FRANC NORD</t>
  </si>
  <si>
    <t xml:space="preserve">median</t>
  </si>
  <si>
    <t xml:space="preserve">HOLDFAST</t>
  </si>
  <si>
    <t xml:space="preserve">mode</t>
  </si>
  <si>
    <t xml:space="preserve">(not for quantitative traits)</t>
  </si>
  <si>
    <t xml:space="preserve">HYBRID 46</t>
  </si>
  <si>
    <t xml:space="preserve">JULIANA</t>
  </si>
  <si>
    <t xml:space="preserve">variance</t>
  </si>
  <si>
    <t xml:space="preserve">KING II</t>
  </si>
  <si>
    <t xml:space="preserve">the average of the deviations from the mean</t>
  </si>
  <si>
    <t xml:space="preserve">N 59</t>
  </si>
  <si>
    <t xml:space="preserve">the average of the (deviations from the mean)^2</t>
  </si>
  <si>
    <t xml:space="preserve">NORD DESPREZ</t>
  </si>
  <si>
    <t xml:space="preserve">PETIT QUIN QUIN</t>
  </si>
  <si>
    <t xml:space="preserve">count</t>
  </si>
  <si>
    <t xml:space="preserve">PILOT</t>
  </si>
  <si>
    <t xml:space="preserve">SCANDIA</t>
  </si>
  <si>
    <t xml:space="preserve">SE</t>
  </si>
  <si>
    <t xml:space="preserve">STARING</t>
  </si>
  <si>
    <t xml:space="preserve">W 298 5A</t>
  </si>
  <si>
    <t xml:space="preserve">W 298 6A</t>
  </si>
  <si>
    <t xml:space="preserve">vlookup</t>
  </si>
  <si>
    <t xml:space="preserve">ALBA</t>
  </si>
  <si>
    <t xml:space="preserve">get me the last year in trial and the yield of:</t>
  </si>
  <si>
    <t xml:space="preserve">JUBILEGEM</t>
  </si>
  <si>
    <t xml:space="preserve">Alpha</t>
  </si>
  <si>
    <t xml:space="preserve">LITTLE JOSS</t>
  </si>
  <si>
    <t xml:space="preserve">Rocket</t>
  </si>
  <si>
    <t xml:space="preserve">REDMAN</t>
  </si>
  <si>
    <t xml:space="preserve">Mascot*</t>
  </si>
  <si>
    <t xml:space="preserve">&lt;- problems, why?</t>
  </si>
  <si>
    <t xml:space="preserve">SQUAREHEADS MASTER</t>
  </si>
  <si>
    <t xml:space="preserve">STEADFAST</t>
  </si>
  <si>
    <t xml:space="preserve">VILMORIN 27</t>
  </si>
  <si>
    <t xml:space="preserve">make a histogram</t>
  </si>
  <si>
    <t xml:space="preserve">WARDEN</t>
  </si>
  <si>
    <t xml:space="preserve">1) of yield &lt;-- I'll show you how</t>
  </si>
  <si>
    <t xml:space="preserve">CAPPELLE DESPREZ</t>
  </si>
  <si>
    <t xml:space="preserve">1) of the time varieties spend in trial</t>
  </si>
  <si>
    <t xml:space="preserve">ECLIPSE</t>
  </si>
  <si>
    <t xml:space="preserve">HYBRIDE DE LA TOUR</t>
  </si>
  <si>
    <t xml:space="preserve">HYBRIDE DE LOBEAU</t>
  </si>
  <si>
    <t xml:space="preserve">INVERSABLE BORDEAUX</t>
  </si>
  <si>
    <t xml:space="preserve">WELCOME</t>
  </si>
  <si>
    <t xml:space="preserve">ALPHA</t>
  </si>
  <si>
    <t xml:space="preserve">DEMETER</t>
  </si>
  <si>
    <t xml:space="preserve">GLASNEVIN ROSA</t>
  </si>
  <si>
    <t xml:space="preserve">LATER</t>
  </si>
  <si>
    <t xml:space="preserve">MASTERPIECE</t>
  </si>
  <si>
    <t xml:space="preserve">MINISTER</t>
  </si>
  <si>
    <t xml:space="preserve">TADEPI</t>
  </si>
  <si>
    <t xml:space="preserve">B 9</t>
  </si>
  <si>
    <t xml:space="preserve">BANCO</t>
  </si>
  <si>
    <t xml:space="preserve">COLMAR</t>
  </si>
  <si>
    <t xml:space="preserve">K 01580</t>
  </si>
  <si>
    <t xml:space="preserve">MOLINEL</t>
  </si>
  <si>
    <t xml:space="preserve">NEW WILMA</t>
  </si>
  <si>
    <t xml:space="preserve">ABONDANCE LEPEUPLE</t>
  </si>
  <si>
    <t xml:space="preserve">DIRECTOIRE JOURNEE</t>
  </si>
  <si>
    <t xml:space="preserve">HEINES VII</t>
  </si>
  <si>
    <t xml:space="preserve">HYBRIDE DE LA NOUE</t>
  </si>
  <si>
    <t xml:space="preserve">DOMINATOR</t>
  </si>
  <si>
    <t xml:space="preserve">LEDA</t>
  </si>
  <si>
    <t xml:space="preserve">MADO</t>
  </si>
  <si>
    <t xml:space="preserve">MILFAST</t>
  </si>
  <si>
    <t xml:space="preserve">TAVERO</t>
  </si>
  <si>
    <t xml:space="preserve">ELITE LEPEUPLE</t>
  </si>
  <si>
    <t xml:space="preserve">MARNE-DESPREZ</t>
  </si>
  <si>
    <t xml:space="preserve">MERLIN</t>
  </si>
  <si>
    <t xml:space="preserve">FLAMINGO</t>
  </si>
  <si>
    <t xml:space="preserve">HES BIGNON</t>
  </si>
  <si>
    <t xml:space="preserve">PONCHEAU</t>
  </si>
  <si>
    <t xml:space="preserve">PROFESSEUR MARCHAL</t>
  </si>
  <si>
    <t xml:space="preserve">STELLA</t>
  </si>
  <si>
    <t xml:space="preserve">MAITRE PIERRE</t>
  </si>
  <si>
    <t xml:space="preserve">MARSTERS 57</t>
  </si>
  <si>
    <t xml:space="preserve">CHAMPLEIN</t>
  </si>
  <si>
    <t xml:space="preserve">FALCO</t>
  </si>
  <si>
    <t xml:space="preserve">VILMORIN G</t>
  </si>
  <si>
    <t xml:space="preserve">ARROMANCHES</t>
  </si>
  <si>
    <t xml:space="preserve">MARIS WIDGEON</t>
  </si>
  <si>
    <t xml:space="preserve">PRESTIGE</t>
  </si>
  <si>
    <t xml:space="preserve">SAMBO</t>
  </si>
  <si>
    <t xml:space="preserve">HEINES 4013</t>
  </si>
  <si>
    <t xml:space="preserve">ROTHWELL PERDIX</t>
  </si>
  <si>
    <t xml:space="preserve">VIKING</t>
  </si>
  <si>
    <t xml:space="preserve">AYR CHALLENGE</t>
  </si>
  <si>
    <t xml:space="preserve">VILMORIN 5905</t>
  </si>
  <si>
    <t xml:space="preserve">JUBILAR</t>
  </si>
  <si>
    <t xml:space="preserve">OUEST-DESPREZ (C 258)</t>
  </si>
  <si>
    <t xml:space="preserve">RALLYE</t>
  </si>
  <si>
    <t xml:space="preserve">MILDRESS</t>
  </si>
  <si>
    <t xml:space="preserve">BOUQUET</t>
  </si>
  <si>
    <t xml:space="preserve">BRITANNIA</t>
  </si>
  <si>
    <t xml:space="preserve">JOSS CAMBIER</t>
  </si>
  <si>
    <t xml:space="preserve">MARGIN</t>
  </si>
  <si>
    <t xml:space="preserve">ZORBA</t>
  </si>
  <si>
    <t xml:space="preserve">CAMA</t>
  </si>
  <si>
    <t xml:space="preserve">CORDIAL</t>
  </si>
  <si>
    <t xml:space="preserve">MARIS RANGER</t>
  </si>
  <si>
    <t xml:space="preserve">MARIS TEAL</t>
  </si>
  <si>
    <t xml:space="preserve">WEST DESPREZ</t>
  </si>
  <si>
    <t xml:space="preserve">HEIMA DESPREZ</t>
  </si>
  <si>
    <t xml:space="preserve">MARIS BEACON</t>
  </si>
  <si>
    <t xml:space="preserve">MARIS SETTLER</t>
  </si>
  <si>
    <t xml:space="preserve">TOMMY</t>
  </si>
  <si>
    <t xml:space="preserve">ARMENTIERES</t>
  </si>
  <si>
    <t xml:space="preserve">CHALK</t>
  </si>
  <si>
    <t xml:space="preserve">FLINOR</t>
  </si>
  <si>
    <t xml:space="preserve">MARIS NIMROD</t>
  </si>
  <si>
    <t xml:space="preserve">BENNO</t>
  </si>
  <si>
    <t xml:space="preserve">MARIS HUNTSMAN</t>
  </si>
  <si>
    <t xml:space="preserve">MARIS TEMPLAR</t>
  </si>
  <si>
    <t xml:space="preserve">VAL</t>
  </si>
  <si>
    <t xml:space="preserve">ATOU</t>
  </si>
  <si>
    <t xml:space="preserve">MARIS FREEMAN</t>
  </si>
  <si>
    <t xml:space="preserve">MEGA</t>
  </si>
  <si>
    <t xml:space="preserve">MERCURY</t>
  </si>
  <si>
    <t xml:space="preserve">SR 156-218</t>
  </si>
  <si>
    <t xml:space="preserve">CLEMENT</t>
  </si>
  <si>
    <t xml:space="preserve">LINCOLN</t>
  </si>
  <si>
    <t xml:space="preserve">RESO</t>
  </si>
  <si>
    <t xml:space="preserve">DERWENT</t>
  </si>
  <si>
    <t xml:space="preserve">MARIS FUNDIN</t>
  </si>
  <si>
    <t xml:space="preserve">FLANDERS</t>
  </si>
  <si>
    <t xml:space="preserve">GAMIN</t>
  </si>
  <si>
    <t xml:space="preserve">HOBBIT</t>
  </si>
  <si>
    <t xml:space="preserve">KINSMAN</t>
  </si>
  <si>
    <t xml:space="preserve">SCORE</t>
  </si>
  <si>
    <t xml:space="preserve">ARMADA</t>
  </si>
  <si>
    <t xml:space="preserve">HAWK</t>
  </si>
  <si>
    <t xml:space="preserve">KADOR</t>
  </si>
  <si>
    <t xml:space="preserve">SPORTSMAN</t>
  </si>
  <si>
    <t xml:space="preserve">AQUILA</t>
  </si>
  <si>
    <t xml:space="preserve">BRIGAND</t>
  </si>
  <si>
    <t xml:space="preserve">FLEURUS</t>
  </si>
  <si>
    <t xml:space="preserve">HUSTLER</t>
  </si>
  <si>
    <t xml:space="preserve">MARDLER</t>
  </si>
  <si>
    <t xml:space="preserve">MARKSMAN</t>
  </si>
  <si>
    <t xml:space="preserve">WAGGONER</t>
  </si>
  <si>
    <t xml:space="preserve">BOUNTY</t>
  </si>
  <si>
    <t xml:space="preserve">COPAIN</t>
  </si>
  <si>
    <t xml:space="preserve">IONA</t>
  </si>
  <si>
    <t xml:space="preserve">SENTRY</t>
  </si>
  <si>
    <t xml:space="preserve">STUART</t>
  </si>
  <si>
    <t xml:space="preserve">VIRTUE</t>
  </si>
  <si>
    <t xml:space="preserve">WIZARD</t>
  </si>
  <si>
    <t xml:space="preserve">AVALON</t>
  </si>
  <si>
    <t xml:space="preserve">PRINCE</t>
  </si>
  <si>
    <t xml:space="preserve">ABELE</t>
  </si>
  <si>
    <t xml:space="preserve">BARON</t>
  </si>
  <si>
    <t xml:space="preserve">GALAHAD</t>
  </si>
  <si>
    <t xml:space="preserve">MITHRAS</t>
  </si>
  <si>
    <t xml:space="preserve">NORMAN</t>
  </si>
  <si>
    <t xml:space="preserve">RAPIER</t>
  </si>
  <si>
    <t xml:space="preserve">FENMAN</t>
  </si>
  <si>
    <t xml:space="preserve">GUARDIAN</t>
  </si>
  <si>
    <t xml:space="preserve">LONGBOW</t>
  </si>
  <si>
    <t xml:space="preserve">PAGEANT</t>
  </si>
  <si>
    <t xml:space="preserve">MOULIN</t>
  </si>
  <si>
    <t xml:space="preserve">STETSON</t>
  </si>
  <si>
    <t xml:space="preserve">HAMMER</t>
  </si>
  <si>
    <t xml:space="preserve">MISSION</t>
  </si>
  <si>
    <t xml:space="preserve">AMBASSADOR</t>
  </si>
  <si>
    <t xml:space="preserve">BOXER</t>
  </si>
  <si>
    <t xml:space="preserve">BRIMSTONE</t>
  </si>
  <si>
    <t xml:space="preserve">BROCK</t>
  </si>
  <si>
    <t xml:space="preserve">RENARD</t>
  </si>
  <si>
    <t xml:space="preserve">CORINTHIAN</t>
  </si>
  <si>
    <t xml:space="preserve">MERCIA</t>
  </si>
  <si>
    <t xml:space="preserve">SLEJPNER</t>
  </si>
  <si>
    <t xml:space="preserve">DAUNTLESS</t>
  </si>
  <si>
    <t xml:space="preserve">GAWAIN</t>
  </si>
  <si>
    <t xml:space="preserve">HORNET</t>
  </si>
  <si>
    <t xml:space="preserve">PARADE</t>
  </si>
  <si>
    <t xml:space="preserve">RENDEZVOUS</t>
  </si>
  <si>
    <t xml:space="preserve">APOLLO</t>
  </si>
  <si>
    <t xml:space="preserve">FORTRESS</t>
  </si>
  <si>
    <t xml:space="preserve">MANDATE</t>
  </si>
  <si>
    <t xml:space="preserve">RIBAND</t>
  </si>
  <si>
    <t xml:space="preserve">ROCKET</t>
  </si>
  <si>
    <t xml:space="preserve">APOSTLE</t>
  </si>
  <si>
    <t xml:space="preserve">PASTICHE</t>
  </si>
  <si>
    <t xml:space="preserve">DEAN</t>
  </si>
  <si>
    <t xml:space="preserve">HAVEN</t>
  </si>
  <si>
    <t xml:space="preserve">AXIAL</t>
  </si>
  <si>
    <t xml:space="preserve">BEAVER</t>
  </si>
  <si>
    <t xml:space="preserve">HEREWARD</t>
  </si>
  <si>
    <t xml:space="preserve">TALON</t>
  </si>
  <si>
    <t xml:space="preserve">TARA</t>
  </si>
  <si>
    <t xml:space="preserve">TORFRIDA</t>
  </si>
  <si>
    <t xml:space="preserve">URBAN</t>
  </si>
  <si>
    <t xml:space="preserve">ADMIRAL</t>
  </si>
  <si>
    <t xml:space="preserve">ESTICA</t>
  </si>
  <si>
    <t xml:space="preserve">HUSSAR</t>
  </si>
  <si>
    <t xml:space="preserve">WASP</t>
  </si>
  <si>
    <t xml:space="preserve">BRIGADIER</t>
  </si>
  <si>
    <t xml:space="preserve">CADENZA</t>
  </si>
  <si>
    <t xml:space="preserve">GENESIS</t>
  </si>
  <si>
    <t xml:space="preserve">HUNTER</t>
  </si>
  <si>
    <t xml:space="preserve">SPARK</t>
  </si>
  <si>
    <t xml:space="preserve">ZODIAC</t>
  </si>
  <si>
    <t xml:space="preserve">ANDANTE</t>
  </si>
  <si>
    <t xml:space="preserve">BUSTER</t>
  </si>
  <si>
    <t xml:space="preserve">FLAME</t>
  </si>
  <si>
    <t xml:space="preserve">LYNX *</t>
  </si>
  <si>
    <t xml:space="preserve">PROPHET</t>
  </si>
  <si>
    <t xml:space="preserve">RIALTO</t>
  </si>
  <si>
    <t xml:space="preserve">CONSORT</t>
  </si>
  <si>
    <t xml:space="preserve">ENCORE</t>
  </si>
  <si>
    <t xml:space="preserve">CROFTER</t>
  </si>
  <si>
    <t xml:space="preserve">DRAKE</t>
  </si>
  <si>
    <t xml:space="preserve">MAGELLAN</t>
  </si>
  <si>
    <t xml:space="preserve">ABBOT</t>
  </si>
  <si>
    <t xml:space="preserve">EQUINOX</t>
  </si>
  <si>
    <t xml:space="preserve">HARRIER</t>
  </si>
  <si>
    <t xml:space="preserve">IMPALA</t>
  </si>
  <si>
    <t xml:space="preserve">MADRIGAL</t>
  </si>
  <si>
    <t xml:space="preserve">MALACCA</t>
  </si>
  <si>
    <t xml:space="preserve">BEAUFORT</t>
  </si>
  <si>
    <t xml:space="preserve">BLAZE *</t>
  </si>
  <si>
    <t xml:space="preserve">CANTATA</t>
  </si>
  <si>
    <t xml:space="preserve">CAXTON</t>
  </si>
  <si>
    <t xml:space="preserve">CHARGER</t>
  </si>
  <si>
    <t xml:space="preserve">CHAUCER</t>
  </si>
  <si>
    <t xml:space="preserve">DYNAMO</t>
  </si>
  <si>
    <t xml:space="preserve">KRAKATOA</t>
  </si>
  <si>
    <t xml:space="preserve">MAVERICK</t>
  </si>
  <si>
    <t xml:space="preserve">OBERON</t>
  </si>
  <si>
    <t xml:space="preserve">PRIDE **</t>
  </si>
  <si>
    <t xml:space="preserve">REAPER</t>
  </si>
  <si>
    <t xml:space="preserve">SAVANNAH</t>
  </si>
  <si>
    <t xml:space="preserve">SHANGO</t>
  </si>
  <si>
    <t xml:space="preserve">SOISSONS</t>
  </si>
  <si>
    <t xml:space="preserve">TILLER</t>
  </si>
  <si>
    <t xml:space="preserve">AARDVARK</t>
  </si>
  <si>
    <t xml:space="preserve">BUCHAN</t>
  </si>
  <si>
    <t xml:space="preserve">CLAIRE</t>
  </si>
  <si>
    <t xml:space="preserve">SHAMROCK</t>
  </si>
  <si>
    <t xml:space="preserve">COCKPIT</t>
  </si>
  <si>
    <t xml:space="preserve">ECLIPSE *</t>
  </si>
  <si>
    <t xml:space="preserve">GENGHIS</t>
  </si>
  <si>
    <t xml:space="preserve">NAPIER</t>
  </si>
  <si>
    <t xml:space="preserve">BISCAY</t>
  </si>
  <si>
    <t xml:space="preserve">DEBEN</t>
  </si>
  <si>
    <t xml:space="preserve">ODYSSEY</t>
  </si>
  <si>
    <t xml:space="preserve">OPTION</t>
  </si>
  <si>
    <t xml:space="preserve">OXBOW</t>
  </si>
  <si>
    <t xml:space="preserve">POTENT</t>
  </si>
  <si>
    <t xml:space="preserve">TANKER</t>
  </si>
  <si>
    <t xml:space="preserve">ACCESS</t>
  </si>
  <si>
    <t xml:space="preserve">CHATSWORTH</t>
  </si>
  <si>
    <t xml:space="preserve">FENDER</t>
  </si>
  <si>
    <t xml:space="preserve">MACRO</t>
  </si>
  <si>
    <t xml:space="preserve">PHLEBAS</t>
  </si>
  <si>
    <t xml:space="preserve">RICHMOND</t>
  </si>
  <si>
    <t xml:space="preserve">SOLSTICE *</t>
  </si>
  <si>
    <t xml:space="preserve">STORM</t>
  </si>
  <si>
    <t xml:space="preserve">XI19</t>
  </si>
  <si>
    <t xml:space="preserve">ARRAN</t>
  </si>
  <si>
    <t xml:space="preserve">BRUNEL</t>
  </si>
  <si>
    <t xml:space="preserve">CARLTON</t>
  </si>
  <si>
    <t xml:space="preserve">CHARDONNAY</t>
  </si>
  <si>
    <t xml:space="preserve">EINSTEIN</t>
  </si>
  <si>
    <t xml:space="preserve">ROBIGUS</t>
  </si>
  <si>
    <t xml:space="preserve">SCORPION 25</t>
  </si>
  <si>
    <t xml:space="preserve">TELLUS</t>
  </si>
  <si>
    <t xml:space="preserve">WARLOCK 24</t>
  </si>
  <si>
    <t xml:space="preserve">WIZARD ***</t>
  </si>
  <si>
    <t xml:space="preserve">BENTLEY</t>
  </si>
  <si>
    <t xml:space="preserve">CORDIALE</t>
  </si>
  <si>
    <t xml:space="preserve">DART *</t>
  </si>
  <si>
    <t xml:space="preserve">DICKSON</t>
  </si>
  <si>
    <t xml:space="preserve">GLADIATOR *</t>
  </si>
  <si>
    <t xml:space="preserve">HERITAGE</t>
  </si>
  <si>
    <t xml:space="preserve">ISTABRAQ</t>
  </si>
  <si>
    <t xml:space="preserve">NIJINSKY</t>
  </si>
  <si>
    <t xml:space="preserve">PENNANT *</t>
  </si>
  <si>
    <t xml:space="preserve">QUEST</t>
  </si>
  <si>
    <t xml:space="preserve">SENATOR</t>
  </si>
  <si>
    <t xml:space="preserve">SMUGGLER</t>
  </si>
  <si>
    <t xml:space="preserve">STEADFAST *</t>
  </si>
  <si>
    <t xml:space="preserve">SW TATAROS</t>
  </si>
  <si>
    <t xml:space="preserve">VECTOR</t>
  </si>
  <si>
    <t xml:space="preserve">WELFORD</t>
  </si>
  <si>
    <t xml:space="preserve">AMBROSIA</t>
  </si>
  <si>
    <t xml:space="preserve">ATLANTA</t>
  </si>
  <si>
    <t xml:space="preserve">BROMPTON</t>
  </si>
  <si>
    <t xml:space="preserve">DEFENDER</t>
  </si>
  <si>
    <t xml:space="preserve">EXETER</t>
  </si>
  <si>
    <t xml:space="preserve">GLASGOW</t>
  </si>
  <si>
    <t xml:space="preserve">ALCHEMY</t>
  </si>
  <si>
    <t xml:space="preserve">ASAGAI</t>
  </si>
  <si>
    <t xml:space="preserve">DIRECTOR</t>
  </si>
  <si>
    <t xml:space="preserve">DOVER</t>
  </si>
  <si>
    <t xml:space="preserve">FASTNET</t>
  </si>
  <si>
    <t xml:space="preserve">GATSBY</t>
  </si>
  <si>
    <t xml:space="preserve">HURLEY</t>
  </si>
  <si>
    <t xml:space="preserve">HYPERION</t>
  </si>
  <si>
    <t xml:space="preserve">KIPLING</t>
  </si>
  <si>
    <t xml:space="preserve">MASCOT *</t>
  </si>
  <si>
    <t xml:space="preserve">PIRANHA</t>
  </si>
  <si>
    <t xml:space="preserve">ZEBEDEE</t>
  </si>
  <si>
    <t xml:space="preserve">BATTALION</t>
  </si>
  <si>
    <t xml:space="preserve">BENEDICT</t>
  </si>
  <si>
    <t xml:space="preserve">CONTENDER</t>
  </si>
  <si>
    <t xml:space="preserve">GULLIVER</t>
  </si>
  <si>
    <t xml:space="preserve">HUMBER</t>
  </si>
  <si>
    <t xml:space="preserve">OAKLEY</t>
  </si>
  <si>
    <t xml:space="preserve">SAHARA</t>
  </si>
  <si>
    <t xml:space="preserve">TIMBER</t>
  </si>
  <si>
    <t xml:space="preserve">DUXFORD</t>
  </si>
  <si>
    <t xml:space="preserve">HEREFORD</t>
  </si>
  <si>
    <t xml:space="preserve">JB DIEGO</t>
  </si>
  <si>
    <t xml:space="preserve">LIMERICK</t>
  </si>
  <si>
    <t xml:space="preserve">MARKSMAN **</t>
  </si>
  <si>
    <t xml:space="preserve">MONTY</t>
  </si>
  <si>
    <t xml:space="preserve">MUSKETEER</t>
  </si>
  <si>
    <t xml:space="preserve">ROCKY *</t>
  </si>
  <si>
    <t xml:space="preserve">VELOCITY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</si>
</sst>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\-mmm\-yy"/>
    <numFmt numFmtId="166" formatCode="0.000"/>
    <numFmt numFmtId="167" formatCode="0.0"/>
    <numFmt numFmtId="168" formatCode="General"/>
    <numFmt numFmtId="169" formatCode="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2"/>
      <color rgb="FF000000"/>
      <name val="Times New Roman"/>
      <family val="1"/>
      <charset val="1"/>
    </font>
    <font>
      <sz val="11"/>
      <color rgb="FFC55A11"/>
      <name val="Calibri"/>
      <family val="2"/>
      <charset val="1"/>
    </font>
    <font>
      <sz val="11"/>
      <color rgb="FFED7D3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5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9" fontId="0" fillId="0" borderId="1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5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3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9" fontId="4" fillId="0" borderId="2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C55A11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60" createdVersion="3">
  <cacheSource type="worksheet">
    <worksheetSource ref="A1:K61" sheet="data_sort_filter_fix"/>
  </cacheSource>
  <cacheFields count="11">
    <cacheField name="Rep" numFmtId="0">
      <sharedItems containsSemiMixedTypes="0" containsString="0" containsNumber="1" containsInteger="1" minValue="1" maxValue="3" count="3">
        <n v="1"/>
        <n v="2"/>
        <n v="3"/>
      </sharedItems>
    </cacheField>
    <cacheField name="Plot" numFmtId="0">
      <sharedItems containsSemiMixedTypes="0" containsString="0" containsNumber="1" containsInteger="1" minValue="1" maxValue="60" count="6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Entry" numFmtId="0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Entry name" numFmtId="0">
      <sharedItems count="20">
        <s v="CAH196"/>
        <s v="DMK2"/>
        <s v="Rajkumar"/>
        <s v="RH10"/>
        <s v="RL236/RML96"/>
        <s v="RL272/RML96"/>
        <s v="RL294/RML170"/>
        <s v="RL36/RL105"/>
        <s v="RML11-1/RL298"/>
        <s v="RML145/RL105"/>
        <s v="RML191/RML444"/>
        <s v="RML4/RL105"/>
        <s v="RML4/RL111"/>
        <s v="RML76/RML146"/>
        <s v="RML76/RML17"/>
        <s v="RML84/RL105"/>
        <s v="RML85/RML146"/>
        <s v="RML87/RML146"/>
        <s v="RML95/RML140"/>
        <s v="RML97-2/RML105"/>
      </sharedItems>
    </cacheField>
    <cacheField name="AD" numFmtId="0">
      <sharedItems containsSemiMixedTypes="0" containsString="0" containsNumber="1" containsInteger="1" minValue="99" maxValue="108" count="10">
        <n v="99"/>
        <n v="100"/>
        <n v="101"/>
        <n v="102"/>
        <n v="103"/>
        <n v="104"/>
        <n v="105"/>
        <n v="106"/>
        <n v="107"/>
        <n v="108"/>
      </sharedItems>
    </cacheField>
    <cacheField name="SD" numFmtId="0">
      <sharedItems containsSemiMixedTypes="0" containsString="0" containsNumber="1" containsInteger="1" minValue="101" maxValue="110" count="10">
        <n v="101"/>
        <n v="102"/>
        <n v="103"/>
        <n v="104"/>
        <n v="105"/>
        <n v="106"/>
        <n v="107"/>
        <n v="108"/>
        <n v="109"/>
        <n v="110"/>
      </sharedItems>
    </cacheField>
    <cacheField name="PH" numFmtId="0">
      <sharedItems containsSemiMixedTypes="0" containsString="0" containsNumber="1" minValue="130" maxValue="229.5" count="21">
        <n v="130"/>
        <n v="140"/>
        <n v="145"/>
        <n v="150"/>
        <n v="153.5"/>
        <n v="155"/>
        <n v="160"/>
        <n v="165"/>
        <n v="170"/>
        <n v="171"/>
        <n v="175"/>
        <n v="180"/>
        <n v="185"/>
        <n v="190"/>
        <n v="195"/>
        <n v="200"/>
        <n v="210"/>
        <n v="215"/>
        <n v="220"/>
        <n v="225"/>
        <n v="229.5"/>
      </sharedItems>
    </cacheField>
    <cacheField name="EH" numFmtId="0">
      <sharedItems containsSemiMixedTypes="0" containsString="0" containsNumber="1" minValue="50" maxValue="130" count="20">
        <n v="50"/>
        <n v="55"/>
        <n v="60"/>
        <n v="61.2"/>
        <n v="65"/>
        <n v="70"/>
        <n v="71.2"/>
        <n v="73.8"/>
        <n v="75"/>
        <n v="80"/>
        <n v="85"/>
        <n v="90"/>
        <n v="95"/>
        <n v="100"/>
        <n v="105"/>
        <n v="110"/>
        <n v="115"/>
        <n v="120"/>
        <n v="123.8"/>
        <n v="130"/>
      </sharedItems>
    </cacheField>
    <cacheField name="NoPha" numFmtId="0">
      <sharedItems containsSemiMixedTypes="0" containsString="0" containsNumber="1" minValue="15833.3333333333" maxValue="55833.3333333333" count="29">
        <n v="15833.3333333333"/>
        <n v="19166.6666666667"/>
        <n v="20833.3333333333"/>
        <n v="21666.6666666667"/>
        <n v="24166.6666666667"/>
        <n v="25833.3333333333"/>
        <n v="27500"/>
        <n v="28333.3333333333"/>
        <n v="30000"/>
        <n v="31666.6666666667"/>
        <n v="32500"/>
        <n v="34166.6666666667"/>
        <n v="35000"/>
        <n v="35833.3333333333"/>
        <n v="36666.6666666667"/>
        <n v="37500"/>
        <n v="38333.3333333333"/>
        <n v="39166.6666666667"/>
        <n v="40833.3333333333"/>
        <n v="41666.6666666667"/>
        <n v="43333.3333333333"/>
        <n v="44166.6666666667"/>
        <n v="45000"/>
        <n v="45833.3333333333"/>
        <n v="46666.6666666667"/>
        <n v="47500"/>
        <n v="50000"/>
        <n v="51666.6666666667"/>
        <n v="55833.3333333333"/>
      </sharedItems>
    </cacheField>
    <cacheField name="NoEha" numFmtId="0">
      <sharedItems containsSemiMixedTypes="0" containsString="0" containsNumber="1" minValue="10833.3333333333" maxValue="52500" count="37">
        <n v="10833.3333333333"/>
        <n v="12500"/>
        <n v="13333.3333333333"/>
        <n v="15000"/>
        <n v="17500"/>
        <n v="18333.3333333333"/>
        <n v="20000"/>
        <n v="22500"/>
        <n v="23333.3333333333"/>
        <n v="25000"/>
        <n v="25833.3333333333"/>
        <n v="26666.6666666667"/>
        <n v="28333.3333333333"/>
        <n v="30000"/>
        <n v="30833.3333333333"/>
        <n v="31666.6666666667"/>
        <n v="32500"/>
        <n v="34166.6666666667"/>
        <n v="35000"/>
        <n v="35833.3333333333"/>
        <n v="36666.6666666667"/>
        <n v="37500"/>
        <n v="38333.3333333333"/>
        <n v="39166.6666666667"/>
        <n v="40000"/>
        <n v="40833.3333333333"/>
        <n v="41666.6666666667"/>
        <n v="43333.3333333333"/>
        <n v="44166.6666666667"/>
        <n v="45000"/>
        <n v="45833.3333333333"/>
        <n v="46666.6666666667"/>
        <n v="47500"/>
        <n v="48333.3333333333"/>
        <n v="49166.6666666667"/>
        <n v="51666.6666666667"/>
        <n v="52500"/>
      </sharedItems>
    </cacheField>
    <cacheField name="GY" numFmtId="0">
      <sharedItems containsSemiMixedTypes="0" containsString="0" containsNumber="1" minValue="2059.04" maxValue="7429.86361904762" count="60">
        <n v="2059.04"/>
        <n v="2112.94933333333"/>
        <n v="2260.94019047619"/>
        <n v="2288.66895238095"/>
        <n v="2356.29714285714"/>
        <n v="2366.62857142857"/>
        <n v="2402.80228571429"/>
        <n v="2413.53142857143"/>
        <n v="2466.65904761905"/>
        <n v="2600.07314285714"/>
        <n v="2686.93333333333"/>
        <n v="2733.10476190476"/>
        <n v="2752.45714285714"/>
        <n v="2916.18133333333"/>
        <n v="3037.25714285714"/>
        <n v="3060.57142857143"/>
        <n v="3147.79733333333"/>
        <n v="3197.06514285714"/>
        <n v="3197.25714285714"/>
        <n v="3288.12190476191"/>
        <n v="3399.61904761905"/>
        <n v="3419.72114285714"/>
        <n v="3507.96495238095"/>
        <n v="3910.144"/>
        <n v="3948.9980952381"/>
        <n v="3964.34133333333"/>
        <n v="4302.78095238095"/>
        <n v="4394.42285714286"/>
        <n v="4511.2380952381"/>
        <n v="4539.62057142857"/>
        <n v="4596.48"/>
        <n v="4642.58133333333"/>
        <n v="4670.93333333333"/>
        <n v="4737.00571428571"/>
        <n v="4749.37752380952"/>
        <n v="4877.33333333333"/>
        <n v="4919.10095238095"/>
        <n v="4962.74285714286"/>
        <n v="5053.54666666667"/>
        <n v="5169.87428571429"/>
        <n v="5244.74971428571"/>
        <n v="5251.27619047619"/>
        <n v="5269.94285714286"/>
        <n v="5318.85714285714"/>
        <n v="5379.65866666667"/>
        <n v="5531.52"/>
        <n v="5585.09714285714"/>
        <n v="5650.77333333333"/>
        <n v="5821.05904761905"/>
        <n v="5910.43047619048"/>
        <n v="6007.86742857143"/>
        <n v="6091.27619047619"/>
        <n v="6292.23314285714"/>
        <n v="6496.1340952381"/>
        <n v="6616.78628571429"/>
        <n v="6907.38285714286"/>
        <n v="6955.81714285714"/>
        <n v="7265.52380952381"/>
        <n v="7275.54285714286"/>
        <n v="7429.8636190476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x v="0"/>
    <x v="0"/>
    <x v="11"/>
    <x v="8"/>
    <x v="9"/>
    <x v="8"/>
    <x v="3"/>
    <x v="10"/>
    <x v="24"/>
    <x v="27"/>
    <x v="37"/>
  </r>
  <r>
    <x v="0"/>
    <x v="1"/>
    <x v="2"/>
    <x v="11"/>
    <x v="8"/>
    <x v="7"/>
    <x v="2"/>
    <x v="9"/>
    <x v="2"/>
    <x v="4"/>
    <x v="1"/>
  </r>
  <r>
    <x v="0"/>
    <x v="2"/>
    <x v="17"/>
    <x v="1"/>
    <x v="4"/>
    <x v="7"/>
    <x v="11"/>
    <x v="5"/>
    <x v="13"/>
    <x v="6"/>
    <x v="5"/>
  </r>
  <r>
    <x v="0"/>
    <x v="3"/>
    <x v="16"/>
    <x v="18"/>
    <x v="3"/>
    <x v="5"/>
    <x v="1"/>
    <x v="0"/>
    <x v="7"/>
    <x v="10"/>
    <x v="9"/>
  </r>
  <r>
    <x v="0"/>
    <x v="4"/>
    <x v="19"/>
    <x v="2"/>
    <x v="1"/>
    <x v="1"/>
    <x v="8"/>
    <x v="12"/>
    <x v="26"/>
    <x v="29"/>
    <x v="40"/>
  </r>
  <r>
    <x v="0"/>
    <x v="5"/>
    <x v="13"/>
    <x v="19"/>
    <x v="4"/>
    <x v="5"/>
    <x v="10"/>
    <x v="8"/>
    <x v="16"/>
    <x v="20"/>
    <x v="22"/>
  </r>
  <r>
    <x v="0"/>
    <x v="6"/>
    <x v="6"/>
    <x v="6"/>
    <x v="6"/>
    <x v="5"/>
    <x v="6"/>
    <x v="9"/>
    <x v="26"/>
    <x v="32"/>
    <x v="52"/>
  </r>
  <r>
    <x v="0"/>
    <x v="7"/>
    <x v="15"/>
    <x v="16"/>
    <x v="8"/>
    <x v="7"/>
    <x v="19"/>
    <x v="19"/>
    <x v="20"/>
    <x v="35"/>
    <x v="54"/>
  </r>
  <r>
    <x v="0"/>
    <x v="8"/>
    <x v="8"/>
    <x v="15"/>
    <x v="1"/>
    <x v="1"/>
    <x v="12"/>
    <x v="13"/>
    <x v="15"/>
    <x v="26"/>
    <x v="31"/>
  </r>
  <r>
    <x v="0"/>
    <x v="9"/>
    <x v="4"/>
    <x v="13"/>
    <x v="8"/>
    <x v="7"/>
    <x v="11"/>
    <x v="13"/>
    <x v="19"/>
    <x v="23"/>
    <x v="44"/>
  </r>
  <r>
    <x v="0"/>
    <x v="10"/>
    <x v="3"/>
    <x v="12"/>
    <x v="5"/>
    <x v="7"/>
    <x v="8"/>
    <x v="14"/>
    <x v="5"/>
    <x v="9"/>
    <x v="19"/>
  </r>
  <r>
    <x v="0"/>
    <x v="11"/>
    <x v="5"/>
    <x v="14"/>
    <x v="8"/>
    <x v="7"/>
    <x v="7"/>
    <x v="11"/>
    <x v="1"/>
    <x v="5"/>
    <x v="8"/>
  </r>
  <r>
    <x v="0"/>
    <x v="12"/>
    <x v="12"/>
    <x v="17"/>
    <x v="8"/>
    <x v="9"/>
    <x v="6"/>
    <x v="5"/>
    <x v="17"/>
    <x v="13"/>
    <x v="12"/>
  </r>
  <r>
    <x v="0"/>
    <x v="13"/>
    <x v="7"/>
    <x v="4"/>
    <x v="1"/>
    <x v="5"/>
    <x v="3"/>
    <x v="4"/>
    <x v="17"/>
    <x v="14"/>
    <x v="13"/>
  </r>
  <r>
    <x v="0"/>
    <x v="14"/>
    <x v="18"/>
    <x v="3"/>
    <x v="2"/>
    <x v="4"/>
    <x v="7"/>
    <x v="8"/>
    <x v="9"/>
    <x v="0"/>
    <x v="2"/>
  </r>
  <r>
    <x v="0"/>
    <x v="15"/>
    <x v="9"/>
    <x v="10"/>
    <x v="5"/>
    <x v="6"/>
    <x v="13"/>
    <x v="13"/>
    <x v="12"/>
    <x v="15"/>
    <x v="24"/>
  </r>
  <r>
    <x v="0"/>
    <x v="16"/>
    <x v="14"/>
    <x v="9"/>
    <x v="5"/>
    <x v="5"/>
    <x v="3"/>
    <x v="4"/>
    <x v="4"/>
    <x v="8"/>
    <x v="3"/>
  </r>
  <r>
    <x v="0"/>
    <x v="17"/>
    <x v="1"/>
    <x v="5"/>
    <x v="4"/>
    <x v="5"/>
    <x v="3"/>
    <x v="0"/>
    <x v="21"/>
    <x v="22"/>
    <x v="25"/>
  </r>
  <r>
    <x v="0"/>
    <x v="18"/>
    <x v="10"/>
    <x v="7"/>
    <x v="6"/>
    <x v="7"/>
    <x v="19"/>
    <x v="15"/>
    <x v="14"/>
    <x v="27"/>
    <x v="51"/>
  </r>
  <r>
    <x v="0"/>
    <x v="19"/>
    <x v="0"/>
    <x v="0"/>
    <x v="9"/>
    <x v="9"/>
    <x v="6"/>
    <x v="5"/>
    <x v="9"/>
    <x v="13"/>
    <x v="27"/>
  </r>
  <r>
    <x v="1"/>
    <x v="20"/>
    <x v="2"/>
    <x v="11"/>
    <x v="9"/>
    <x v="9"/>
    <x v="8"/>
    <x v="9"/>
    <x v="4"/>
    <x v="9"/>
    <x v="16"/>
  </r>
  <r>
    <x v="1"/>
    <x v="21"/>
    <x v="16"/>
    <x v="18"/>
    <x v="7"/>
    <x v="7"/>
    <x v="5"/>
    <x v="9"/>
    <x v="6"/>
    <x v="11"/>
    <x v="15"/>
  </r>
  <r>
    <x v="1"/>
    <x v="22"/>
    <x v="3"/>
    <x v="12"/>
    <x v="9"/>
    <x v="9"/>
    <x v="11"/>
    <x v="12"/>
    <x v="17"/>
    <x v="14"/>
    <x v="29"/>
  </r>
  <r>
    <x v="1"/>
    <x v="23"/>
    <x v="9"/>
    <x v="10"/>
    <x v="7"/>
    <x v="7"/>
    <x v="10"/>
    <x v="5"/>
    <x v="15"/>
    <x v="17"/>
    <x v="34"/>
  </r>
  <r>
    <x v="1"/>
    <x v="24"/>
    <x v="7"/>
    <x v="4"/>
    <x v="5"/>
    <x v="7"/>
    <x v="13"/>
    <x v="14"/>
    <x v="24"/>
    <x v="26"/>
    <x v="26"/>
  </r>
  <r>
    <x v="1"/>
    <x v="25"/>
    <x v="12"/>
    <x v="17"/>
    <x v="7"/>
    <x v="7"/>
    <x v="13"/>
    <x v="11"/>
    <x v="21"/>
    <x v="34"/>
    <x v="41"/>
  </r>
  <r>
    <x v="1"/>
    <x v="26"/>
    <x v="14"/>
    <x v="9"/>
    <x v="4"/>
    <x v="3"/>
    <x v="14"/>
    <x v="13"/>
    <x v="15"/>
    <x v="19"/>
    <x v="36"/>
  </r>
  <r>
    <x v="1"/>
    <x v="27"/>
    <x v="10"/>
    <x v="7"/>
    <x v="6"/>
    <x v="5"/>
    <x v="17"/>
    <x v="16"/>
    <x v="25"/>
    <x v="36"/>
    <x v="58"/>
  </r>
  <r>
    <x v="1"/>
    <x v="28"/>
    <x v="15"/>
    <x v="16"/>
    <x v="6"/>
    <x v="5"/>
    <x v="20"/>
    <x v="18"/>
    <x v="15"/>
    <x v="32"/>
    <x v="53"/>
  </r>
  <r>
    <x v="1"/>
    <x v="29"/>
    <x v="6"/>
    <x v="6"/>
    <x v="6"/>
    <x v="5"/>
    <x v="8"/>
    <x v="10"/>
    <x v="28"/>
    <x v="36"/>
    <x v="59"/>
  </r>
  <r>
    <x v="1"/>
    <x v="30"/>
    <x v="19"/>
    <x v="2"/>
    <x v="1"/>
    <x v="1"/>
    <x v="12"/>
    <x v="12"/>
    <x v="19"/>
    <x v="17"/>
    <x v="23"/>
  </r>
  <r>
    <x v="1"/>
    <x v="31"/>
    <x v="1"/>
    <x v="5"/>
    <x v="3"/>
    <x v="4"/>
    <x v="11"/>
    <x v="2"/>
    <x v="24"/>
    <x v="21"/>
    <x v="39"/>
  </r>
  <r>
    <x v="1"/>
    <x v="32"/>
    <x v="13"/>
    <x v="19"/>
    <x v="5"/>
    <x v="5"/>
    <x v="7"/>
    <x v="11"/>
    <x v="14"/>
    <x v="21"/>
    <x v="20"/>
  </r>
  <r>
    <x v="1"/>
    <x v="33"/>
    <x v="11"/>
    <x v="8"/>
    <x v="6"/>
    <x v="5"/>
    <x v="10"/>
    <x v="12"/>
    <x v="21"/>
    <x v="27"/>
    <x v="46"/>
  </r>
  <r>
    <x v="1"/>
    <x v="34"/>
    <x v="18"/>
    <x v="3"/>
    <x v="2"/>
    <x v="5"/>
    <x v="3"/>
    <x v="7"/>
    <x v="16"/>
    <x v="18"/>
    <x v="17"/>
  </r>
  <r>
    <x v="1"/>
    <x v="35"/>
    <x v="5"/>
    <x v="14"/>
    <x v="6"/>
    <x v="5"/>
    <x v="11"/>
    <x v="13"/>
    <x v="16"/>
    <x v="23"/>
    <x v="38"/>
  </r>
  <r>
    <x v="1"/>
    <x v="36"/>
    <x v="4"/>
    <x v="13"/>
    <x v="9"/>
    <x v="9"/>
    <x v="14"/>
    <x v="13"/>
    <x v="17"/>
    <x v="27"/>
    <x v="50"/>
  </r>
  <r>
    <x v="1"/>
    <x v="37"/>
    <x v="8"/>
    <x v="15"/>
    <x v="6"/>
    <x v="7"/>
    <x v="8"/>
    <x v="5"/>
    <x v="4"/>
    <x v="7"/>
    <x v="7"/>
  </r>
  <r>
    <x v="1"/>
    <x v="38"/>
    <x v="17"/>
    <x v="1"/>
    <x v="1"/>
    <x v="4"/>
    <x v="3"/>
    <x v="1"/>
    <x v="10"/>
    <x v="10"/>
    <x v="10"/>
  </r>
  <r>
    <x v="1"/>
    <x v="39"/>
    <x v="0"/>
    <x v="0"/>
    <x v="6"/>
    <x v="5"/>
    <x v="10"/>
    <x v="13"/>
    <x v="8"/>
    <x v="12"/>
    <x v="18"/>
  </r>
  <r>
    <x v="2"/>
    <x v="40"/>
    <x v="15"/>
    <x v="16"/>
    <x v="9"/>
    <x v="7"/>
    <x v="19"/>
    <x v="16"/>
    <x v="3"/>
    <x v="7"/>
    <x v="4"/>
  </r>
  <r>
    <x v="2"/>
    <x v="41"/>
    <x v="18"/>
    <x v="3"/>
    <x v="5"/>
    <x v="5"/>
    <x v="2"/>
    <x v="5"/>
    <x v="5"/>
    <x v="8"/>
    <x v="6"/>
  </r>
  <r>
    <x v="2"/>
    <x v="42"/>
    <x v="4"/>
    <x v="13"/>
    <x v="8"/>
    <x v="7"/>
    <x v="15"/>
    <x v="15"/>
    <x v="17"/>
    <x v="1"/>
    <x v="43"/>
  </r>
  <r>
    <x v="2"/>
    <x v="43"/>
    <x v="10"/>
    <x v="7"/>
    <x v="9"/>
    <x v="6"/>
    <x v="13"/>
    <x v="15"/>
    <x v="5"/>
    <x v="12"/>
    <x v="21"/>
  </r>
  <r>
    <x v="2"/>
    <x v="44"/>
    <x v="6"/>
    <x v="6"/>
    <x v="7"/>
    <x v="3"/>
    <x v="7"/>
    <x v="11"/>
    <x v="21"/>
    <x v="29"/>
    <x v="56"/>
  </r>
  <r>
    <x v="2"/>
    <x v="45"/>
    <x v="11"/>
    <x v="8"/>
    <x v="6"/>
    <x v="5"/>
    <x v="11"/>
    <x v="16"/>
    <x v="19"/>
    <x v="16"/>
    <x v="48"/>
  </r>
  <r>
    <x v="2"/>
    <x v="46"/>
    <x v="2"/>
    <x v="11"/>
    <x v="8"/>
    <x v="7"/>
    <x v="7"/>
    <x v="14"/>
    <x v="6"/>
    <x v="28"/>
    <x v="14"/>
  </r>
  <r>
    <x v="2"/>
    <x v="47"/>
    <x v="5"/>
    <x v="14"/>
    <x v="6"/>
    <x v="7"/>
    <x v="5"/>
    <x v="9"/>
    <x v="0"/>
    <x v="3"/>
    <x v="0"/>
  </r>
  <r>
    <x v="2"/>
    <x v="48"/>
    <x v="16"/>
    <x v="18"/>
    <x v="1"/>
    <x v="4"/>
    <x v="4"/>
    <x v="6"/>
    <x v="12"/>
    <x v="26"/>
    <x v="42"/>
  </r>
  <r>
    <x v="2"/>
    <x v="49"/>
    <x v="12"/>
    <x v="17"/>
    <x v="5"/>
    <x v="3"/>
    <x v="18"/>
    <x v="17"/>
    <x v="15"/>
    <x v="32"/>
    <x v="55"/>
  </r>
  <r>
    <x v="2"/>
    <x v="50"/>
    <x v="7"/>
    <x v="4"/>
    <x v="1"/>
    <x v="2"/>
    <x v="16"/>
    <x v="12"/>
    <x v="22"/>
    <x v="30"/>
    <x v="45"/>
  </r>
  <r>
    <x v="2"/>
    <x v="51"/>
    <x v="19"/>
    <x v="2"/>
    <x v="0"/>
    <x v="0"/>
    <x v="15"/>
    <x v="15"/>
    <x v="20"/>
    <x v="25"/>
    <x v="35"/>
  </r>
  <r>
    <x v="2"/>
    <x v="52"/>
    <x v="14"/>
    <x v="9"/>
    <x v="1"/>
    <x v="3"/>
    <x v="0"/>
    <x v="1"/>
    <x v="23"/>
    <x v="2"/>
    <x v="49"/>
  </r>
  <r>
    <x v="2"/>
    <x v="53"/>
    <x v="8"/>
    <x v="15"/>
    <x v="3"/>
    <x v="3"/>
    <x v="11"/>
    <x v="12"/>
    <x v="22"/>
    <x v="31"/>
    <x v="33"/>
  </r>
  <r>
    <x v="2"/>
    <x v="54"/>
    <x v="13"/>
    <x v="19"/>
    <x v="4"/>
    <x v="3"/>
    <x v="10"/>
    <x v="12"/>
    <x v="11"/>
    <x v="33"/>
    <x v="28"/>
  </r>
  <r>
    <x v="2"/>
    <x v="55"/>
    <x v="3"/>
    <x v="12"/>
    <x v="7"/>
    <x v="7"/>
    <x v="12"/>
    <x v="12"/>
    <x v="8"/>
    <x v="15"/>
    <x v="32"/>
  </r>
  <r>
    <x v="2"/>
    <x v="56"/>
    <x v="17"/>
    <x v="1"/>
    <x v="1"/>
    <x v="5"/>
    <x v="12"/>
    <x v="8"/>
    <x v="18"/>
    <x v="24"/>
    <x v="30"/>
  </r>
  <r>
    <x v="2"/>
    <x v="57"/>
    <x v="9"/>
    <x v="10"/>
    <x v="5"/>
    <x v="5"/>
    <x v="15"/>
    <x v="10"/>
    <x v="18"/>
    <x v="22"/>
    <x v="57"/>
  </r>
  <r>
    <x v="2"/>
    <x v="58"/>
    <x v="1"/>
    <x v="5"/>
    <x v="0"/>
    <x v="3"/>
    <x v="9"/>
    <x v="3"/>
    <x v="27"/>
    <x v="28"/>
    <x v="47"/>
  </r>
  <r>
    <x v="2"/>
    <x v="59"/>
    <x v="0"/>
    <x v="0"/>
    <x v="7"/>
    <x v="7"/>
    <x v="11"/>
    <x v="12"/>
    <x v="6"/>
    <x v="7"/>
    <x v="1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4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28:C195" firstHeaderRow="1" firstDataRow="1" firstDataCol="2"/>
  <pivotFields count="11">
    <pivotField compact="0" showAll="0"/>
    <pivotField compact="0" showAll="0"/>
    <pivotField compact="0" showAll="0"/>
    <pivotField axis="axisRow"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</pivotFields>
  <rowFields count="1">
    <field x="3"/>
  </rowFields>
  <dataFields count="7">
    <dataField name="Min - AD" fld="4" subtotal="min" numFmtId="164"/>
    <dataField name="Min - SD" fld="5" subtotal="min" numFmtId="169"/>
    <dataField name="Min - PH" fld="6" subtotal="min" numFmtId="169"/>
    <dataField name="Min - EH" fld="7" subtotal="min" numFmtId="169"/>
    <dataField name="Min - NoPha" fld="8" subtotal="min" numFmtId="169"/>
    <dataField name="Min - NoEha" fld="9" subtotal="min" numFmtId="169"/>
    <dataField name="Min - GY" fld="10" subtotal="min" numFmtId="169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C170" firstHeaderRow="1" firstDataRow="1" firstDataCol="2"/>
  <pivotFields count="11">
    <pivotField compact="0" showAll="0"/>
    <pivotField compact="0" showAll="0"/>
    <pivotField compact="0" showAll="0"/>
    <pivotField axis="axisRow"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</pivotFields>
  <rowFields count="1">
    <field x="3"/>
  </rowFields>
  <dataFields count="7">
    <dataField name="Average - AD" fld="4" subtotal="average" numFmtId="164"/>
    <dataField name="Average - SD" fld="5" subtotal="average" numFmtId="169"/>
    <dataField name="Average - PH" fld="6" subtotal="average" numFmtId="169"/>
    <dataField name="Average - EH" fld="7" subtotal="average" numFmtId="169"/>
    <dataField name="Average - NoPha" fld="8" subtotal="average" numFmtId="169"/>
    <dataField name="Average - NoEha" fld="9" subtotal="average" numFmtId="169"/>
    <dataField name="Average - GY" fld="10" subtotal="average" numFmtId="169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86:C253" firstHeaderRow="1" firstDataRow="1" firstDataCol="2"/>
  <pivotFields count="11">
    <pivotField compact="0" showAll="0"/>
    <pivotField compact="0" showAll="0"/>
    <pivotField compact="0" showAll="0"/>
    <pivotField axis="axisRow"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</pivotFields>
  <rowFields count="1">
    <field x="3"/>
  </rowFields>
  <dataFields count="7">
    <dataField name="StDev - AD" fld="4" subtotal="stdDev" numFmtId="164"/>
    <dataField name="StDev - SD" fld="5" subtotal="stdDev" numFmtId="169"/>
    <dataField name="StDev - PH" fld="6" subtotal="stdDev" numFmtId="169"/>
    <dataField name="StDev - EH" fld="7" subtotal="stdDev" numFmtId="169"/>
    <dataField name="StDev - NoPha" fld="8" subtotal="stdDev" numFmtId="169"/>
    <dataField name="StDev - NoEha" fld="9" subtotal="stdDev" numFmtId="169"/>
    <dataField name="StDev - GY" fld="10" subtotal="stdDev" numFmtId="169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60:C227" firstHeaderRow="1" firstDataRow="1" firstDataCol="2"/>
  <pivotFields count="11">
    <pivotField compact="0" showAll="0"/>
    <pivotField compact="0" showAll="0"/>
    <pivotField compact="0" showAll="0"/>
    <pivotField axis="axisRow"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</pivotFields>
  <rowFields count="1">
    <field x="3"/>
  </rowFields>
  <dataFields count="7">
    <dataField name="StDev - AD" fld="4" subtotal="stdDev" numFmtId="164"/>
    <dataField name="StDev - SD" fld="5" subtotal="stdDev" numFmtId="169"/>
    <dataField name="StDev - PH" fld="6" subtotal="stdDev" numFmtId="169"/>
    <dataField name="StDev - EH" fld="7" subtotal="stdDev" numFmtId="169"/>
    <dataField name="StDev - NoPha" fld="8" subtotal="stdDev" numFmtId="169"/>
    <dataField name="StDev - NoEha" fld="9" subtotal="stdDev" numFmtId="169"/>
    <dataField name="StDev - GY" fld="10" subtotal="stdDev" numFmtId="169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2" displayName="Table2" ref="A7:V67" headerRowCount="1" totalsRowCount="0" totalsRowShown="0">
  <tableColumns count="22">
    <tableColumn id="1" name="LOC"/>
    <tableColumn id="2" name="Exp"/>
    <tableColumn id="3" name="Rep"/>
    <tableColumn id="4" name="Plot"/>
    <tableColumn id="5" name="Entry"/>
    <tableColumn id="6" name="Entry name"/>
    <tableColumn id="7" name="DOP"/>
    <tableColumn id="8" name="Anthesis date"/>
    <tableColumn id="9" name="AD"/>
    <tableColumn id="10" name="Silking date"/>
    <tableColumn id="11" name="SD"/>
    <tableColumn id="12" name="ASI"/>
    <tableColumn id="13" name="PH"/>
    <tableColumn id="14" name="EH"/>
    <tableColumn id="15" name="Ratio EH PH"/>
    <tableColumn id="16" name="NOP"/>
    <tableColumn id="17" name="NoPha"/>
    <tableColumn id="18" name="NOE"/>
    <tableColumn id="19" name="NoEha"/>
    <tableColumn id="20" name="FW"/>
    <tableColumn id="21" name="MOI"/>
    <tableColumn id="22" name="GY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67"/>
  <sheetViews>
    <sheetView showFormulas="false" showGridLines="true" showRowColHeaders="true" showZeros="true" rightToLeft="false" tabSelected="false" showOutlineSymbols="true" defaultGridColor="true" view="normal" topLeftCell="I1" colorId="64" zoomScale="90" zoomScaleNormal="90" zoomScalePageLayoutView="100" workbookViewId="0">
      <selection pane="topLeft" activeCell="X19" activeCellId="0" sqref="X19"/>
    </sheetView>
  </sheetViews>
  <sheetFormatPr defaultColWidth="8.578125" defaultRowHeight="15" zeroHeight="false" outlineLevelRow="0" outlineLevelCol="0"/>
  <cols>
    <col collapsed="false" customWidth="true" hidden="false" outlineLevel="0" max="6" min="6" style="0" width="13.17"/>
    <col collapsed="false" customWidth="true" hidden="false" outlineLevel="0" max="7" min="7" style="0" width="9.74"/>
    <col collapsed="false" customWidth="true" hidden="false" outlineLevel="0" max="8" min="8" style="0" width="15.42"/>
    <col collapsed="false" customWidth="true" hidden="false" outlineLevel="0" max="10" min="10" style="0" width="13.5"/>
    <col collapsed="false" customWidth="true" hidden="false" outlineLevel="0" max="17" min="17" style="0" width="9.74"/>
    <col collapsed="false" customWidth="true" hidden="false" outlineLevel="0" max="22" min="22" style="0" width="11.99"/>
  </cols>
  <sheetData>
    <row r="1" customFormat="false" ht="15" hidden="false" customHeight="false" outlineLevel="0" collapsed="false">
      <c r="A1" s="1" t="s">
        <v>0</v>
      </c>
      <c r="E1" s="2"/>
    </row>
    <row r="2" customFormat="false" ht="15" hidden="false" customHeight="false" outlineLevel="0" collapsed="false">
      <c r="A2" s="3"/>
      <c r="B2" s="3" t="s">
        <v>1</v>
      </c>
      <c r="C2" s="3"/>
      <c r="D2" s="3"/>
      <c r="E2" s="4"/>
      <c r="F2" s="3"/>
      <c r="G2" s="3"/>
      <c r="H2" s="3"/>
      <c r="I2" s="3"/>
      <c r="J2" s="3"/>
      <c r="K2" s="3"/>
      <c r="L2" s="3"/>
      <c r="M2" s="3"/>
      <c r="N2" s="3" t="s">
        <v>2</v>
      </c>
      <c r="O2" s="3"/>
      <c r="P2" s="3"/>
      <c r="Q2" s="3"/>
    </row>
    <row r="3" customFormat="false" ht="15" hidden="false" customHeight="false" outlineLevel="0" collapsed="false">
      <c r="A3" s="3"/>
      <c r="B3" s="3" t="s">
        <v>3</v>
      </c>
      <c r="C3" s="3"/>
      <c r="D3" s="3"/>
      <c r="E3" s="4"/>
      <c r="F3" s="3"/>
      <c r="G3" s="3"/>
      <c r="H3" s="3"/>
      <c r="I3" s="3"/>
      <c r="J3" s="3"/>
      <c r="K3" s="3"/>
      <c r="L3" s="3"/>
      <c r="M3" s="3"/>
      <c r="N3" s="3" t="s">
        <v>4</v>
      </c>
      <c r="O3" s="3"/>
      <c r="P3" s="3"/>
      <c r="Q3" s="3"/>
    </row>
    <row r="4" customFormat="false" ht="15" hidden="false" customHeight="false" outlineLevel="0" collapsed="false">
      <c r="A4" s="3"/>
      <c r="B4" s="3" t="s">
        <v>5</v>
      </c>
      <c r="C4" s="3"/>
      <c r="D4" s="3"/>
      <c r="E4" s="4"/>
      <c r="F4" s="3"/>
      <c r="G4" s="3"/>
      <c r="H4" s="3"/>
      <c r="I4" s="3"/>
      <c r="J4" s="3"/>
      <c r="K4" s="3"/>
      <c r="L4" s="3"/>
      <c r="M4" s="3"/>
      <c r="N4" s="3" t="s">
        <v>6</v>
      </c>
      <c r="O4" s="3"/>
      <c r="P4" s="3"/>
      <c r="Q4" s="3"/>
    </row>
    <row r="5" customFormat="false" ht="15" hidden="false" customHeight="false" outlineLevel="0" collapsed="false">
      <c r="B5" s="5" t="s">
        <v>7</v>
      </c>
      <c r="E5" s="2"/>
    </row>
    <row r="7" customFormat="false" ht="16.5" hidden="false" customHeight="true" outlineLevel="0" collapsed="false">
      <c r="A7" s="6" t="s">
        <v>8</v>
      </c>
      <c r="B7" s="7" t="s">
        <v>9</v>
      </c>
      <c r="C7" s="7" t="s">
        <v>10</v>
      </c>
      <c r="D7" s="7" t="s">
        <v>11</v>
      </c>
      <c r="E7" s="8" t="s">
        <v>12</v>
      </c>
      <c r="F7" s="7" t="s">
        <v>13</v>
      </c>
      <c r="G7" s="7" t="s">
        <v>14</v>
      </c>
      <c r="H7" s="9" t="s">
        <v>15</v>
      </c>
      <c r="I7" s="9" t="s">
        <v>16</v>
      </c>
      <c r="J7" s="9" t="s">
        <v>17</v>
      </c>
      <c r="K7" s="9" t="s">
        <v>18</v>
      </c>
      <c r="L7" s="9" t="s">
        <v>19</v>
      </c>
      <c r="M7" s="9" t="s">
        <v>20</v>
      </c>
      <c r="N7" s="9" t="s">
        <v>21</v>
      </c>
      <c r="O7" s="9" t="s">
        <v>22</v>
      </c>
      <c r="P7" s="9" t="s">
        <v>23</v>
      </c>
      <c r="Q7" s="9" t="s">
        <v>24</v>
      </c>
      <c r="R7" s="10" t="s">
        <v>25</v>
      </c>
      <c r="S7" s="10" t="s">
        <v>26</v>
      </c>
      <c r="T7" s="10" t="s">
        <v>27</v>
      </c>
      <c r="U7" s="10" t="s">
        <v>28</v>
      </c>
      <c r="V7" s="11" t="s">
        <v>29</v>
      </c>
      <c r="X7" s="12"/>
    </row>
    <row r="8" customFormat="false" ht="13.8" hidden="false" customHeight="false" outlineLevel="0" collapsed="false">
      <c r="A8" s="13" t="s">
        <v>30</v>
      </c>
      <c r="B8" s="14" t="n">
        <v>5</v>
      </c>
      <c r="C8" s="14" t="n">
        <v>1</v>
      </c>
      <c r="D8" s="14" t="n">
        <v>1</v>
      </c>
      <c r="E8" s="15" t="n">
        <v>12</v>
      </c>
      <c r="F8" s="14" t="s">
        <v>31</v>
      </c>
      <c r="G8" s="16" t="n">
        <v>44180</v>
      </c>
      <c r="H8" s="16" t="n">
        <v>44288</v>
      </c>
      <c r="I8" s="14" t="n">
        <f aca="false">Table2[[#This Row],[Anthesis date]]-Table2[[#This Row],[DOP]]</f>
        <v>108</v>
      </c>
      <c r="J8" s="16" t="n">
        <v>44289</v>
      </c>
      <c r="K8" s="14" t="n">
        <f aca="false">Table2[[#This Row],[Silking date]]-Table2[[#This Row],[DOP]]</f>
        <v>109</v>
      </c>
      <c r="L8" s="14" t="n">
        <f aca="false">Table2[[#This Row],[SD]]-Table2[[#This Row],[AD]]</f>
        <v>1</v>
      </c>
      <c r="M8" s="14" t="n">
        <v>150</v>
      </c>
      <c r="N8" s="14" t="n">
        <v>85</v>
      </c>
      <c r="O8" s="14" t="n">
        <f aca="false">Table2[[#This Row],[EH]]/Table2[[#This Row],[PH]]</f>
        <v>0.566666666666667</v>
      </c>
      <c r="P8" s="14" t="n">
        <v>56</v>
      </c>
      <c r="Q8" s="14" t="n">
        <f aca="false">Table2[[#This Row],[NOP]]/12*10000</f>
        <v>46666.6666666667</v>
      </c>
      <c r="R8" s="14" t="n">
        <v>52</v>
      </c>
      <c r="S8" s="14" t="n">
        <f aca="false">Table2[[#This Row],[NOE]]/12*10000</f>
        <v>43333.3333333333</v>
      </c>
      <c r="T8" s="17" t="n">
        <v>8.142</v>
      </c>
      <c r="U8" s="18" t="n">
        <v>20</v>
      </c>
      <c r="V8" s="19" t="n">
        <f aca="false">Table2[[#This Row],[FW]]/12*0.8*10000*(100-Table2[[#This Row],[MOI]])/87.5</f>
        <v>4962.74285714286</v>
      </c>
      <c r="W8" s="20"/>
    </row>
    <row r="9" customFormat="false" ht="13.8" hidden="false" customHeight="false" outlineLevel="0" collapsed="false">
      <c r="A9" s="13" t="s">
        <v>30</v>
      </c>
      <c r="B9" s="14" t="n">
        <v>5</v>
      </c>
      <c r="C9" s="14" t="n">
        <v>1</v>
      </c>
      <c r="D9" s="14" t="n">
        <v>2</v>
      </c>
      <c r="E9" s="15" t="n">
        <v>3</v>
      </c>
      <c r="F9" s="14" t="s">
        <v>32</v>
      </c>
      <c r="G9" s="16" t="n">
        <v>44180</v>
      </c>
      <c r="H9" s="16" t="n">
        <v>44287</v>
      </c>
      <c r="I9" s="14" t="n">
        <f aca="false">Table2[[#This Row],[Anthesis date]]-Table2[[#This Row],[DOP]]</f>
        <v>107</v>
      </c>
      <c r="J9" s="16" t="n">
        <v>44288</v>
      </c>
      <c r="K9" s="14" t="n">
        <f aca="false">Table2[[#This Row],[Silking date]]-Table2[[#This Row],[DOP]]</f>
        <v>108</v>
      </c>
      <c r="L9" s="14" t="n">
        <f aca="false">Table2[[#This Row],[SD]]-Table2[[#This Row],[AD]]</f>
        <v>1</v>
      </c>
      <c r="M9" s="14" t="n">
        <v>145</v>
      </c>
      <c r="N9" s="14" t="n">
        <v>80</v>
      </c>
      <c r="O9" s="14" t="n">
        <f aca="false">Table2[[#This Row],[EH]]/Table2[[#This Row],[PH]]</f>
        <v>0.551724137931034</v>
      </c>
      <c r="P9" s="14" t="n">
        <v>25</v>
      </c>
      <c r="Q9" s="14" t="n">
        <f aca="false">Table2[[#This Row],[NOP]]/12*10000</f>
        <v>20833.3333333333</v>
      </c>
      <c r="R9" s="14" t="n">
        <v>21</v>
      </c>
      <c r="S9" s="14" t="n">
        <f aca="false">Table2[[#This Row],[NOE]]/12*10000</f>
        <v>17500</v>
      </c>
      <c r="T9" s="17" t="n">
        <v>3.506</v>
      </c>
      <c r="U9" s="18" t="n">
        <v>20.9</v>
      </c>
      <c r="V9" s="19" t="n">
        <f aca="false">Table2[[#This Row],[FW]]/12*0.8*10000*(100-Table2[[#This Row],[MOI]])/87.5</f>
        <v>2112.94933333333</v>
      </c>
      <c r="W9" s="20"/>
    </row>
    <row r="10" customFormat="false" ht="15" hidden="false" customHeight="false" outlineLevel="0" collapsed="false">
      <c r="A10" s="13" t="s">
        <v>30</v>
      </c>
      <c r="B10" s="14" t="n">
        <v>5</v>
      </c>
      <c r="C10" s="14" t="n">
        <v>1</v>
      </c>
      <c r="D10" s="14" t="n">
        <v>3</v>
      </c>
      <c r="E10" s="15" t="n">
        <v>18</v>
      </c>
      <c r="F10" s="14" t="s">
        <v>33</v>
      </c>
      <c r="G10" s="16" t="n">
        <v>44180</v>
      </c>
      <c r="H10" s="16" t="n">
        <v>44283</v>
      </c>
      <c r="I10" s="14" t="n">
        <f aca="false">Table2[[#This Row],[Anthesis date]]-Table2[[#This Row],[DOP]]</f>
        <v>103</v>
      </c>
      <c r="J10" s="16" t="n">
        <v>44288</v>
      </c>
      <c r="K10" s="14" t="n">
        <f aca="false">Table2[[#This Row],[Silking date]]-Table2[[#This Row],[DOP]]</f>
        <v>108</v>
      </c>
      <c r="L10" s="14" t="n">
        <f aca="false">Table2[[#This Row],[SD]]-Table2[[#This Row],[AD]]</f>
        <v>5</v>
      </c>
      <c r="M10" s="14" t="n">
        <v>180</v>
      </c>
      <c r="N10" s="14" t="n">
        <v>70</v>
      </c>
      <c r="O10" s="14" t="n">
        <f aca="false">Table2[[#This Row],[EH]]/Table2[[#This Row],[PH]]</f>
        <v>0.388888888888889</v>
      </c>
      <c r="P10" s="14" t="n">
        <v>43</v>
      </c>
      <c r="Q10" s="14" t="n">
        <f aca="false">Table2[[#This Row],[NOP]]/12*10000</f>
        <v>35833.3333333333</v>
      </c>
      <c r="R10" s="21" t="n">
        <v>24</v>
      </c>
      <c r="S10" s="14" t="n">
        <f aca="false">Table2[[#This Row],[NOE]]/12*10000</f>
        <v>20000</v>
      </c>
      <c r="T10" s="17" t="n">
        <v>4.008</v>
      </c>
      <c r="U10" s="18" t="n">
        <v>22.5</v>
      </c>
      <c r="V10" s="19" t="n">
        <f aca="false">Table2[[#This Row],[FW]]/12*0.8*10000*(100-Table2[[#This Row],[MOI]])/87.5</f>
        <v>2366.62857142857</v>
      </c>
    </row>
    <row r="11" customFormat="false" ht="15" hidden="false" customHeight="false" outlineLevel="0" collapsed="false">
      <c r="A11" s="13" t="s">
        <v>30</v>
      </c>
      <c r="B11" s="14" t="n">
        <v>5</v>
      </c>
      <c r="C11" s="14" t="n">
        <v>1</v>
      </c>
      <c r="D11" s="14" t="n">
        <v>4</v>
      </c>
      <c r="E11" s="15" t="n">
        <v>17</v>
      </c>
      <c r="F11" s="14" t="s">
        <v>34</v>
      </c>
      <c r="G11" s="16" t="n">
        <v>44180</v>
      </c>
      <c r="H11" s="16" t="n">
        <v>44282</v>
      </c>
      <c r="I11" s="14" t="n">
        <f aca="false">Table2[[#This Row],[Anthesis date]]-Table2[[#This Row],[DOP]]</f>
        <v>102</v>
      </c>
      <c r="J11" s="16" t="n">
        <v>44286</v>
      </c>
      <c r="K11" s="14" t="n">
        <f aca="false">Table2[[#This Row],[Silking date]]-Table2[[#This Row],[DOP]]</f>
        <v>106</v>
      </c>
      <c r="L11" s="14" t="n">
        <f aca="false">Table2[[#This Row],[SD]]-Table2[[#This Row],[AD]]</f>
        <v>4</v>
      </c>
      <c r="M11" s="14" t="n">
        <v>140</v>
      </c>
      <c r="N11" s="14" t="n">
        <v>50</v>
      </c>
      <c r="O11" s="14" t="n">
        <f aca="false">Table2[[#This Row],[EH]]/Table2[[#This Row],[PH]]</f>
        <v>0.357142857142857</v>
      </c>
      <c r="P11" s="14" t="n">
        <v>34</v>
      </c>
      <c r="Q11" s="14" t="n">
        <f aca="false">Table2[[#This Row],[NOP]]/12*10000</f>
        <v>28333.3333333333</v>
      </c>
      <c r="R11" s="21" t="n">
        <v>31</v>
      </c>
      <c r="S11" s="14" t="n">
        <f aca="false">Table2[[#This Row],[NOE]]/12*10000</f>
        <v>25833.3333333333</v>
      </c>
      <c r="T11" s="17" t="n">
        <v>4.532</v>
      </c>
      <c r="U11" s="18" t="n">
        <v>24.7</v>
      </c>
      <c r="V11" s="19" t="n">
        <f aca="false">Table2[[#This Row],[FW]]/12*0.8*10000*(100-Table2[[#This Row],[MOI]])/87.5</f>
        <v>2600.07314285714</v>
      </c>
    </row>
    <row r="12" customFormat="false" ht="15" hidden="false" customHeight="false" outlineLevel="0" collapsed="false">
      <c r="A12" s="13" t="s">
        <v>30</v>
      </c>
      <c r="B12" s="14" t="n">
        <v>5</v>
      </c>
      <c r="C12" s="14" t="n">
        <v>1</v>
      </c>
      <c r="D12" s="14" t="n">
        <v>5</v>
      </c>
      <c r="E12" s="15" t="n">
        <v>20</v>
      </c>
      <c r="F12" s="14" t="s">
        <v>35</v>
      </c>
      <c r="G12" s="16" t="n">
        <v>44180</v>
      </c>
      <c r="H12" s="16" t="n">
        <v>44280</v>
      </c>
      <c r="I12" s="14" t="n">
        <f aca="false">Table2[[#This Row],[Anthesis date]]-Table2[[#This Row],[DOP]]</f>
        <v>100</v>
      </c>
      <c r="J12" s="16" t="n">
        <v>44282</v>
      </c>
      <c r="K12" s="14" t="n">
        <f aca="false">Table2[[#This Row],[Silking date]]-Table2[[#This Row],[DOP]]</f>
        <v>102</v>
      </c>
      <c r="L12" s="14" t="n">
        <f aca="false">Table2[[#This Row],[SD]]-Table2[[#This Row],[AD]]</f>
        <v>2</v>
      </c>
      <c r="M12" s="14" t="n">
        <v>170</v>
      </c>
      <c r="N12" s="14" t="n">
        <v>95</v>
      </c>
      <c r="O12" s="14" t="n">
        <f aca="false">Table2[[#This Row],[EH]]/Table2[[#This Row],[PH]]</f>
        <v>0.558823529411765</v>
      </c>
      <c r="P12" s="14" t="n">
        <v>60</v>
      </c>
      <c r="Q12" s="14" t="n">
        <f aca="false">Table2[[#This Row],[NOP]]/12*10000</f>
        <v>50000</v>
      </c>
      <c r="R12" s="21" t="n">
        <v>54</v>
      </c>
      <c r="S12" s="14" t="n">
        <f aca="false">Table2[[#This Row],[NOE]]/12*10000</f>
        <v>45000</v>
      </c>
      <c r="T12" s="17" t="n">
        <v>8.814</v>
      </c>
      <c r="U12" s="18" t="n">
        <v>21.9</v>
      </c>
      <c r="V12" s="19" t="n">
        <f aca="false">Table2[[#This Row],[FW]]/12*0.8*10000*(100-Table2[[#This Row],[MOI]])/87.5</f>
        <v>5244.74971428571</v>
      </c>
    </row>
    <row r="13" customFormat="false" ht="15" hidden="false" customHeight="false" outlineLevel="0" collapsed="false">
      <c r="A13" s="13" t="s">
        <v>30</v>
      </c>
      <c r="B13" s="14" t="n">
        <v>5</v>
      </c>
      <c r="C13" s="14" t="n">
        <v>1</v>
      </c>
      <c r="D13" s="14" t="n">
        <v>6</v>
      </c>
      <c r="E13" s="15" t="n">
        <v>14</v>
      </c>
      <c r="F13" s="14" t="s">
        <v>36</v>
      </c>
      <c r="G13" s="16" t="n">
        <v>44180</v>
      </c>
      <c r="H13" s="16" t="n">
        <v>44283</v>
      </c>
      <c r="I13" s="14" t="n">
        <f aca="false">Table2[[#This Row],[Anthesis date]]-Table2[[#This Row],[DOP]]</f>
        <v>103</v>
      </c>
      <c r="J13" s="16" t="n">
        <v>44286</v>
      </c>
      <c r="K13" s="14" t="n">
        <f aca="false">Table2[[#This Row],[Silking date]]-Table2[[#This Row],[DOP]]</f>
        <v>106</v>
      </c>
      <c r="L13" s="14" t="n">
        <f aca="false">Table2[[#This Row],[SD]]-Table2[[#This Row],[AD]]</f>
        <v>3</v>
      </c>
      <c r="M13" s="14" t="n">
        <v>175</v>
      </c>
      <c r="N13" s="14" t="n">
        <v>75</v>
      </c>
      <c r="O13" s="14" t="n">
        <f aca="false">Table2[[#This Row],[EH]]/Table2[[#This Row],[PH]]</f>
        <v>0.428571428571429</v>
      </c>
      <c r="P13" s="14" t="n">
        <v>46</v>
      </c>
      <c r="Q13" s="14" t="n">
        <f aca="false">Table2[[#This Row],[NOP]]/12*10000</f>
        <v>38333.3333333333</v>
      </c>
      <c r="R13" s="21" t="n">
        <v>44</v>
      </c>
      <c r="S13" s="14" t="n">
        <f aca="false">Table2[[#This Row],[NOE]]/12*10000</f>
        <v>36666.6666666667</v>
      </c>
      <c r="T13" s="17" t="n">
        <v>5.918</v>
      </c>
      <c r="U13" s="18" t="n">
        <v>22.2</v>
      </c>
      <c r="V13" s="19" t="n">
        <f aca="false">Table2[[#This Row],[FW]]/12*0.8*10000*(100-Table2[[#This Row],[MOI]])/87.5</f>
        <v>3507.96495238095</v>
      </c>
    </row>
    <row r="14" customFormat="false" ht="15" hidden="false" customHeight="false" outlineLevel="0" collapsed="false">
      <c r="A14" s="13" t="s">
        <v>30</v>
      </c>
      <c r="B14" s="14" t="n">
        <v>5</v>
      </c>
      <c r="C14" s="14" t="n">
        <v>1</v>
      </c>
      <c r="D14" s="14" t="n">
        <v>7</v>
      </c>
      <c r="E14" s="15" t="n">
        <v>7</v>
      </c>
      <c r="F14" s="14" t="s">
        <v>37</v>
      </c>
      <c r="G14" s="16" t="n">
        <v>44180</v>
      </c>
      <c r="H14" s="16" t="n">
        <v>44285</v>
      </c>
      <c r="I14" s="14" t="n">
        <f aca="false">Table2[[#This Row],[Anthesis date]]-Table2[[#This Row],[DOP]]</f>
        <v>105</v>
      </c>
      <c r="J14" s="16" t="n">
        <v>44286</v>
      </c>
      <c r="K14" s="14" t="n">
        <f aca="false">Table2[[#This Row],[Silking date]]-Table2[[#This Row],[DOP]]</f>
        <v>106</v>
      </c>
      <c r="L14" s="14" t="n">
        <f aca="false">Table2[[#This Row],[SD]]-Table2[[#This Row],[AD]]</f>
        <v>1</v>
      </c>
      <c r="M14" s="14" t="n">
        <v>160</v>
      </c>
      <c r="N14" s="14" t="n">
        <v>80</v>
      </c>
      <c r="O14" s="14" t="n">
        <f aca="false">Table2[[#This Row],[EH]]/Table2[[#This Row],[PH]]</f>
        <v>0.5</v>
      </c>
      <c r="P14" s="14" t="n">
        <v>60</v>
      </c>
      <c r="Q14" s="14" t="n">
        <f aca="false">Table2[[#This Row],[NOP]]/12*10000</f>
        <v>50000</v>
      </c>
      <c r="R14" s="21" t="n">
        <v>57</v>
      </c>
      <c r="S14" s="14" t="n">
        <f aca="false">Table2[[#This Row],[NOE]]/12*10000</f>
        <v>47500</v>
      </c>
      <c r="T14" s="17" t="n">
        <v>10.838</v>
      </c>
      <c r="U14" s="18" t="n">
        <v>23.8</v>
      </c>
      <c r="V14" s="19" t="n">
        <f aca="false">Table2[[#This Row],[FW]]/12*0.8*10000*(100-Table2[[#This Row],[MOI]])/87.5</f>
        <v>6292.23314285714</v>
      </c>
    </row>
    <row r="15" customFormat="false" ht="15" hidden="false" customHeight="false" outlineLevel="0" collapsed="false">
      <c r="A15" s="13" t="s">
        <v>30</v>
      </c>
      <c r="B15" s="14" t="n">
        <v>5</v>
      </c>
      <c r="C15" s="14" t="n">
        <v>1</v>
      </c>
      <c r="D15" s="14" t="n">
        <v>8</v>
      </c>
      <c r="E15" s="15" t="n">
        <v>16</v>
      </c>
      <c r="F15" s="14" t="s">
        <v>38</v>
      </c>
      <c r="G15" s="16" t="n">
        <v>44180</v>
      </c>
      <c r="H15" s="16" t="n">
        <v>44287</v>
      </c>
      <c r="I15" s="14" t="n">
        <f aca="false">Table2[[#This Row],[Anthesis date]]-Table2[[#This Row],[DOP]]</f>
        <v>107</v>
      </c>
      <c r="J15" s="16" t="n">
        <v>44288</v>
      </c>
      <c r="K15" s="14" t="n">
        <f aca="false">Table2[[#This Row],[Silking date]]-Table2[[#This Row],[DOP]]</f>
        <v>108</v>
      </c>
      <c r="L15" s="14" t="n">
        <f aca="false">Table2[[#This Row],[SD]]-Table2[[#This Row],[AD]]</f>
        <v>1</v>
      </c>
      <c r="M15" s="14" t="n">
        <v>225</v>
      </c>
      <c r="N15" s="14" t="n">
        <v>130</v>
      </c>
      <c r="O15" s="14" t="n">
        <f aca="false">Table2[[#This Row],[EH]]/Table2[[#This Row],[PH]]</f>
        <v>0.577777777777778</v>
      </c>
      <c r="P15" s="14" t="n">
        <v>52</v>
      </c>
      <c r="Q15" s="14" t="n">
        <f aca="false">Table2[[#This Row],[NOP]]/12*10000</f>
        <v>43333.3333333333</v>
      </c>
      <c r="R15" s="21" t="n">
        <v>62</v>
      </c>
      <c r="S15" s="14" t="n">
        <f aca="false">Table2[[#This Row],[NOE]]/12*10000</f>
        <v>51666.6666666667</v>
      </c>
      <c r="T15" s="17" t="n">
        <v>11.412</v>
      </c>
      <c r="U15" s="18" t="n">
        <v>23.9</v>
      </c>
      <c r="V15" s="19" t="n">
        <f aca="false">Table2[[#This Row],[FW]]/12*0.8*10000*(100-Table2[[#This Row],[MOI]])/87.5</f>
        <v>6616.78628571429</v>
      </c>
    </row>
    <row r="16" customFormat="false" ht="15" hidden="false" customHeight="false" outlineLevel="0" collapsed="false">
      <c r="A16" s="13" t="s">
        <v>30</v>
      </c>
      <c r="B16" s="14" t="n">
        <v>5</v>
      </c>
      <c r="C16" s="14" t="n">
        <v>1</v>
      </c>
      <c r="D16" s="14" t="n">
        <v>9</v>
      </c>
      <c r="E16" s="15" t="n">
        <v>9</v>
      </c>
      <c r="F16" s="14" t="s">
        <v>39</v>
      </c>
      <c r="G16" s="16" t="n">
        <v>44180</v>
      </c>
      <c r="H16" s="16" t="n">
        <v>44280</v>
      </c>
      <c r="I16" s="14" t="n">
        <f aca="false">Table2[[#This Row],[Anthesis date]]-Table2[[#This Row],[DOP]]</f>
        <v>100</v>
      </c>
      <c r="J16" s="16" t="n">
        <v>44282</v>
      </c>
      <c r="K16" s="14" t="n">
        <f aca="false">Table2[[#This Row],[Silking date]]-Table2[[#This Row],[DOP]]</f>
        <v>102</v>
      </c>
      <c r="L16" s="14" t="n">
        <f aca="false">Table2[[#This Row],[SD]]-Table2[[#This Row],[AD]]</f>
        <v>2</v>
      </c>
      <c r="M16" s="14" t="n">
        <v>185</v>
      </c>
      <c r="N16" s="14" t="n">
        <v>100</v>
      </c>
      <c r="O16" s="14" t="n">
        <f aca="false">Table2[[#This Row],[EH]]/Table2[[#This Row],[PH]]</f>
        <v>0.540540540540541</v>
      </c>
      <c r="P16" s="14" t="n">
        <v>45</v>
      </c>
      <c r="Q16" s="14" t="n">
        <f aca="false">Table2[[#This Row],[NOP]]/12*10000</f>
        <v>37500</v>
      </c>
      <c r="R16" s="21" t="n">
        <v>50</v>
      </c>
      <c r="S16" s="14" t="n">
        <f aca="false">Table2[[#This Row],[NOE]]/12*10000</f>
        <v>41666.6666666667</v>
      </c>
      <c r="T16" s="17" t="n">
        <v>7.532</v>
      </c>
      <c r="U16" s="18" t="n">
        <v>19.1</v>
      </c>
      <c r="V16" s="19" t="n">
        <f aca="false">Table2[[#This Row],[FW]]/12*0.8*10000*(100-Table2[[#This Row],[MOI]])/87.5</f>
        <v>4642.58133333333</v>
      </c>
    </row>
    <row r="17" customFormat="false" ht="15" hidden="false" customHeight="false" outlineLevel="0" collapsed="false">
      <c r="A17" s="13" t="s">
        <v>30</v>
      </c>
      <c r="B17" s="14" t="n">
        <v>5</v>
      </c>
      <c r="C17" s="14" t="n">
        <v>1</v>
      </c>
      <c r="D17" s="14" t="n">
        <v>10</v>
      </c>
      <c r="E17" s="15" t="n">
        <v>5</v>
      </c>
      <c r="F17" s="14" t="s">
        <v>40</v>
      </c>
      <c r="G17" s="16" t="n">
        <v>44180</v>
      </c>
      <c r="H17" s="16" t="n">
        <v>44287</v>
      </c>
      <c r="I17" s="14" t="n">
        <f aca="false">Table2[[#This Row],[Anthesis date]]-Table2[[#This Row],[DOP]]</f>
        <v>107</v>
      </c>
      <c r="J17" s="16" t="n">
        <v>44288</v>
      </c>
      <c r="K17" s="14" t="n">
        <f aca="false">Table2[[#This Row],[Silking date]]-Table2[[#This Row],[DOP]]</f>
        <v>108</v>
      </c>
      <c r="L17" s="14" t="n">
        <f aca="false">Table2[[#This Row],[SD]]-Table2[[#This Row],[AD]]</f>
        <v>1</v>
      </c>
      <c r="M17" s="14" t="n">
        <v>180</v>
      </c>
      <c r="N17" s="14" t="n">
        <v>100</v>
      </c>
      <c r="O17" s="14" t="n">
        <f aca="false">Table2[[#This Row],[EH]]/Table2[[#This Row],[PH]]</f>
        <v>0.555555555555556</v>
      </c>
      <c r="P17" s="14" t="n">
        <v>50</v>
      </c>
      <c r="Q17" s="14" t="n">
        <f aca="false">Table2[[#This Row],[NOP]]/12*10000</f>
        <v>41666.6666666667</v>
      </c>
      <c r="R17" s="21" t="n">
        <v>47</v>
      </c>
      <c r="S17" s="14" t="n">
        <f aca="false">Table2[[#This Row],[NOE]]/12*10000</f>
        <v>39166.6666666667</v>
      </c>
      <c r="T17" s="17" t="n">
        <v>9.254</v>
      </c>
      <c r="U17" s="18" t="n">
        <v>23.7</v>
      </c>
      <c r="V17" s="19" t="n">
        <f aca="false">Table2[[#This Row],[FW]]/12*0.8*10000*(100-Table2[[#This Row],[MOI]])/87.5</f>
        <v>5379.65866666667</v>
      </c>
    </row>
    <row r="18" customFormat="false" ht="15" hidden="false" customHeight="false" outlineLevel="0" collapsed="false">
      <c r="A18" s="13" t="s">
        <v>30</v>
      </c>
      <c r="B18" s="14" t="n">
        <v>5</v>
      </c>
      <c r="C18" s="14" t="n">
        <v>1</v>
      </c>
      <c r="D18" s="14" t="n">
        <v>11</v>
      </c>
      <c r="E18" s="15" t="n">
        <v>4</v>
      </c>
      <c r="F18" s="14" t="s">
        <v>41</v>
      </c>
      <c r="G18" s="16" t="n">
        <v>44180</v>
      </c>
      <c r="H18" s="16" t="n">
        <v>44284</v>
      </c>
      <c r="I18" s="14" t="n">
        <f aca="false">Table2[[#This Row],[Anthesis date]]-Table2[[#This Row],[DOP]]</f>
        <v>104</v>
      </c>
      <c r="J18" s="16" t="n">
        <v>44288</v>
      </c>
      <c r="K18" s="14" t="n">
        <f aca="false">Table2[[#This Row],[Silking date]]-Table2[[#This Row],[DOP]]</f>
        <v>108</v>
      </c>
      <c r="L18" s="14" t="n">
        <f aca="false">Table2[[#This Row],[SD]]-Table2[[#This Row],[AD]]</f>
        <v>4</v>
      </c>
      <c r="M18" s="14" t="n">
        <v>170</v>
      </c>
      <c r="N18" s="14" t="n">
        <v>105</v>
      </c>
      <c r="O18" s="14" t="n">
        <f aca="false">Table2[[#This Row],[EH]]/Table2[[#This Row],[PH]]</f>
        <v>0.617647058823529</v>
      </c>
      <c r="P18" s="14" t="n">
        <v>31</v>
      </c>
      <c r="Q18" s="14" t="n">
        <f aca="false">Table2[[#This Row],[NOP]]/12*10000</f>
        <v>25833.3333333333</v>
      </c>
      <c r="R18" s="21" t="n">
        <v>30</v>
      </c>
      <c r="S18" s="14" t="n">
        <f aca="false">Table2[[#This Row],[NOE]]/12*10000</f>
        <v>25000</v>
      </c>
      <c r="T18" s="17" t="n">
        <v>5.54</v>
      </c>
      <c r="U18" s="18" t="n">
        <v>22.1</v>
      </c>
      <c r="V18" s="19" t="n">
        <f aca="false">Table2[[#This Row],[FW]]/12*0.8*10000*(100-Table2[[#This Row],[MOI]])/87.5</f>
        <v>3288.12190476191</v>
      </c>
    </row>
    <row r="19" customFormat="false" ht="15" hidden="false" customHeight="false" outlineLevel="0" collapsed="false">
      <c r="A19" s="13" t="s">
        <v>30</v>
      </c>
      <c r="B19" s="14" t="n">
        <v>5</v>
      </c>
      <c r="C19" s="14" t="n">
        <v>1</v>
      </c>
      <c r="D19" s="14" t="n">
        <v>12</v>
      </c>
      <c r="E19" s="15" t="n">
        <v>6</v>
      </c>
      <c r="F19" s="14" t="s">
        <v>42</v>
      </c>
      <c r="G19" s="16" t="n">
        <v>44180</v>
      </c>
      <c r="H19" s="16" t="n">
        <v>44287</v>
      </c>
      <c r="I19" s="14" t="n">
        <f aca="false">Table2[[#This Row],[Anthesis date]]-Table2[[#This Row],[DOP]]</f>
        <v>107</v>
      </c>
      <c r="J19" s="16" t="n">
        <v>44288</v>
      </c>
      <c r="K19" s="14" t="n">
        <f aca="false">Table2[[#This Row],[Silking date]]-Table2[[#This Row],[DOP]]</f>
        <v>108</v>
      </c>
      <c r="L19" s="14" t="n">
        <f aca="false">Table2[[#This Row],[SD]]-Table2[[#This Row],[AD]]</f>
        <v>1</v>
      </c>
      <c r="M19" s="14" t="n">
        <v>165</v>
      </c>
      <c r="N19" s="14" t="n">
        <v>90</v>
      </c>
      <c r="O19" s="14" t="n">
        <f aca="false">Table2[[#This Row],[EH]]/Table2[[#This Row],[PH]]</f>
        <v>0.545454545454545</v>
      </c>
      <c r="P19" s="14" t="n">
        <v>23</v>
      </c>
      <c r="Q19" s="14" t="n">
        <f aca="false">Table2[[#This Row],[NOP]]/12*10000</f>
        <v>19166.6666666667</v>
      </c>
      <c r="R19" s="21" t="n">
        <v>22</v>
      </c>
      <c r="S19" s="14" t="n">
        <f aca="false">Table2[[#This Row],[NOE]]/12*10000</f>
        <v>18333.3333333333</v>
      </c>
      <c r="T19" s="17" t="n">
        <v>4.21</v>
      </c>
      <c r="U19" s="18" t="n">
        <v>23.1</v>
      </c>
      <c r="V19" s="19" t="n">
        <f aca="false">Table2[[#This Row],[FW]]/12*0.8*10000*(100-Table2[[#This Row],[MOI]])/87.5</f>
        <v>2466.65904761905</v>
      </c>
    </row>
    <row r="20" customFormat="false" ht="15" hidden="false" customHeight="false" outlineLevel="0" collapsed="false">
      <c r="A20" s="13" t="s">
        <v>30</v>
      </c>
      <c r="B20" s="14" t="n">
        <v>5</v>
      </c>
      <c r="C20" s="14" t="n">
        <v>1</v>
      </c>
      <c r="D20" s="14" t="n">
        <v>13</v>
      </c>
      <c r="E20" s="15" t="n">
        <v>13</v>
      </c>
      <c r="F20" s="14" t="s">
        <v>43</v>
      </c>
      <c r="G20" s="16" t="n">
        <v>44180</v>
      </c>
      <c r="H20" s="16" t="n">
        <v>44287</v>
      </c>
      <c r="I20" s="14" t="n">
        <f aca="false">Table2[[#This Row],[Anthesis date]]-Table2[[#This Row],[DOP]]</f>
        <v>107</v>
      </c>
      <c r="J20" s="16" t="n">
        <v>44290</v>
      </c>
      <c r="K20" s="14" t="n">
        <f aca="false">Table2[[#This Row],[Silking date]]-Table2[[#This Row],[DOP]]</f>
        <v>110</v>
      </c>
      <c r="L20" s="14" t="n">
        <f aca="false">Table2[[#This Row],[SD]]-Table2[[#This Row],[AD]]</f>
        <v>3</v>
      </c>
      <c r="M20" s="14" t="n">
        <v>160</v>
      </c>
      <c r="N20" s="14" t="n">
        <v>70</v>
      </c>
      <c r="O20" s="14" t="n">
        <f aca="false">Table2[[#This Row],[EH]]/Table2[[#This Row],[PH]]</f>
        <v>0.4375</v>
      </c>
      <c r="P20" s="14" t="n">
        <v>47</v>
      </c>
      <c r="Q20" s="14" t="n">
        <f aca="false">Table2[[#This Row],[NOP]]/12*10000</f>
        <v>39166.6666666667</v>
      </c>
      <c r="R20" s="21" t="n">
        <v>36</v>
      </c>
      <c r="S20" s="14" t="n">
        <f aca="false">Table2[[#This Row],[NOE]]/12*10000</f>
        <v>30000</v>
      </c>
      <c r="T20" s="17" t="n">
        <v>4.46</v>
      </c>
      <c r="U20" s="18" t="n">
        <v>19</v>
      </c>
      <c r="V20" s="19" t="n">
        <f aca="false">Table2[[#This Row],[FW]]/12*0.8*10000*(100-Table2[[#This Row],[MOI]])/87.5</f>
        <v>2752.45714285714</v>
      </c>
    </row>
    <row r="21" customFormat="false" ht="15" hidden="false" customHeight="false" outlineLevel="0" collapsed="false">
      <c r="A21" s="13" t="s">
        <v>30</v>
      </c>
      <c r="B21" s="14" t="n">
        <v>5</v>
      </c>
      <c r="C21" s="14" t="n">
        <v>1</v>
      </c>
      <c r="D21" s="14" t="n">
        <v>14</v>
      </c>
      <c r="E21" s="15" t="n">
        <v>8</v>
      </c>
      <c r="F21" s="14" t="s">
        <v>44</v>
      </c>
      <c r="G21" s="16" t="n">
        <v>44180</v>
      </c>
      <c r="H21" s="16" t="n">
        <v>44280</v>
      </c>
      <c r="I21" s="14" t="n">
        <f aca="false">Table2[[#This Row],[Anthesis date]]-Table2[[#This Row],[DOP]]</f>
        <v>100</v>
      </c>
      <c r="J21" s="16" t="n">
        <v>44286</v>
      </c>
      <c r="K21" s="14" t="n">
        <f aca="false">Table2[[#This Row],[Silking date]]-Table2[[#This Row],[DOP]]</f>
        <v>106</v>
      </c>
      <c r="L21" s="14" t="n">
        <f aca="false">Table2[[#This Row],[SD]]-Table2[[#This Row],[AD]]</f>
        <v>6</v>
      </c>
      <c r="M21" s="14" t="n">
        <v>150</v>
      </c>
      <c r="N21" s="14" t="n">
        <v>65</v>
      </c>
      <c r="O21" s="14" t="n">
        <f aca="false">Table2[[#This Row],[EH]]/Table2[[#This Row],[PH]]</f>
        <v>0.433333333333333</v>
      </c>
      <c r="P21" s="14" t="n">
        <v>47</v>
      </c>
      <c r="Q21" s="14" t="n">
        <f aca="false">Table2[[#This Row],[NOP]]/12*10000</f>
        <v>39166.6666666667</v>
      </c>
      <c r="R21" s="21" t="n">
        <v>37</v>
      </c>
      <c r="S21" s="14" t="n">
        <f aca="false">Table2[[#This Row],[NOE]]/12*10000</f>
        <v>30833.3333333333</v>
      </c>
      <c r="T21" s="17" t="n">
        <v>4.882</v>
      </c>
      <c r="U21" s="18" t="n">
        <v>21.6</v>
      </c>
      <c r="V21" s="19" t="n">
        <f aca="false">Table2[[#This Row],[FW]]/12*0.8*10000*(100-Table2[[#This Row],[MOI]])/87.5</f>
        <v>2916.18133333333</v>
      </c>
    </row>
    <row r="22" customFormat="false" ht="15" hidden="false" customHeight="false" outlineLevel="0" collapsed="false">
      <c r="A22" s="13" t="s">
        <v>30</v>
      </c>
      <c r="B22" s="14" t="n">
        <v>5</v>
      </c>
      <c r="C22" s="14" t="n">
        <v>1</v>
      </c>
      <c r="D22" s="14" t="n">
        <v>15</v>
      </c>
      <c r="E22" s="15" t="n">
        <v>19</v>
      </c>
      <c r="F22" s="14" t="s">
        <v>45</v>
      </c>
      <c r="G22" s="16" t="n">
        <v>44180</v>
      </c>
      <c r="H22" s="16" t="n">
        <v>44281</v>
      </c>
      <c r="I22" s="14" t="n">
        <f aca="false">Table2[[#This Row],[Anthesis date]]-Table2[[#This Row],[DOP]]</f>
        <v>101</v>
      </c>
      <c r="J22" s="16" t="n">
        <v>44285</v>
      </c>
      <c r="K22" s="14" t="n">
        <f aca="false">Table2[[#This Row],[Silking date]]-Table2[[#This Row],[DOP]]</f>
        <v>105</v>
      </c>
      <c r="L22" s="14" t="n">
        <f aca="false">Table2[[#This Row],[SD]]-Table2[[#This Row],[AD]]</f>
        <v>4</v>
      </c>
      <c r="M22" s="14" t="n">
        <v>165</v>
      </c>
      <c r="N22" s="14" t="n">
        <v>75</v>
      </c>
      <c r="O22" s="14" t="n">
        <f aca="false">Table2[[#This Row],[EH]]/Table2[[#This Row],[PH]]</f>
        <v>0.454545454545455</v>
      </c>
      <c r="P22" s="14" t="n">
        <v>38</v>
      </c>
      <c r="Q22" s="14" t="n">
        <f aca="false">Table2[[#This Row],[NOP]]/12*10000</f>
        <v>31666.6666666667</v>
      </c>
      <c r="R22" s="21" t="n">
        <v>13</v>
      </c>
      <c r="S22" s="14" t="n">
        <f aca="false">Table2[[#This Row],[NOE]]/12*10000</f>
        <v>10833.3333333333</v>
      </c>
      <c r="T22" s="17" t="n">
        <v>3.874</v>
      </c>
      <c r="U22" s="18" t="n">
        <v>23.4</v>
      </c>
      <c r="V22" s="19" t="n">
        <f aca="false">Table2[[#This Row],[FW]]/12*0.8*10000*(100-Table2[[#This Row],[MOI]])/87.5</f>
        <v>2260.94019047619</v>
      </c>
    </row>
    <row r="23" customFormat="false" ht="15" hidden="false" customHeight="false" outlineLevel="0" collapsed="false">
      <c r="A23" s="13" t="s">
        <v>30</v>
      </c>
      <c r="B23" s="14" t="n">
        <v>5</v>
      </c>
      <c r="C23" s="14" t="n">
        <v>1</v>
      </c>
      <c r="D23" s="14" t="n">
        <v>16</v>
      </c>
      <c r="E23" s="15" t="n">
        <v>10</v>
      </c>
      <c r="F23" s="14" t="s">
        <v>46</v>
      </c>
      <c r="G23" s="16" t="n">
        <v>44180</v>
      </c>
      <c r="H23" s="16" t="n">
        <v>44284</v>
      </c>
      <c r="I23" s="14" t="n">
        <f aca="false">Table2[[#This Row],[Anthesis date]]-Table2[[#This Row],[DOP]]</f>
        <v>104</v>
      </c>
      <c r="J23" s="16" t="n">
        <v>44287</v>
      </c>
      <c r="K23" s="14" t="n">
        <f aca="false">Table2[[#This Row],[Silking date]]-Table2[[#This Row],[DOP]]</f>
        <v>107</v>
      </c>
      <c r="L23" s="14" t="n">
        <f aca="false">Table2[[#This Row],[SD]]-Table2[[#This Row],[AD]]</f>
        <v>3</v>
      </c>
      <c r="M23" s="14" t="n">
        <v>190</v>
      </c>
      <c r="N23" s="14" t="n">
        <v>100</v>
      </c>
      <c r="O23" s="14" t="n">
        <f aca="false">Table2[[#This Row],[EH]]/Table2[[#This Row],[PH]]</f>
        <v>0.526315789473684</v>
      </c>
      <c r="P23" s="14" t="n">
        <v>42</v>
      </c>
      <c r="Q23" s="14" t="n">
        <f aca="false">Table2[[#This Row],[NOP]]/12*10000</f>
        <v>35000</v>
      </c>
      <c r="R23" s="21" t="n">
        <v>38</v>
      </c>
      <c r="S23" s="14" t="n">
        <f aca="false">Table2[[#This Row],[NOE]]/12*10000</f>
        <v>31666.6666666667</v>
      </c>
      <c r="T23" s="17" t="n">
        <v>6.74</v>
      </c>
      <c r="U23" s="18" t="n">
        <v>23.1</v>
      </c>
      <c r="V23" s="19" t="n">
        <f aca="false">Table2[[#This Row],[FW]]/12*0.8*10000*(100-Table2[[#This Row],[MOI]])/87.5</f>
        <v>3948.9980952381</v>
      </c>
    </row>
    <row r="24" customFormat="false" ht="15" hidden="false" customHeight="false" outlineLevel="0" collapsed="false">
      <c r="A24" s="13" t="s">
        <v>30</v>
      </c>
      <c r="B24" s="14" t="n">
        <v>5</v>
      </c>
      <c r="C24" s="14" t="n">
        <v>1</v>
      </c>
      <c r="D24" s="14" t="n">
        <v>17</v>
      </c>
      <c r="E24" s="15" t="n">
        <v>15</v>
      </c>
      <c r="F24" s="14" t="s">
        <v>47</v>
      </c>
      <c r="G24" s="16" t="n">
        <v>44180</v>
      </c>
      <c r="H24" s="16" t="n">
        <v>44284</v>
      </c>
      <c r="I24" s="14" t="n">
        <f aca="false">Table2[[#This Row],[Anthesis date]]-Table2[[#This Row],[DOP]]</f>
        <v>104</v>
      </c>
      <c r="J24" s="16" t="n">
        <v>44286</v>
      </c>
      <c r="K24" s="14" t="n">
        <f aca="false">Table2[[#This Row],[Silking date]]-Table2[[#This Row],[DOP]]</f>
        <v>106</v>
      </c>
      <c r="L24" s="14" t="n">
        <f aca="false">Table2[[#This Row],[SD]]-Table2[[#This Row],[AD]]</f>
        <v>2</v>
      </c>
      <c r="M24" s="14" t="n">
        <v>150</v>
      </c>
      <c r="N24" s="14" t="n">
        <v>65</v>
      </c>
      <c r="O24" s="14" t="n">
        <f aca="false">Table2[[#This Row],[EH]]/Table2[[#This Row],[PH]]</f>
        <v>0.433333333333333</v>
      </c>
      <c r="P24" s="14" t="n">
        <v>29</v>
      </c>
      <c r="Q24" s="14" t="n">
        <f aca="false">Table2[[#This Row],[NOP]]/12*10000</f>
        <v>24166.6666666667</v>
      </c>
      <c r="R24" s="21" t="n">
        <v>28</v>
      </c>
      <c r="S24" s="14" t="n">
        <f aca="false">Table2[[#This Row],[NOE]]/12*10000</f>
        <v>23333.3333333333</v>
      </c>
      <c r="T24" s="17" t="n">
        <v>3.886</v>
      </c>
      <c r="U24" s="18" t="n">
        <v>22.7</v>
      </c>
      <c r="V24" s="19" t="n">
        <f aca="false">Table2[[#This Row],[FW]]/12*0.8*10000*(100-Table2[[#This Row],[MOI]])/87.5</f>
        <v>2288.66895238095</v>
      </c>
    </row>
    <row r="25" customFormat="false" ht="15" hidden="false" customHeight="false" outlineLevel="0" collapsed="false">
      <c r="A25" s="13" t="s">
        <v>30</v>
      </c>
      <c r="B25" s="14" t="n">
        <v>5</v>
      </c>
      <c r="C25" s="14" t="n">
        <v>1</v>
      </c>
      <c r="D25" s="14" t="n">
        <v>18</v>
      </c>
      <c r="E25" s="15" t="n">
        <v>2</v>
      </c>
      <c r="F25" s="14" t="s">
        <v>48</v>
      </c>
      <c r="G25" s="16" t="n">
        <v>44180</v>
      </c>
      <c r="H25" s="16" t="n">
        <v>44283</v>
      </c>
      <c r="I25" s="14" t="n">
        <f aca="false">Table2[[#This Row],[Anthesis date]]-Table2[[#This Row],[DOP]]</f>
        <v>103</v>
      </c>
      <c r="J25" s="16" t="n">
        <v>44286</v>
      </c>
      <c r="K25" s="14" t="n">
        <f aca="false">Table2[[#This Row],[Silking date]]-Table2[[#This Row],[DOP]]</f>
        <v>106</v>
      </c>
      <c r="L25" s="14" t="n">
        <f aca="false">Table2[[#This Row],[SD]]-Table2[[#This Row],[AD]]</f>
        <v>3</v>
      </c>
      <c r="M25" s="22" t="n">
        <v>150</v>
      </c>
      <c r="N25" s="22" t="n">
        <v>50</v>
      </c>
      <c r="O25" s="22" t="n">
        <f aca="false">Table2[[#This Row],[EH]]/Table2[[#This Row],[PH]]</f>
        <v>0.333333333333333</v>
      </c>
      <c r="P25" s="14" t="n">
        <v>53</v>
      </c>
      <c r="Q25" s="14" t="n">
        <f aca="false">Table2[[#This Row],[NOP]]/12*10000</f>
        <v>44166.6666666667</v>
      </c>
      <c r="R25" s="21" t="n">
        <v>46</v>
      </c>
      <c r="S25" s="14" t="n">
        <f aca="false">Table2[[#This Row],[NOE]]/12*10000</f>
        <v>38333.3333333333</v>
      </c>
      <c r="T25" s="17" t="n">
        <v>6.578</v>
      </c>
      <c r="U25" s="18" t="n">
        <v>20.9</v>
      </c>
      <c r="V25" s="19" t="n">
        <f aca="false">Table2[[#This Row],[FW]]/12*0.8*10000*(100-Table2[[#This Row],[MOI]])/87.5</f>
        <v>3964.34133333333</v>
      </c>
    </row>
    <row r="26" customFormat="false" ht="15" hidden="false" customHeight="false" outlineLevel="0" collapsed="false">
      <c r="A26" s="13" t="s">
        <v>30</v>
      </c>
      <c r="B26" s="14" t="n">
        <v>5</v>
      </c>
      <c r="C26" s="14" t="n">
        <v>1</v>
      </c>
      <c r="D26" s="14" t="n">
        <v>19</v>
      </c>
      <c r="E26" s="15" t="n">
        <v>11</v>
      </c>
      <c r="F26" s="14" t="s">
        <v>49</v>
      </c>
      <c r="G26" s="16" t="n">
        <v>44180</v>
      </c>
      <c r="H26" s="16" t="n">
        <v>44285</v>
      </c>
      <c r="I26" s="14" t="n">
        <f aca="false">Table2[[#This Row],[Anthesis date]]-Table2[[#This Row],[DOP]]</f>
        <v>105</v>
      </c>
      <c r="J26" s="16" t="n">
        <v>44288</v>
      </c>
      <c r="K26" s="14" t="n">
        <f aca="false">Table2[[#This Row],[Silking date]]-Table2[[#This Row],[DOP]]</f>
        <v>108</v>
      </c>
      <c r="L26" s="14" t="n">
        <f aca="false">Table2[[#This Row],[SD]]-Table2[[#This Row],[AD]]</f>
        <v>3</v>
      </c>
      <c r="M26" s="14" t="n">
        <v>225</v>
      </c>
      <c r="N26" s="14" t="n">
        <v>110</v>
      </c>
      <c r="O26" s="14" t="n">
        <f aca="false">Table2[[#This Row],[EH]]/Table2[[#This Row],[PH]]</f>
        <v>0.488888888888889</v>
      </c>
      <c r="P26" s="14" t="n">
        <v>44</v>
      </c>
      <c r="Q26" s="14" t="n">
        <f aca="false">Table2[[#This Row],[NOP]]/12*10000</f>
        <v>36666.6666666667</v>
      </c>
      <c r="R26" s="21" t="n">
        <v>52</v>
      </c>
      <c r="S26" s="14" t="n">
        <f aca="false">Table2[[#This Row],[NOE]]/12*10000</f>
        <v>43333.3333333333</v>
      </c>
      <c r="T26" s="17" t="n">
        <v>10.12</v>
      </c>
      <c r="U26" s="18" t="n">
        <v>21</v>
      </c>
      <c r="V26" s="19" t="n">
        <f aca="false">Table2[[#This Row],[FW]]/12*0.8*10000*(100-Table2[[#This Row],[MOI]])/87.5</f>
        <v>6091.27619047619</v>
      </c>
    </row>
    <row r="27" customFormat="false" ht="15" hidden="false" customHeight="false" outlineLevel="0" collapsed="false">
      <c r="A27" s="13" t="s">
        <v>30</v>
      </c>
      <c r="B27" s="14" t="n">
        <v>5</v>
      </c>
      <c r="C27" s="14" t="n">
        <v>1</v>
      </c>
      <c r="D27" s="14" t="n">
        <v>20</v>
      </c>
      <c r="E27" s="15" t="n">
        <v>1</v>
      </c>
      <c r="F27" s="14" t="s">
        <v>50</v>
      </c>
      <c r="G27" s="16" t="n">
        <v>44180</v>
      </c>
      <c r="H27" s="16" t="n">
        <v>44288</v>
      </c>
      <c r="I27" s="14" t="n">
        <f aca="false">Table2[[#This Row],[Anthesis date]]-Table2[[#This Row],[DOP]]</f>
        <v>108</v>
      </c>
      <c r="J27" s="16" t="n">
        <v>44290</v>
      </c>
      <c r="K27" s="14" t="n">
        <f aca="false">Table2[[#This Row],[Silking date]]-Table2[[#This Row],[DOP]]</f>
        <v>110</v>
      </c>
      <c r="L27" s="14" t="n">
        <f aca="false">Table2[[#This Row],[SD]]-Table2[[#This Row],[AD]]</f>
        <v>2</v>
      </c>
      <c r="M27" s="14" t="n">
        <v>160</v>
      </c>
      <c r="N27" s="14" t="n">
        <v>70</v>
      </c>
      <c r="O27" s="14" t="n">
        <f aca="false">Table2[[#This Row],[EH]]/Table2[[#This Row],[PH]]</f>
        <v>0.4375</v>
      </c>
      <c r="P27" s="14" t="n">
        <v>38</v>
      </c>
      <c r="Q27" s="14" t="n">
        <f aca="false">Table2[[#This Row],[NOP]]/12*10000</f>
        <v>31666.6666666667</v>
      </c>
      <c r="R27" s="21" t="n">
        <v>36</v>
      </c>
      <c r="S27" s="14" t="n">
        <f aca="false">Table2[[#This Row],[NOE]]/12*10000</f>
        <v>30000</v>
      </c>
      <c r="T27" s="17" t="n">
        <v>7.68</v>
      </c>
      <c r="U27" s="18" t="n">
        <v>24.9</v>
      </c>
      <c r="V27" s="19" t="n">
        <f aca="false">Table2[[#This Row],[FW]]/12*0.8*10000*(100-Table2[[#This Row],[MOI]])/87.5</f>
        <v>4394.42285714286</v>
      </c>
    </row>
    <row r="28" customFormat="false" ht="15" hidden="false" customHeight="false" outlineLevel="0" collapsed="false">
      <c r="A28" s="13" t="s">
        <v>30</v>
      </c>
      <c r="B28" s="14" t="n">
        <v>5</v>
      </c>
      <c r="C28" s="14" t="n">
        <v>2</v>
      </c>
      <c r="D28" s="14" t="n">
        <v>21</v>
      </c>
      <c r="E28" s="15" t="n">
        <v>3</v>
      </c>
      <c r="F28" s="14" t="s">
        <v>32</v>
      </c>
      <c r="G28" s="16" t="n">
        <v>44180</v>
      </c>
      <c r="H28" s="16" t="n">
        <v>44288</v>
      </c>
      <c r="I28" s="14" t="n">
        <f aca="false">Table2[[#This Row],[Anthesis date]]-Table2[[#This Row],[DOP]]</f>
        <v>108</v>
      </c>
      <c r="J28" s="16" t="n">
        <v>44290</v>
      </c>
      <c r="K28" s="14" t="n">
        <f aca="false">Table2[[#This Row],[Silking date]]-Table2[[#This Row],[DOP]]</f>
        <v>110</v>
      </c>
      <c r="L28" s="14" t="n">
        <f aca="false">Table2[[#This Row],[SD]]-Table2[[#This Row],[AD]]</f>
        <v>2</v>
      </c>
      <c r="M28" s="14" t="n">
        <v>170</v>
      </c>
      <c r="N28" s="14" t="n">
        <v>80</v>
      </c>
      <c r="O28" s="14" t="n">
        <f aca="false">Table2[[#This Row],[EH]]/Table2[[#This Row],[PH]]</f>
        <v>0.470588235294118</v>
      </c>
      <c r="P28" s="14" t="n">
        <v>29</v>
      </c>
      <c r="Q28" s="14" t="n">
        <f aca="false">Table2[[#This Row],[NOP]]/12*10000</f>
        <v>24166.6666666667</v>
      </c>
      <c r="R28" s="21" t="n">
        <v>30</v>
      </c>
      <c r="S28" s="14" t="n">
        <f aca="false">Table2[[#This Row],[NOE]]/12*10000</f>
        <v>25000</v>
      </c>
      <c r="T28" s="17" t="n">
        <v>5.516</v>
      </c>
      <c r="U28" s="18" t="n">
        <v>25.1</v>
      </c>
      <c r="V28" s="19" t="n">
        <f aca="false">Table2[[#This Row],[FW]]/12*0.8*10000*(100-Table2[[#This Row],[MOI]])/87.5</f>
        <v>3147.79733333333</v>
      </c>
    </row>
    <row r="29" customFormat="false" ht="15" hidden="false" customHeight="false" outlineLevel="0" collapsed="false">
      <c r="A29" s="13" t="s">
        <v>30</v>
      </c>
      <c r="B29" s="14" t="n">
        <v>5</v>
      </c>
      <c r="C29" s="14" t="n">
        <v>2</v>
      </c>
      <c r="D29" s="14" t="n">
        <v>22</v>
      </c>
      <c r="E29" s="15" t="n">
        <v>17</v>
      </c>
      <c r="F29" s="14" t="s">
        <v>34</v>
      </c>
      <c r="G29" s="16" t="n">
        <v>44180</v>
      </c>
      <c r="H29" s="16" t="n">
        <v>44286</v>
      </c>
      <c r="I29" s="14" t="n">
        <f aca="false">Table2[[#This Row],[Anthesis date]]-Table2[[#This Row],[DOP]]</f>
        <v>106</v>
      </c>
      <c r="J29" s="16" t="n">
        <v>44288</v>
      </c>
      <c r="K29" s="14" t="n">
        <f aca="false">Table2[[#This Row],[Silking date]]-Table2[[#This Row],[DOP]]</f>
        <v>108</v>
      </c>
      <c r="L29" s="14" t="n">
        <f aca="false">Table2[[#This Row],[SD]]-Table2[[#This Row],[AD]]</f>
        <v>2</v>
      </c>
      <c r="M29" s="14" t="n">
        <v>155</v>
      </c>
      <c r="N29" s="14" t="n">
        <v>80</v>
      </c>
      <c r="O29" s="14" t="n">
        <f aca="false">Table2[[#This Row],[EH]]/Table2[[#This Row],[PH]]</f>
        <v>0.516129032258065</v>
      </c>
      <c r="P29" s="14" t="n">
        <v>33</v>
      </c>
      <c r="Q29" s="14" t="n">
        <f aca="false">Table2[[#This Row],[NOP]]/12*10000</f>
        <v>27500</v>
      </c>
      <c r="R29" s="21" t="n">
        <v>32</v>
      </c>
      <c r="S29" s="14" t="n">
        <f aca="false">Table2[[#This Row],[NOE]]/12*10000</f>
        <v>26666.6666666667</v>
      </c>
      <c r="T29" s="17" t="n">
        <v>5.15</v>
      </c>
      <c r="U29" s="18" t="n">
        <v>22</v>
      </c>
      <c r="V29" s="19" t="n">
        <f aca="false">Table2[[#This Row],[FW]]/12*0.8*10000*(100-Table2[[#This Row],[MOI]])/87.5</f>
        <v>3060.57142857143</v>
      </c>
    </row>
    <row r="30" customFormat="false" ht="15" hidden="false" customHeight="false" outlineLevel="0" collapsed="false">
      <c r="A30" s="13" t="s">
        <v>30</v>
      </c>
      <c r="B30" s="14" t="n">
        <v>5</v>
      </c>
      <c r="C30" s="14" t="n">
        <v>2</v>
      </c>
      <c r="D30" s="14" t="n">
        <v>23</v>
      </c>
      <c r="E30" s="15" t="n">
        <v>4</v>
      </c>
      <c r="F30" s="14" t="s">
        <v>41</v>
      </c>
      <c r="G30" s="16" t="n">
        <v>44180</v>
      </c>
      <c r="H30" s="16" t="n">
        <v>44288</v>
      </c>
      <c r="I30" s="14" t="n">
        <f aca="false">Table2[[#This Row],[Anthesis date]]-Table2[[#This Row],[DOP]]</f>
        <v>108</v>
      </c>
      <c r="J30" s="16" t="n">
        <v>44290</v>
      </c>
      <c r="K30" s="14" t="n">
        <f aca="false">Table2[[#This Row],[Silking date]]-Table2[[#This Row],[DOP]]</f>
        <v>110</v>
      </c>
      <c r="L30" s="14" t="n">
        <f aca="false">Table2[[#This Row],[SD]]-Table2[[#This Row],[AD]]</f>
        <v>2</v>
      </c>
      <c r="M30" s="14" t="n">
        <v>180</v>
      </c>
      <c r="N30" s="14" t="n">
        <v>95</v>
      </c>
      <c r="O30" s="14" t="n">
        <f aca="false">Table2[[#This Row],[EH]]/Table2[[#This Row],[PH]]</f>
        <v>0.527777777777778</v>
      </c>
      <c r="P30" s="14" t="n">
        <v>47</v>
      </c>
      <c r="Q30" s="14" t="n">
        <f aca="false">Table2[[#This Row],[NOP]]/12*10000</f>
        <v>39166.6666666667</v>
      </c>
      <c r="R30" s="21" t="n">
        <v>37</v>
      </c>
      <c r="S30" s="14" t="n">
        <f aca="false">Table2[[#This Row],[NOE]]/12*10000</f>
        <v>30833.3333333333</v>
      </c>
      <c r="T30" s="17" t="n">
        <v>7.698</v>
      </c>
      <c r="U30" s="18" t="n">
        <v>22.6</v>
      </c>
      <c r="V30" s="19" t="n">
        <f aca="false">Table2[[#This Row],[FW]]/12*0.8*10000*(100-Table2[[#This Row],[MOI]])/87.5</f>
        <v>4539.62057142857</v>
      </c>
    </row>
    <row r="31" customFormat="false" ht="15" hidden="false" customHeight="false" outlineLevel="0" collapsed="false">
      <c r="A31" s="13" t="s">
        <v>30</v>
      </c>
      <c r="B31" s="14" t="n">
        <v>5</v>
      </c>
      <c r="C31" s="14" t="n">
        <v>2</v>
      </c>
      <c r="D31" s="14" t="n">
        <v>24</v>
      </c>
      <c r="E31" s="15" t="n">
        <v>10</v>
      </c>
      <c r="F31" s="14" t="s">
        <v>46</v>
      </c>
      <c r="G31" s="16" t="n">
        <v>44180</v>
      </c>
      <c r="H31" s="16" t="n">
        <v>44286</v>
      </c>
      <c r="I31" s="14" t="n">
        <f aca="false">Table2[[#This Row],[Anthesis date]]-Table2[[#This Row],[DOP]]</f>
        <v>106</v>
      </c>
      <c r="J31" s="16" t="n">
        <v>44288</v>
      </c>
      <c r="K31" s="14" t="n">
        <f aca="false">Table2[[#This Row],[Silking date]]-Table2[[#This Row],[DOP]]</f>
        <v>108</v>
      </c>
      <c r="L31" s="14" t="n">
        <f aca="false">Table2[[#This Row],[SD]]-Table2[[#This Row],[AD]]</f>
        <v>2</v>
      </c>
      <c r="M31" s="14" t="n">
        <v>175</v>
      </c>
      <c r="N31" s="14" t="n">
        <v>70</v>
      </c>
      <c r="O31" s="14" t="n">
        <f aca="false">Table2[[#This Row],[EH]]/Table2[[#This Row],[PH]]</f>
        <v>0.4</v>
      </c>
      <c r="P31" s="14" t="n">
        <v>45</v>
      </c>
      <c r="Q31" s="14" t="n">
        <f aca="false">Table2[[#This Row],[NOP]]/12*10000</f>
        <v>37500</v>
      </c>
      <c r="R31" s="21" t="n">
        <v>41</v>
      </c>
      <c r="S31" s="14" t="n">
        <f aca="false">Table2[[#This Row],[NOE]]/12*10000</f>
        <v>34166.6666666667</v>
      </c>
      <c r="T31" s="17" t="n">
        <v>8.002</v>
      </c>
      <c r="U31" s="18" t="n">
        <v>22.1</v>
      </c>
      <c r="V31" s="19" t="n">
        <f aca="false">Table2[[#This Row],[FW]]/12*0.8*10000*(100-Table2[[#This Row],[MOI]])/87.5</f>
        <v>4749.37752380952</v>
      </c>
    </row>
    <row r="32" customFormat="false" ht="15" hidden="false" customHeight="false" outlineLevel="0" collapsed="false">
      <c r="A32" s="13" t="s">
        <v>30</v>
      </c>
      <c r="B32" s="14" t="n">
        <v>5</v>
      </c>
      <c r="C32" s="14" t="n">
        <v>2</v>
      </c>
      <c r="D32" s="14" t="n">
        <v>25</v>
      </c>
      <c r="E32" s="15" t="n">
        <v>8</v>
      </c>
      <c r="F32" s="14" t="s">
        <v>44</v>
      </c>
      <c r="G32" s="16" t="n">
        <v>44180</v>
      </c>
      <c r="H32" s="16" t="n">
        <v>44284</v>
      </c>
      <c r="I32" s="14" t="n">
        <f aca="false">Table2[[#This Row],[Anthesis date]]-Table2[[#This Row],[DOP]]</f>
        <v>104</v>
      </c>
      <c r="J32" s="16" t="n">
        <v>44288</v>
      </c>
      <c r="K32" s="14" t="n">
        <f aca="false">Table2[[#This Row],[Silking date]]-Table2[[#This Row],[DOP]]</f>
        <v>108</v>
      </c>
      <c r="L32" s="14" t="n">
        <f aca="false">Table2[[#This Row],[SD]]-Table2[[#This Row],[AD]]</f>
        <v>4</v>
      </c>
      <c r="M32" s="14" t="n">
        <v>190</v>
      </c>
      <c r="N32" s="14" t="n">
        <v>105</v>
      </c>
      <c r="O32" s="14" t="n">
        <f aca="false">Table2[[#This Row],[EH]]/Table2[[#This Row],[PH]]</f>
        <v>0.552631578947368</v>
      </c>
      <c r="P32" s="14" t="n">
        <v>56</v>
      </c>
      <c r="Q32" s="14" t="n">
        <f aca="false">Table2[[#This Row],[NOP]]/12*10000</f>
        <v>46666.6666666667</v>
      </c>
      <c r="R32" s="21" t="n">
        <v>50</v>
      </c>
      <c r="S32" s="14" t="n">
        <f aca="false">Table2[[#This Row],[NOE]]/12*10000</f>
        <v>41666.6666666667</v>
      </c>
      <c r="T32" s="17" t="n">
        <v>7.48</v>
      </c>
      <c r="U32" s="18" t="n">
        <v>24.5</v>
      </c>
      <c r="V32" s="19" t="n">
        <f aca="false">Table2[[#This Row],[FW]]/12*0.8*10000*(100-Table2[[#This Row],[MOI]])/87.5</f>
        <v>4302.78095238095</v>
      </c>
    </row>
    <row r="33" customFormat="false" ht="15" hidden="false" customHeight="false" outlineLevel="0" collapsed="false">
      <c r="A33" s="13" t="s">
        <v>30</v>
      </c>
      <c r="B33" s="14" t="n">
        <v>5</v>
      </c>
      <c r="C33" s="14" t="n">
        <v>2</v>
      </c>
      <c r="D33" s="14" t="n">
        <v>26</v>
      </c>
      <c r="E33" s="15" t="n">
        <v>13</v>
      </c>
      <c r="F33" s="14" t="s">
        <v>43</v>
      </c>
      <c r="G33" s="16" t="n">
        <v>44180</v>
      </c>
      <c r="H33" s="16" t="n">
        <v>44286</v>
      </c>
      <c r="I33" s="14" t="n">
        <f aca="false">Table2[[#This Row],[Anthesis date]]-Table2[[#This Row],[DOP]]</f>
        <v>106</v>
      </c>
      <c r="J33" s="16" t="n">
        <v>44288</v>
      </c>
      <c r="K33" s="14" t="n">
        <f aca="false">Table2[[#This Row],[Silking date]]-Table2[[#This Row],[DOP]]</f>
        <v>108</v>
      </c>
      <c r="L33" s="14" t="n">
        <f aca="false">Table2[[#This Row],[SD]]-Table2[[#This Row],[AD]]</f>
        <v>2</v>
      </c>
      <c r="M33" s="14" t="n">
        <v>190</v>
      </c>
      <c r="N33" s="14" t="n">
        <v>90</v>
      </c>
      <c r="O33" s="14" t="n">
        <f aca="false">Table2[[#This Row],[EH]]/Table2[[#This Row],[PH]]</f>
        <v>0.473684210526316</v>
      </c>
      <c r="P33" s="14" t="n">
        <v>53</v>
      </c>
      <c r="Q33" s="14" t="n">
        <f aca="false">Table2[[#This Row],[NOP]]/12*10000</f>
        <v>44166.6666666667</v>
      </c>
      <c r="R33" s="21" t="n">
        <v>59</v>
      </c>
      <c r="S33" s="14" t="n">
        <f aca="false">Table2[[#This Row],[NOE]]/12*10000</f>
        <v>49166.6666666667</v>
      </c>
      <c r="T33" s="17" t="n">
        <v>8.78</v>
      </c>
      <c r="U33" s="18" t="n">
        <v>21.5</v>
      </c>
      <c r="V33" s="19" t="n">
        <f aca="false">Table2[[#This Row],[FW]]/12*0.8*10000*(100-Table2[[#This Row],[MOI]])/87.5</f>
        <v>5251.27619047619</v>
      </c>
    </row>
    <row r="34" customFormat="false" ht="15" hidden="false" customHeight="false" outlineLevel="0" collapsed="false">
      <c r="A34" s="13" t="s">
        <v>30</v>
      </c>
      <c r="B34" s="14" t="n">
        <v>5</v>
      </c>
      <c r="C34" s="14" t="n">
        <v>2</v>
      </c>
      <c r="D34" s="14" t="n">
        <v>27</v>
      </c>
      <c r="E34" s="15" t="n">
        <v>15</v>
      </c>
      <c r="F34" s="14" t="s">
        <v>47</v>
      </c>
      <c r="G34" s="16" t="n">
        <v>44180</v>
      </c>
      <c r="H34" s="16" t="n">
        <v>44283</v>
      </c>
      <c r="I34" s="14" t="n">
        <f aca="false">Table2[[#This Row],[Anthesis date]]-Table2[[#This Row],[DOP]]</f>
        <v>103</v>
      </c>
      <c r="J34" s="16" t="n">
        <v>44284</v>
      </c>
      <c r="K34" s="14" t="n">
        <f aca="false">Table2[[#This Row],[Silking date]]-Table2[[#This Row],[DOP]]</f>
        <v>104</v>
      </c>
      <c r="L34" s="14" t="n">
        <f aca="false">Table2[[#This Row],[SD]]-Table2[[#This Row],[AD]]</f>
        <v>1</v>
      </c>
      <c r="M34" s="14" t="n">
        <v>195</v>
      </c>
      <c r="N34" s="14" t="n">
        <v>100</v>
      </c>
      <c r="O34" s="14" t="n">
        <f aca="false">Table2[[#This Row],[EH]]/Table2[[#This Row],[PH]]</f>
        <v>0.512820512820513</v>
      </c>
      <c r="P34" s="14" t="n">
        <v>45</v>
      </c>
      <c r="Q34" s="14" t="n">
        <f aca="false">Table2[[#This Row],[NOP]]/12*10000</f>
        <v>37500</v>
      </c>
      <c r="R34" s="21" t="n">
        <v>43</v>
      </c>
      <c r="S34" s="14" t="n">
        <f aca="false">Table2[[#This Row],[NOE]]/12*10000</f>
        <v>35833.3333333333</v>
      </c>
      <c r="T34" s="17" t="n">
        <v>8.32</v>
      </c>
      <c r="U34" s="18" t="n">
        <v>22.4</v>
      </c>
      <c r="V34" s="19" t="n">
        <f aca="false">Table2[[#This Row],[FW]]/12*0.8*10000*(100-Table2[[#This Row],[MOI]])/87.5</f>
        <v>4919.10095238095</v>
      </c>
    </row>
    <row r="35" customFormat="false" ht="15" hidden="false" customHeight="false" outlineLevel="0" collapsed="false">
      <c r="A35" s="13" t="s">
        <v>30</v>
      </c>
      <c r="B35" s="14" t="n">
        <v>5</v>
      </c>
      <c r="C35" s="14" t="n">
        <v>2</v>
      </c>
      <c r="D35" s="14" t="n">
        <v>28</v>
      </c>
      <c r="E35" s="15" t="n">
        <v>11</v>
      </c>
      <c r="F35" s="14" t="s">
        <v>49</v>
      </c>
      <c r="G35" s="16" t="n">
        <v>44180</v>
      </c>
      <c r="H35" s="16" t="n">
        <v>44285</v>
      </c>
      <c r="I35" s="14" t="n">
        <f aca="false">Table2[[#This Row],[Anthesis date]]-Table2[[#This Row],[DOP]]</f>
        <v>105</v>
      </c>
      <c r="J35" s="16" t="n">
        <v>44286</v>
      </c>
      <c r="K35" s="14" t="n">
        <f aca="false">Table2[[#This Row],[Silking date]]-Table2[[#This Row],[DOP]]</f>
        <v>106</v>
      </c>
      <c r="L35" s="14" t="n">
        <f aca="false">Table2[[#This Row],[SD]]-Table2[[#This Row],[AD]]</f>
        <v>1</v>
      </c>
      <c r="M35" s="14" t="n">
        <v>215</v>
      </c>
      <c r="N35" s="14" t="n">
        <v>115</v>
      </c>
      <c r="O35" s="14" t="n">
        <f aca="false">Table2[[#This Row],[EH]]/Table2[[#This Row],[PH]]</f>
        <v>0.534883720930232</v>
      </c>
      <c r="P35" s="14" t="n">
        <v>57</v>
      </c>
      <c r="Q35" s="14" t="n">
        <f aca="false">Table2[[#This Row],[NOP]]/12*10000</f>
        <v>47500</v>
      </c>
      <c r="R35" s="21" t="n">
        <v>63</v>
      </c>
      <c r="S35" s="14" t="n">
        <f aca="false">Table2[[#This Row],[NOE]]/12*10000</f>
        <v>52500</v>
      </c>
      <c r="T35" s="17" t="n">
        <v>12.45</v>
      </c>
      <c r="U35" s="18" t="n">
        <v>23.3</v>
      </c>
      <c r="V35" s="19" t="n">
        <f aca="false">Table2[[#This Row],[FW]]/12*0.8*10000*(100-Table2[[#This Row],[MOI]])/87.5</f>
        <v>7275.54285714286</v>
      </c>
    </row>
    <row r="36" customFormat="false" ht="15" hidden="false" customHeight="false" outlineLevel="0" collapsed="false">
      <c r="A36" s="13" t="s">
        <v>30</v>
      </c>
      <c r="B36" s="14" t="n">
        <v>5</v>
      </c>
      <c r="C36" s="14" t="n">
        <v>2</v>
      </c>
      <c r="D36" s="14" t="n">
        <v>29</v>
      </c>
      <c r="E36" s="15" t="n">
        <v>16</v>
      </c>
      <c r="F36" s="14" t="s">
        <v>38</v>
      </c>
      <c r="G36" s="16" t="n">
        <v>44180</v>
      </c>
      <c r="H36" s="16" t="n">
        <v>44285</v>
      </c>
      <c r="I36" s="14" t="n">
        <f aca="false">Table2[[#This Row],[Anthesis date]]-Table2[[#This Row],[DOP]]</f>
        <v>105</v>
      </c>
      <c r="J36" s="16" t="n">
        <v>44286</v>
      </c>
      <c r="K36" s="14" t="n">
        <f aca="false">Table2[[#This Row],[Silking date]]-Table2[[#This Row],[DOP]]</f>
        <v>106</v>
      </c>
      <c r="L36" s="14" t="n">
        <f aca="false">Table2[[#This Row],[SD]]-Table2[[#This Row],[AD]]</f>
        <v>1</v>
      </c>
      <c r="M36" s="14" t="n">
        <v>265</v>
      </c>
      <c r="N36" s="14" t="n">
        <v>140</v>
      </c>
      <c r="O36" s="14" t="n">
        <f aca="false">Table2[[#This Row],[EH]]/Table2[[#This Row],[PH]]</f>
        <v>0.528301886792453</v>
      </c>
      <c r="P36" s="14" t="n">
        <v>45</v>
      </c>
      <c r="Q36" s="14" t="n">
        <f aca="false">Table2[[#This Row],[NOP]]/12*10000</f>
        <v>37500</v>
      </c>
      <c r="R36" s="21" t="n">
        <v>57</v>
      </c>
      <c r="S36" s="14" t="n">
        <f aca="false">Table2[[#This Row],[NOE]]/12*10000</f>
        <v>47500</v>
      </c>
      <c r="T36" s="17" t="n">
        <v>11.338</v>
      </c>
      <c r="U36" s="18" t="n">
        <v>24.8</v>
      </c>
      <c r="V36" s="19" t="n">
        <f aca="false">Table2[[#This Row],[FW]]/12*0.8*10000*(100-Table2[[#This Row],[MOI]])/87.5</f>
        <v>6496.1340952381</v>
      </c>
    </row>
    <row r="37" customFormat="false" ht="15" hidden="false" customHeight="false" outlineLevel="0" collapsed="false">
      <c r="A37" s="13" t="s">
        <v>30</v>
      </c>
      <c r="B37" s="14" t="n">
        <v>5</v>
      </c>
      <c r="C37" s="14" t="n">
        <v>2</v>
      </c>
      <c r="D37" s="14" t="n">
        <v>30</v>
      </c>
      <c r="E37" s="15" t="n">
        <v>7</v>
      </c>
      <c r="F37" s="14" t="s">
        <v>37</v>
      </c>
      <c r="G37" s="16" t="n">
        <v>44180</v>
      </c>
      <c r="H37" s="16" t="n">
        <v>44285</v>
      </c>
      <c r="I37" s="14" t="n">
        <f aca="false">Table2[[#This Row],[Anthesis date]]-Table2[[#This Row],[DOP]]</f>
        <v>105</v>
      </c>
      <c r="J37" s="16" t="n">
        <v>44286</v>
      </c>
      <c r="K37" s="14" t="n">
        <f aca="false">Table2[[#This Row],[Silking date]]-Table2[[#This Row],[DOP]]</f>
        <v>106</v>
      </c>
      <c r="L37" s="14" t="n">
        <f aca="false">Table2[[#This Row],[SD]]-Table2[[#This Row],[AD]]</f>
        <v>1</v>
      </c>
      <c r="M37" s="14" t="n">
        <v>170</v>
      </c>
      <c r="N37" s="14" t="n">
        <v>85</v>
      </c>
      <c r="O37" s="14" t="n">
        <f aca="false">Table2[[#This Row],[EH]]/Table2[[#This Row],[PH]]</f>
        <v>0.5</v>
      </c>
      <c r="P37" s="14" t="n">
        <v>67</v>
      </c>
      <c r="Q37" s="14" t="n">
        <f aca="false">Table2[[#This Row],[NOP]]/12*10000</f>
        <v>55833.3333333333</v>
      </c>
      <c r="R37" s="21" t="n">
        <v>63</v>
      </c>
      <c r="S37" s="14" t="n">
        <f aca="false">Table2[[#This Row],[NOE]]/12*10000</f>
        <v>52500</v>
      </c>
      <c r="T37" s="17" t="n">
        <v>12.764</v>
      </c>
      <c r="U37" s="18" t="n">
        <v>23.6</v>
      </c>
      <c r="V37" s="19" t="n">
        <f aca="false">Table2[[#This Row],[FW]]/12*0.8*10000*(100-Table2[[#This Row],[MOI]])/87.5</f>
        <v>7429.86361904762</v>
      </c>
    </row>
    <row r="38" customFormat="false" ht="15" hidden="false" customHeight="false" outlineLevel="0" collapsed="false">
      <c r="A38" s="13" t="s">
        <v>30</v>
      </c>
      <c r="B38" s="14" t="n">
        <v>5</v>
      </c>
      <c r="C38" s="14" t="n">
        <v>2</v>
      </c>
      <c r="D38" s="14" t="n">
        <v>31</v>
      </c>
      <c r="E38" s="15" t="n">
        <v>20</v>
      </c>
      <c r="F38" s="14" t="s">
        <v>35</v>
      </c>
      <c r="G38" s="16" t="n">
        <v>44180</v>
      </c>
      <c r="H38" s="16" t="n">
        <v>44280</v>
      </c>
      <c r="I38" s="14" t="n">
        <f aca="false">Table2[[#This Row],[Anthesis date]]-Table2[[#This Row],[DOP]]</f>
        <v>100</v>
      </c>
      <c r="J38" s="16" t="n">
        <v>44281</v>
      </c>
      <c r="K38" s="14" t="n">
        <f aca="false">Table2[[#This Row],[Silking date]]-Table2[[#This Row],[DOP]]</f>
        <v>101</v>
      </c>
      <c r="L38" s="14" t="n">
        <f aca="false">Table2[[#This Row],[SD]]-Table2[[#This Row],[AD]]</f>
        <v>1</v>
      </c>
      <c r="M38" s="14" t="n">
        <v>185</v>
      </c>
      <c r="N38" s="14" t="n">
        <v>95</v>
      </c>
      <c r="O38" s="14" t="n">
        <f aca="false">Table2[[#This Row],[EH]]/Table2[[#This Row],[PH]]</f>
        <v>0.513513513513513</v>
      </c>
      <c r="P38" s="14" t="n">
        <v>50</v>
      </c>
      <c r="Q38" s="14" t="n">
        <f aca="false">Table2[[#This Row],[NOP]]/12*10000</f>
        <v>41666.6666666667</v>
      </c>
      <c r="R38" s="21" t="n">
        <v>41</v>
      </c>
      <c r="S38" s="14" t="n">
        <f aca="false">Table2[[#This Row],[NOE]]/12*10000</f>
        <v>34166.6666666667</v>
      </c>
      <c r="T38" s="17" t="n">
        <v>6.546</v>
      </c>
      <c r="U38" s="18" t="n">
        <v>21.6</v>
      </c>
      <c r="V38" s="19" t="n">
        <f aca="false">Table2[[#This Row],[FW]]/12*0.8*10000*(100-Table2[[#This Row],[MOI]])/87.5</f>
        <v>3910.144</v>
      </c>
    </row>
    <row r="39" customFormat="false" ht="15" hidden="false" customHeight="false" outlineLevel="0" collapsed="false">
      <c r="A39" s="13" t="s">
        <v>30</v>
      </c>
      <c r="B39" s="14" t="n">
        <v>5</v>
      </c>
      <c r="C39" s="14" t="n">
        <v>2</v>
      </c>
      <c r="D39" s="14" t="n">
        <v>32</v>
      </c>
      <c r="E39" s="15" t="n">
        <v>2</v>
      </c>
      <c r="F39" s="14" t="s">
        <v>48</v>
      </c>
      <c r="G39" s="16" t="n">
        <v>44180</v>
      </c>
      <c r="H39" s="16" t="n">
        <v>44282</v>
      </c>
      <c r="I39" s="14" t="n">
        <f aca="false">Table2[[#This Row],[Anthesis date]]-Table2[[#This Row],[DOP]]</f>
        <v>102</v>
      </c>
      <c r="J39" s="16" t="n">
        <v>44285</v>
      </c>
      <c r="K39" s="14" t="n">
        <f aca="false">Table2[[#This Row],[Silking date]]-Table2[[#This Row],[DOP]]</f>
        <v>105</v>
      </c>
      <c r="L39" s="14" t="n">
        <f aca="false">Table2[[#This Row],[SD]]-Table2[[#This Row],[AD]]</f>
        <v>3</v>
      </c>
      <c r="M39" s="22" t="n">
        <v>180</v>
      </c>
      <c r="N39" s="22" t="n">
        <v>60</v>
      </c>
      <c r="O39" s="22" t="n">
        <f aca="false">Table2[[#This Row],[EH]]/Table2[[#This Row],[PH]]</f>
        <v>0.333333333333333</v>
      </c>
      <c r="P39" s="14" t="n">
        <v>56</v>
      </c>
      <c r="Q39" s="14" t="n">
        <f aca="false">Table2[[#This Row],[NOP]]/12*10000</f>
        <v>46666.6666666667</v>
      </c>
      <c r="R39" s="21" t="n">
        <v>45</v>
      </c>
      <c r="S39" s="14" t="n">
        <f aca="false">Table2[[#This Row],[NOE]]/12*10000</f>
        <v>37500</v>
      </c>
      <c r="T39" s="17" t="n">
        <v>8.94</v>
      </c>
      <c r="U39" s="18" t="n">
        <v>24.1</v>
      </c>
      <c r="V39" s="19" t="n">
        <f aca="false">Table2[[#This Row],[FW]]/12*0.8*10000*(100-Table2[[#This Row],[MOI]])/87.5</f>
        <v>5169.87428571429</v>
      </c>
    </row>
    <row r="40" customFormat="false" ht="15" hidden="false" customHeight="false" outlineLevel="0" collapsed="false">
      <c r="A40" s="13" t="s">
        <v>30</v>
      </c>
      <c r="B40" s="14" t="n">
        <v>5</v>
      </c>
      <c r="C40" s="14" t="n">
        <v>2</v>
      </c>
      <c r="D40" s="14" t="n">
        <v>33</v>
      </c>
      <c r="E40" s="15" t="n">
        <v>14</v>
      </c>
      <c r="F40" s="14" t="s">
        <v>36</v>
      </c>
      <c r="G40" s="16" t="n">
        <v>44180</v>
      </c>
      <c r="H40" s="16" t="n">
        <v>44284</v>
      </c>
      <c r="I40" s="14" t="n">
        <f aca="false">Table2[[#This Row],[Anthesis date]]-Table2[[#This Row],[DOP]]</f>
        <v>104</v>
      </c>
      <c r="J40" s="16" t="n">
        <v>44286</v>
      </c>
      <c r="K40" s="14" t="n">
        <f aca="false">Table2[[#This Row],[Silking date]]-Table2[[#This Row],[DOP]]</f>
        <v>106</v>
      </c>
      <c r="L40" s="14" t="n">
        <f aca="false">Table2[[#This Row],[SD]]-Table2[[#This Row],[AD]]</f>
        <v>2</v>
      </c>
      <c r="M40" s="14" t="n">
        <v>165</v>
      </c>
      <c r="N40" s="14" t="n">
        <v>90</v>
      </c>
      <c r="O40" s="14" t="n">
        <f aca="false">Table2[[#This Row],[EH]]/Table2[[#This Row],[PH]]</f>
        <v>0.545454545454545</v>
      </c>
      <c r="P40" s="14" t="n">
        <v>44</v>
      </c>
      <c r="Q40" s="14" t="n">
        <f aca="false">Table2[[#This Row],[NOP]]/12*10000</f>
        <v>36666.6666666667</v>
      </c>
      <c r="R40" s="21" t="n">
        <v>45</v>
      </c>
      <c r="S40" s="14" t="n">
        <f aca="false">Table2[[#This Row],[NOE]]/12*10000</f>
        <v>37500</v>
      </c>
      <c r="T40" s="17" t="n">
        <v>5.75</v>
      </c>
      <c r="U40" s="18" t="n">
        <v>22.4</v>
      </c>
      <c r="V40" s="19" t="n">
        <f aca="false">Table2[[#This Row],[FW]]/12*0.8*10000*(100-Table2[[#This Row],[MOI]])/87.5</f>
        <v>3399.61904761905</v>
      </c>
    </row>
    <row r="41" customFormat="false" ht="15" hidden="false" customHeight="false" outlineLevel="0" collapsed="false">
      <c r="A41" s="13" t="s">
        <v>30</v>
      </c>
      <c r="B41" s="14" t="n">
        <v>5</v>
      </c>
      <c r="C41" s="14" t="n">
        <v>2</v>
      </c>
      <c r="D41" s="14" t="n">
        <v>34</v>
      </c>
      <c r="E41" s="15" t="n">
        <v>12</v>
      </c>
      <c r="F41" s="14" t="s">
        <v>31</v>
      </c>
      <c r="G41" s="16" t="n">
        <v>44180</v>
      </c>
      <c r="H41" s="16" t="n">
        <v>44285</v>
      </c>
      <c r="I41" s="14" t="n">
        <f aca="false">Table2[[#This Row],[Anthesis date]]-Table2[[#This Row],[DOP]]</f>
        <v>105</v>
      </c>
      <c r="J41" s="16" t="n">
        <v>44286</v>
      </c>
      <c r="K41" s="14" t="n">
        <f aca="false">Table2[[#This Row],[Silking date]]-Table2[[#This Row],[DOP]]</f>
        <v>106</v>
      </c>
      <c r="L41" s="14" t="n">
        <f aca="false">Table2[[#This Row],[SD]]-Table2[[#This Row],[AD]]</f>
        <v>1</v>
      </c>
      <c r="M41" s="14" t="n">
        <v>175</v>
      </c>
      <c r="N41" s="14" t="n">
        <v>95</v>
      </c>
      <c r="O41" s="14" t="n">
        <f aca="false">Table2[[#This Row],[EH]]/Table2[[#This Row],[PH]]</f>
        <v>0.542857142857143</v>
      </c>
      <c r="P41" s="14" t="n">
        <v>53</v>
      </c>
      <c r="Q41" s="14" t="n">
        <f aca="false">Table2[[#This Row],[NOP]]/12*10000</f>
        <v>44166.6666666667</v>
      </c>
      <c r="R41" s="21" t="n">
        <v>52</v>
      </c>
      <c r="S41" s="14" t="n">
        <f aca="false">Table2[[#This Row],[NOE]]/12*10000</f>
        <v>43333.3333333333</v>
      </c>
      <c r="T41" s="17" t="n">
        <v>9.62</v>
      </c>
      <c r="U41" s="18" t="n">
        <v>23.8</v>
      </c>
      <c r="V41" s="19" t="n">
        <f aca="false">Table2[[#This Row],[FW]]/12*0.8*10000*(100-Table2[[#This Row],[MOI]])/87.5</f>
        <v>5585.09714285714</v>
      </c>
    </row>
    <row r="42" customFormat="false" ht="15" hidden="false" customHeight="false" outlineLevel="0" collapsed="false">
      <c r="A42" s="13" t="s">
        <v>30</v>
      </c>
      <c r="B42" s="14" t="n">
        <v>5</v>
      </c>
      <c r="C42" s="14" t="n">
        <v>2</v>
      </c>
      <c r="D42" s="14" t="n">
        <v>35</v>
      </c>
      <c r="E42" s="15" t="n">
        <v>19</v>
      </c>
      <c r="F42" s="14" t="s">
        <v>45</v>
      </c>
      <c r="G42" s="16" t="n">
        <v>44180</v>
      </c>
      <c r="H42" s="16" t="n">
        <v>44281</v>
      </c>
      <c r="I42" s="14" t="n">
        <f aca="false">Table2[[#This Row],[Anthesis date]]-Table2[[#This Row],[DOP]]</f>
        <v>101</v>
      </c>
      <c r="J42" s="16" t="n">
        <v>44286</v>
      </c>
      <c r="K42" s="14" t="n">
        <f aca="false">Table2[[#This Row],[Silking date]]-Table2[[#This Row],[DOP]]</f>
        <v>106</v>
      </c>
      <c r="L42" s="14" t="n">
        <f aca="false">Table2[[#This Row],[SD]]-Table2[[#This Row],[AD]]</f>
        <v>5</v>
      </c>
      <c r="M42" s="22" t="n">
        <v>150</v>
      </c>
      <c r="N42" s="22"/>
      <c r="O42" s="22"/>
      <c r="P42" s="14" t="n">
        <v>46</v>
      </c>
      <c r="Q42" s="14" t="n">
        <f aca="false">Table2[[#This Row],[NOP]]/12*10000</f>
        <v>38333.3333333333</v>
      </c>
      <c r="R42" s="21" t="n">
        <v>42</v>
      </c>
      <c r="S42" s="14" t="n">
        <f aca="false">Table2[[#This Row],[NOE]]/12*10000</f>
        <v>35000</v>
      </c>
      <c r="T42" s="17" t="n">
        <v>5.478</v>
      </c>
      <c r="U42" s="18" t="n">
        <v>23.4</v>
      </c>
      <c r="V42" s="19" t="n">
        <f aca="false">Table2[[#This Row],[FW]]/12*0.8*10000*(100-Table2[[#This Row],[MOI]])/87.5</f>
        <v>3197.06514285714</v>
      </c>
    </row>
    <row r="43" customFormat="false" ht="15" hidden="false" customHeight="false" outlineLevel="0" collapsed="false">
      <c r="A43" s="13" t="s">
        <v>30</v>
      </c>
      <c r="B43" s="14" t="n">
        <v>5</v>
      </c>
      <c r="C43" s="14" t="n">
        <v>2</v>
      </c>
      <c r="D43" s="14" t="n">
        <v>36</v>
      </c>
      <c r="E43" s="15" t="n">
        <v>6</v>
      </c>
      <c r="F43" s="14" t="s">
        <v>42</v>
      </c>
      <c r="G43" s="16" t="n">
        <v>44180</v>
      </c>
      <c r="H43" s="16" t="n">
        <v>44285</v>
      </c>
      <c r="I43" s="14" t="n">
        <f aca="false">Table2[[#This Row],[Anthesis date]]-Table2[[#This Row],[DOP]]</f>
        <v>105</v>
      </c>
      <c r="J43" s="16" t="n">
        <v>44286</v>
      </c>
      <c r="K43" s="14" t="n">
        <f aca="false">Table2[[#This Row],[Silking date]]-Table2[[#This Row],[DOP]]</f>
        <v>106</v>
      </c>
      <c r="L43" s="14" t="n">
        <f aca="false">Table2[[#This Row],[SD]]-Table2[[#This Row],[AD]]</f>
        <v>1</v>
      </c>
      <c r="M43" s="14" t="n">
        <v>180</v>
      </c>
      <c r="N43" s="14" t="n">
        <v>100</v>
      </c>
      <c r="O43" s="14" t="n">
        <f aca="false">Table2[[#This Row],[EH]]/Table2[[#This Row],[PH]]</f>
        <v>0.555555555555556</v>
      </c>
      <c r="P43" s="14" t="n">
        <v>46</v>
      </c>
      <c r="Q43" s="14" t="n">
        <f aca="false">Table2[[#This Row],[NOP]]/12*10000</f>
        <v>38333.3333333333</v>
      </c>
      <c r="R43" s="21" t="n">
        <v>47</v>
      </c>
      <c r="S43" s="14" t="n">
        <f aca="false">Table2[[#This Row],[NOE]]/12*10000</f>
        <v>39166.6666666667</v>
      </c>
      <c r="T43" s="17" t="n">
        <v>8.614</v>
      </c>
      <c r="U43" s="18" t="n">
        <v>23</v>
      </c>
      <c r="V43" s="19" t="n">
        <f aca="false">Table2[[#This Row],[FW]]/12*0.8*10000*(100-Table2[[#This Row],[MOI]])/87.5</f>
        <v>5053.54666666667</v>
      </c>
    </row>
    <row r="44" customFormat="false" ht="15" hidden="false" customHeight="false" outlineLevel="0" collapsed="false">
      <c r="A44" s="13" t="s">
        <v>30</v>
      </c>
      <c r="B44" s="14" t="n">
        <v>5</v>
      </c>
      <c r="C44" s="14" t="n">
        <v>2</v>
      </c>
      <c r="D44" s="14" t="n">
        <v>37</v>
      </c>
      <c r="E44" s="15" t="n">
        <v>5</v>
      </c>
      <c r="F44" s="14" t="s">
        <v>40</v>
      </c>
      <c r="G44" s="16" t="n">
        <v>44180</v>
      </c>
      <c r="H44" s="16" t="n">
        <v>44288</v>
      </c>
      <c r="I44" s="14" t="n">
        <f aca="false">Table2[[#This Row],[Anthesis date]]-Table2[[#This Row],[DOP]]</f>
        <v>108</v>
      </c>
      <c r="J44" s="16" t="n">
        <v>44290</v>
      </c>
      <c r="K44" s="14" t="n">
        <f aca="false">Table2[[#This Row],[Silking date]]-Table2[[#This Row],[DOP]]</f>
        <v>110</v>
      </c>
      <c r="L44" s="14" t="n">
        <f aca="false">Table2[[#This Row],[SD]]-Table2[[#This Row],[AD]]</f>
        <v>2</v>
      </c>
      <c r="M44" s="14" t="n">
        <v>195</v>
      </c>
      <c r="N44" s="14" t="n">
        <v>100</v>
      </c>
      <c r="O44" s="14" t="n">
        <f aca="false">Table2[[#This Row],[EH]]/Table2[[#This Row],[PH]]</f>
        <v>0.512820512820513</v>
      </c>
      <c r="P44" s="14" t="n">
        <v>47</v>
      </c>
      <c r="Q44" s="14" t="n">
        <f aca="false">Table2[[#This Row],[NOP]]/12*10000</f>
        <v>39166.6666666667</v>
      </c>
      <c r="R44" s="21" t="n">
        <v>52</v>
      </c>
      <c r="S44" s="14" t="n">
        <f aca="false">Table2[[#This Row],[NOE]]/12*10000</f>
        <v>43333.3333333333</v>
      </c>
      <c r="T44" s="17" t="n">
        <v>10.254</v>
      </c>
      <c r="U44" s="18" t="n">
        <v>23.1</v>
      </c>
      <c r="V44" s="19" t="n">
        <f aca="false">Table2[[#This Row],[FW]]/12*0.8*10000*(100-Table2[[#This Row],[MOI]])/87.5</f>
        <v>6007.86742857143</v>
      </c>
    </row>
    <row r="45" customFormat="false" ht="15" hidden="false" customHeight="false" outlineLevel="0" collapsed="false">
      <c r="A45" s="13" t="s">
        <v>30</v>
      </c>
      <c r="B45" s="14" t="n">
        <v>5</v>
      </c>
      <c r="C45" s="14" t="n">
        <v>2</v>
      </c>
      <c r="D45" s="14" t="n">
        <v>38</v>
      </c>
      <c r="E45" s="15" t="n">
        <v>9</v>
      </c>
      <c r="F45" s="14" t="s">
        <v>39</v>
      </c>
      <c r="G45" s="16" t="n">
        <v>44180</v>
      </c>
      <c r="H45" s="16" t="n">
        <v>44285</v>
      </c>
      <c r="I45" s="14" t="n">
        <f aca="false">Table2[[#This Row],[Anthesis date]]-Table2[[#This Row],[DOP]]</f>
        <v>105</v>
      </c>
      <c r="J45" s="16" t="n">
        <v>44288</v>
      </c>
      <c r="K45" s="14" t="n">
        <f aca="false">Table2[[#This Row],[Silking date]]-Table2[[#This Row],[DOP]]</f>
        <v>108</v>
      </c>
      <c r="L45" s="14" t="n">
        <f aca="false">Table2[[#This Row],[SD]]-Table2[[#This Row],[AD]]</f>
        <v>3</v>
      </c>
      <c r="M45" s="14" t="n">
        <v>170</v>
      </c>
      <c r="N45" s="14" t="n">
        <v>70</v>
      </c>
      <c r="O45" s="14" t="n">
        <f aca="false">Table2[[#This Row],[EH]]/Table2[[#This Row],[PH]]</f>
        <v>0.411764705882353</v>
      </c>
      <c r="P45" s="14" t="n">
        <v>29</v>
      </c>
      <c r="Q45" s="14" t="n">
        <f aca="false">Table2[[#This Row],[NOP]]/12*10000</f>
        <v>24166.6666666667</v>
      </c>
      <c r="R45" s="21" t="n">
        <v>27</v>
      </c>
      <c r="S45" s="14" t="n">
        <f aca="false">Table2[[#This Row],[NOE]]/12*10000</f>
        <v>22500</v>
      </c>
      <c r="T45" s="17" t="n">
        <v>4.02</v>
      </c>
      <c r="U45" s="18" t="n">
        <v>21.2</v>
      </c>
      <c r="V45" s="19" t="n">
        <f aca="false">Table2[[#This Row],[FW]]/12*0.8*10000*(100-Table2[[#This Row],[MOI]])/87.5</f>
        <v>2413.53142857143</v>
      </c>
    </row>
    <row r="46" customFormat="false" ht="15" hidden="false" customHeight="false" outlineLevel="0" collapsed="false">
      <c r="A46" s="13" t="s">
        <v>30</v>
      </c>
      <c r="B46" s="14" t="n">
        <v>5</v>
      </c>
      <c r="C46" s="14" t="n">
        <v>2</v>
      </c>
      <c r="D46" s="14" t="n">
        <v>39</v>
      </c>
      <c r="E46" s="15" t="n">
        <v>18</v>
      </c>
      <c r="F46" s="14" t="s">
        <v>33</v>
      </c>
      <c r="G46" s="16" t="n">
        <v>44180</v>
      </c>
      <c r="H46" s="16" t="n">
        <v>44280</v>
      </c>
      <c r="I46" s="14" t="n">
        <f aca="false">Table2[[#This Row],[Anthesis date]]-Table2[[#This Row],[DOP]]</f>
        <v>100</v>
      </c>
      <c r="J46" s="16" t="n">
        <v>44285</v>
      </c>
      <c r="K46" s="14" t="n">
        <f aca="false">Table2[[#This Row],[Silking date]]-Table2[[#This Row],[DOP]]</f>
        <v>105</v>
      </c>
      <c r="L46" s="14" t="n">
        <f aca="false">Table2[[#This Row],[SD]]-Table2[[#This Row],[AD]]</f>
        <v>5</v>
      </c>
      <c r="M46" s="14" t="n">
        <v>150</v>
      </c>
      <c r="N46" s="14" t="n">
        <v>55</v>
      </c>
      <c r="O46" s="14" t="n">
        <f aca="false">Table2[[#This Row],[EH]]/Table2[[#This Row],[PH]]</f>
        <v>0.366666666666667</v>
      </c>
      <c r="P46" s="14" t="n">
        <v>39</v>
      </c>
      <c r="Q46" s="14" t="n">
        <f aca="false">Table2[[#This Row],[NOP]]/12*10000</f>
        <v>32500</v>
      </c>
      <c r="R46" s="21" t="n">
        <v>31</v>
      </c>
      <c r="S46" s="14" t="n">
        <f aca="false">Table2[[#This Row],[NOE]]/12*10000</f>
        <v>25833.3333333333</v>
      </c>
      <c r="T46" s="17" t="n">
        <v>4.58</v>
      </c>
      <c r="U46" s="18" t="n">
        <v>23</v>
      </c>
      <c r="V46" s="19" t="n">
        <f aca="false">Table2[[#This Row],[FW]]/12*0.8*10000*(100-Table2[[#This Row],[MOI]])/87.5</f>
        <v>2686.93333333333</v>
      </c>
    </row>
    <row r="47" customFormat="false" ht="15" hidden="false" customHeight="false" outlineLevel="0" collapsed="false">
      <c r="A47" s="13" t="s">
        <v>30</v>
      </c>
      <c r="B47" s="14" t="n">
        <v>5</v>
      </c>
      <c r="C47" s="14" t="n">
        <v>2</v>
      </c>
      <c r="D47" s="14" t="n">
        <v>40</v>
      </c>
      <c r="E47" s="15" t="n">
        <v>1</v>
      </c>
      <c r="F47" s="14" t="s">
        <v>50</v>
      </c>
      <c r="G47" s="16" t="n">
        <v>44180</v>
      </c>
      <c r="H47" s="16" t="n">
        <v>44285</v>
      </c>
      <c r="I47" s="14" t="n">
        <f aca="false">Table2[[#This Row],[Anthesis date]]-Table2[[#This Row],[DOP]]</f>
        <v>105</v>
      </c>
      <c r="J47" s="16" t="n">
        <v>44286</v>
      </c>
      <c r="K47" s="14" t="n">
        <f aca="false">Table2[[#This Row],[Silking date]]-Table2[[#This Row],[DOP]]</f>
        <v>106</v>
      </c>
      <c r="L47" s="14" t="n">
        <f aca="false">Table2[[#This Row],[SD]]-Table2[[#This Row],[AD]]</f>
        <v>1</v>
      </c>
      <c r="M47" s="14" t="n">
        <v>175</v>
      </c>
      <c r="N47" s="14" t="n">
        <v>100</v>
      </c>
      <c r="O47" s="14" t="n">
        <f aca="false">Table2[[#This Row],[EH]]/Table2[[#This Row],[PH]]</f>
        <v>0.571428571428571</v>
      </c>
      <c r="P47" s="14" t="n">
        <v>36</v>
      </c>
      <c r="Q47" s="14" t="n">
        <f aca="false">Table2[[#This Row],[NOP]]/12*10000</f>
        <v>30000</v>
      </c>
      <c r="R47" s="21" t="n">
        <v>34</v>
      </c>
      <c r="S47" s="14" t="n">
        <f aca="false">Table2[[#This Row],[NOE]]/12*10000</f>
        <v>28333.3333333333</v>
      </c>
      <c r="T47" s="17" t="n">
        <v>5.38</v>
      </c>
      <c r="U47" s="18" t="n">
        <v>22</v>
      </c>
      <c r="V47" s="19" t="n">
        <f aca="false">Table2[[#This Row],[FW]]/12*0.8*10000*(100-Table2[[#This Row],[MOI]])/87.5</f>
        <v>3197.25714285714</v>
      </c>
    </row>
    <row r="48" customFormat="false" ht="15" hidden="false" customHeight="false" outlineLevel="0" collapsed="false">
      <c r="A48" s="13" t="s">
        <v>30</v>
      </c>
      <c r="B48" s="14" t="n">
        <v>5</v>
      </c>
      <c r="C48" s="14" t="n">
        <v>3</v>
      </c>
      <c r="D48" s="14" t="n">
        <v>41</v>
      </c>
      <c r="E48" s="15" t="n">
        <v>16</v>
      </c>
      <c r="F48" s="14" t="s">
        <v>38</v>
      </c>
      <c r="G48" s="16" t="n">
        <v>44180</v>
      </c>
      <c r="H48" s="16" t="n">
        <v>44288</v>
      </c>
      <c r="I48" s="14" t="n">
        <f aca="false">Table2[[#This Row],[Anthesis date]]-Table2[[#This Row],[DOP]]</f>
        <v>108</v>
      </c>
      <c r="J48" s="16" t="n">
        <v>44288</v>
      </c>
      <c r="K48" s="14" t="n">
        <f aca="false">Table2[[#This Row],[Silking date]]-Table2[[#This Row],[DOP]]</f>
        <v>108</v>
      </c>
      <c r="L48" s="14" t="n">
        <f aca="false">Table2[[#This Row],[SD]]-Table2[[#This Row],[AD]]</f>
        <v>0</v>
      </c>
      <c r="M48" s="14" t="n">
        <v>225</v>
      </c>
      <c r="N48" s="14" t="n">
        <v>115</v>
      </c>
      <c r="O48" s="14" t="n">
        <f aca="false">Table2[[#This Row],[EH]]/Table2[[#This Row],[PH]]</f>
        <v>0.511111111111111</v>
      </c>
      <c r="P48" s="14" t="n">
        <v>26</v>
      </c>
      <c r="Q48" s="14" t="n">
        <f aca="false">Table2[[#This Row],[NOP]]/12*10000</f>
        <v>21666.6666666667</v>
      </c>
      <c r="R48" s="21" t="n">
        <v>27</v>
      </c>
      <c r="S48" s="14" t="n">
        <f aca="false">Table2[[#This Row],[NOE]]/12*10000</f>
        <v>22500</v>
      </c>
      <c r="T48" s="17" t="n">
        <v>4.08</v>
      </c>
      <c r="U48" s="18" t="n">
        <v>24.2</v>
      </c>
      <c r="V48" s="19" t="n">
        <f aca="false">Table2[[#This Row],[FW]]/12*0.8*10000*(100-Table2[[#This Row],[MOI]])/87.5</f>
        <v>2356.29714285714</v>
      </c>
    </row>
    <row r="49" customFormat="false" ht="15" hidden="false" customHeight="false" outlineLevel="0" collapsed="false">
      <c r="A49" s="13" t="s">
        <v>30</v>
      </c>
      <c r="B49" s="14" t="n">
        <v>5</v>
      </c>
      <c r="C49" s="14" t="n">
        <v>3</v>
      </c>
      <c r="D49" s="14" t="n">
        <v>42</v>
      </c>
      <c r="E49" s="15" t="n">
        <v>19</v>
      </c>
      <c r="F49" s="14" t="s">
        <v>45</v>
      </c>
      <c r="G49" s="16" t="n">
        <v>44180</v>
      </c>
      <c r="H49" s="16" t="n">
        <v>44284</v>
      </c>
      <c r="I49" s="14" t="n">
        <f aca="false">Table2[[#This Row],[Anthesis date]]-Table2[[#This Row],[DOP]]</f>
        <v>104</v>
      </c>
      <c r="J49" s="16" t="n">
        <v>44286</v>
      </c>
      <c r="K49" s="14" t="n">
        <f aca="false">Table2[[#This Row],[Silking date]]-Table2[[#This Row],[DOP]]</f>
        <v>106</v>
      </c>
      <c r="L49" s="14" t="n">
        <f aca="false">Table2[[#This Row],[SD]]-Table2[[#This Row],[AD]]</f>
        <v>2</v>
      </c>
      <c r="M49" s="14" t="n">
        <v>145</v>
      </c>
      <c r="N49" s="14" t="n">
        <v>70</v>
      </c>
      <c r="O49" s="14" t="n">
        <f aca="false">Table2[[#This Row],[EH]]/Table2[[#This Row],[PH]]</f>
        <v>0.482758620689655</v>
      </c>
      <c r="P49" s="14" t="n">
        <v>31</v>
      </c>
      <c r="Q49" s="14" t="n">
        <f aca="false">Table2[[#This Row],[NOP]]/12*10000</f>
        <v>25833.3333333333</v>
      </c>
      <c r="R49" s="21" t="n">
        <v>28</v>
      </c>
      <c r="S49" s="14" t="n">
        <f aca="false">Table2[[#This Row],[NOE]]/12*10000</f>
        <v>23333.3333333333</v>
      </c>
      <c r="T49" s="17" t="n">
        <v>4.038</v>
      </c>
      <c r="U49" s="18" t="n">
        <v>21.9</v>
      </c>
      <c r="V49" s="19" t="n">
        <f aca="false">Table2[[#This Row],[FW]]/12*0.8*10000*(100-Table2[[#This Row],[MOI]])/87.5</f>
        <v>2402.80228571429</v>
      </c>
    </row>
    <row r="50" customFormat="false" ht="15" hidden="false" customHeight="false" outlineLevel="0" collapsed="false">
      <c r="A50" s="13" t="s">
        <v>30</v>
      </c>
      <c r="B50" s="14" t="n">
        <v>5</v>
      </c>
      <c r="C50" s="14" t="n">
        <v>3</v>
      </c>
      <c r="D50" s="14" t="n">
        <v>43</v>
      </c>
      <c r="E50" s="15" t="n">
        <v>5</v>
      </c>
      <c r="F50" s="14" t="s">
        <v>40</v>
      </c>
      <c r="G50" s="16" t="n">
        <v>44180</v>
      </c>
      <c r="H50" s="16" t="n">
        <v>44287</v>
      </c>
      <c r="I50" s="14" t="n">
        <f aca="false">Table2[[#This Row],[Anthesis date]]-Table2[[#This Row],[DOP]]</f>
        <v>107</v>
      </c>
      <c r="J50" s="16" t="n">
        <v>44288</v>
      </c>
      <c r="K50" s="14" t="n">
        <f aca="false">Table2[[#This Row],[Silking date]]-Table2[[#This Row],[DOP]]</f>
        <v>108</v>
      </c>
      <c r="L50" s="14" t="n">
        <f aca="false">Table2[[#This Row],[SD]]-Table2[[#This Row],[AD]]</f>
        <v>1</v>
      </c>
      <c r="M50" s="14" t="n">
        <v>200</v>
      </c>
      <c r="N50" s="14" t="n">
        <v>110</v>
      </c>
      <c r="O50" s="14" t="n">
        <f aca="false">Table2[[#This Row],[EH]]/Table2[[#This Row],[PH]]</f>
        <v>0.55</v>
      </c>
      <c r="P50" s="14" t="n">
        <v>47</v>
      </c>
      <c r="Q50" s="14" t="n">
        <f aca="false">Table2[[#This Row],[NOP]]/12*10000</f>
        <v>39166.6666666667</v>
      </c>
      <c r="R50" s="21" t="n">
        <v>15</v>
      </c>
      <c r="S50" s="14" t="n">
        <f aca="false">Table2[[#This Row],[NOE]]/12*10000</f>
        <v>12500</v>
      </c>
      <c r="T50" s="17" t="n">
        <v>9.308</v>
      </c>
      <c r="U50" s="18" t="n">
        <v>25</v>
      </c>
      <c r="V50" s="19" t="n">
        <f aca="false">Table2[[#This Row],[FW]]/12*0.8*10000*(100-Table2[[#This Row],[MOI]])/87.5</f>
        <v>5318.85714285714</v>
      </c>
    </row>
    <row r="51" customFormat="false" ht="15" hidden="false" customHeight="false" outlineLevel="0" collapsed="false">
      <c r="A51" s="13" t="s">
        <v>30</v>
      </c>
      <c r="B51" s="14" t="n">
        <v>5</v>
      </c>
      <c r="C51" s="14" t="n">
        <v>3</v>
      </c>
      <c r="D51" s="14" t="n">
        <v>44</v>
      </c>
      <c r="E51" s="15" t="n">
        <v>11</v>
      </c>
      <c r="F51" s="14" t="s">
        <v>49</v>
      </c>
      <c r="G51" s="16" t="n">
        <v>44180</v>
      </c>
      <c r="H51" s="16" t="n">
        <v>44288</v>
      </c>
      <c r="I51" s="14" t="n">
        <f aca="false">Table2[[#This Row],[Anthesis date]]-Table2[[#This Row],[DOP]]</f>
        <v>108</v>
      </c>
      <c r="J51" s="16" t="n">
        <v>44287</v>
      </c>
      <c r="K51" s="14" t="n">
        <f aca="false">Table2[[#This Row],[Silking date]]-Table2[[#This Row],[DOP]]</f>
        <v>107</v>
      </c>
      <c r="L51" s="14" t="n">
        <f aca="false">Table2[[#This Row],[SD]]-Table2[[#This Row],[AD]]</f>
        <v>-1</v>
      </c>
      <c r="M51" s="14" t="n">
        <v>190</v>
      </c>
      <c r="N51" s="14" t="n">
        <v>110</v>
      </c>
      <c r="O51" s="14" t="n">
        <f aca="false">Table2[[#This Row],[EH]]/Table2[[#This Row],[PH]]</f>
        <v>0.578947368421053</v>
      </c>
      <c r="P51" s="14" t="n">
        <v>31</v>
      </c>
      <c r="Q51" s="14" t="n">
        <f aca="false">Table2[[#This Row],[NOP]]/12*10000</f>
        <v>25833.3333333333</v>
      </c>
      <c r="R51" s="21" t="n">
        <v>34</v>
      </c>
      <c r="S51" s="14" t="n">
        <f aca="false">Table2[[#This Row],[NOE]]/12*10000</f>
        <v>28333.3333333333</v>
      </c>
      <c r="T51" s="17" t="n">
        <v>5.784</v>
      </c>
      <c r="U51" s="18" t="n">
        <v>22.4</v>
      </c>
      <c r="V51" s="19" t="n">
        <f aca="false">Table2[[#This Row],[FW]]/12*0.8*10000*(100-Table2[[#This Row],[MOI]])/87.5</f>
        <v>3419.72114285714</v>
      </c>
    </row>
    <row r="52" customFormat="false" ht="15" hidden="false" customHeight="false" outlineLevel="0" collapsed="false">
      <c r="A52" s="13" t="s">
        <v>30</v>
      </c>
      <c r="B52" s="14" t="n">
        <v>5</v>
      </c>
      <c r="C52" s="14" t="n">
        <v>3</v>
      </c>
      <c r="D52" s="14" t="n">
        <v>45</v>
      </c>
      <c r="E52" s="15" t="n">
        <v>7</v>
      </c>
      <c r="F52" s="14" t="s">
        <v>37</v>
      </c>
      <c r="G52" s="16" t="n">
        <v>44180</v>
      </c>
      <c r="H52" s="16" t="n">
        <v>44286</v>
      </c>
      <c r="I52" s="14" t="n">
        <f aca="false">Table2[[#This Row],[Anthesis date]]-Table2[[#This Row],[DOP]]</f>
        <v>106</v>
      </c>
      <c r="J52" s="16" t="n">
        <v>44284</v>
      </c>
      <c r="K52" s="14" t="n">
        <f aca="false">Table2[[#This Row],[Silking date]]-Table2[[#This Row],[DOP]]</f>
        <v>104</v>
      </c>
      <c r="L52" s="14" t="n">
        <f aca="false">Table2[[#This Row],[SD]]-Table2[[#This Row],[AD]]</f>
        <v>-2</v>
      </c>
      <c r="M52" s="14" t="n">
        <v>165</v>
      </c>
      <c r="N52" s="14" t="n">
        <v>90</v>
      </c>
      <c r="O52" s="14" t="n">
        <f aca="false">Table2[[#This Row],[EH]]/Table2[[#This Row],[PH]]</f>
        <v>0.545454545454545</v>
      </c>
      <c r="P52" s="14" t="n">
        <v>53</v>
      </c>
      <c r="Q52" s="14" t="n">
        <f aca="false">Table2[[#This Row],[NOP]]/12*10000</f>
        <v>44166.6666666667</v>
      </c>
      <c r="R52" s="21" t="n">
        <v>54</v>
      </c>
      <c r="S52" s="14" t="n">
        <f aca="false">Table2[[#This Row],[NOE]]/12*10000</f>
        <v>45000</v>
      </c>
      <c r="T52" s="17" t="n">
        <v>11.934</v>
      </c>
      <c r="U52" s="18" t="n">
        <v>23.5</v>
      </c>
      <c r="V52" s="19" t="n">
        <f aca="false">Table2[[#This Row],[FW]]/12*0.8*10000*(100-Table2[[#This Row],[MOI]])/87.5</f>
        <v>6955.81714285714</v>
      </c>
    </row>
    <row r="53" customFormat="false" ht="15" hidden="false" customHeight="false" outlineLevel="0" collapsed="false">
      <c r="A53" s="13" t="s">
        <v>30</v>
      </c>
      <c r="B53" s="14" t="n">
        <v>5</v>
      </c>
      <c r="C53" s="14" t="n">
        <v>3</v>
      </c>
      <c r="D53" s="14" t="n">
        <v>46</v>
      </c>
      <c r="E53" s="15" t="n">
        <v>12</v>
      </c>
      <c r="F53" s="14" t="s">
        <v>31</v>
      </c>
      <c r="G53" s="16" t="n">
        <v>44180</v>
      </c>
      <c r="H53" s="16" t="n">
        <v>44285</v>
      </c>
      <c r="I53" s="14" t="n">
        <f aca="false">Table2[[#This Row],[Anthesis date]]-Table2[[#This Row],[DOP]]</f>
        <v>105</v>
      </c>
      <c r="J53" s="16" t="n">
        <v>44286</v>
      </c>
      <c r="K53" s="14" t="n">
        <f aca="false">Table2[[#This Row],[Silking date]]-Table2[[#This Row],[DOP]]</f>
        <v>106</v>
      </c>
      <c r="L53" s="14" t="n">
        <f aca="false">Table2[[#This Row],[SD]]-Table2[[#This Row],[AD]]</f>
        <v>1</v>
      </c>
      <c r="M53" s="14" t="n">
        <v>180</v>
      </c>
      <c r="N53" s="14" t="n">
        <v>115</v>
      </c>
      <c r="O53" s="14" t="n">
        <f aca="false">Table2[[#This Row],[EH]]/Table2[[#This Row],[PH]]</f>
        <v>0.638888888888889</v>
      </c>
      <c r="P53" s="14" t="n">
        <v>50</v>
      </c>
      <c r="Q53" s="14" t="n">
        <f aca="false">Table2[[#This Row],[NOP]]/12*10000</f>
        <v>41666.6666666667</v>
      </c>
      <c r="R53" s="21" t="n">
        <v>39</v>
      </c>
      <c r="S53" s="14" t="n">
        <f aca="false">Table2[[#This Row],[NOE]]/12*10000</f>
        <v>32500</v>
      </c>
      <c r="T53" s="17" t="n">
        <v>9.77</v>
      </c>
      <c r="U53" s="18" t="n">
        <v>21.8</v>
      </c>
      <c r="V53" s="19" t="n">
        <f aca="false">Table2[[#This Row],[FW]]/12*0.8*10000*(100-Table2[[#This Row],[MOI]])/87.5</f>
        <v>5821.05904761905</v>
      </c>
    </row>
    <row r="54" customFormat="false" ht="15" hidden="false" customHeight="false" outlineLevel="0" collapsed="false">
      <c r="A54" s="13" t="s">
        <v>30</v>
      </c>
      <c r="B54" s="14" t="n">
        <v>5</v>
      </c>
      <c r="C54" s="14" t="n">
        <v>3</v>
      </c>
      <c r="D54" s="14" t="n">
        <v>47</v>
      </c>
      <c r="E54" s="15" t="n">
        <v>3</v>
      </c>
      <c r="F54" s="14" t="s">
        <v>32</v>
      </c>
      <c r="G54" s="16" t="n">
        <v>44180</v>
      </c>
      <c r="H54" s="16" t="n">
        <v>44287</v>
      </c>
      <c r="I54" s="14" t="n">
        <f aca="false">Table2[[#This Row],[Anthesis date]]-Table2[[#This Row],[DOP]]</f>
        <v>107</v>
      </c>
      <c r="J54" s="16" t="n">
        <v>44288</v>
      </c>
      <c r="K54" s="14" t="n">
        <f aca="false">Table2[[#This Row],[Silking date]]-Table2[[#This Row],[DOP]]</f>
        <v>108</v>
      </c>
      <c r="L54" s="14" t="n">
        <f aca="false">Table2[[#This Row],[SD]]-Table2[[#This Row],[AD]]</f>
        <v>1</v>
      </c>
      <c r="M54" s="14" t="n">
        <v>165</v>
      </c>
      <c r="N54" s="14" t="n">
        <v>105</v>
      </c>
      <c r="O54" s="14" t="n">
        <f aca="false">Table2[[#This Row],[EH]]/Table2[[#This Row],[PH]]</f>
        <v>0.636363636363636</v>
      </c>
      <c r="P54" s="14" t="n">
        <v>33</v>
      </c>
      <c r="Q54" s="14" t="n">
        <f aca="false">Table2[[#This Row],[NOP]]/12*10000</f>
        <v>27500</v>
      </c>
      <c r="R54" s="21" t="n">
        <v>53</v>
      </c>
      <c r="S54" s="14" t="n">
        <f aca="false">Table2[[#This Row],[NOE]]/12*10000</f>
        <v>44166.6666666667</v>
      </c>
      <c r="T54" s="17" t="n">
        <v>5.28</v>
      </c>
      <c r="U54" s="18" t="n">
        <v>24.5</v>
      </c>
      <c r="V54" s="19" t="n">
        <f aca="false">Table2[[#This Row],[FW]]/12*0.8*10000*(100-Table2[[#This Row],[MOI]])/87.5</f>
        <v>3037.25714285714</v>
      </c>
    </row>
    <row r="55" customFormat="false" ht="15" hidden="false" customHeight="false" outlineLevel="0" collapsed="false">
      <c r="A55" s="13" t="s">
        <v>30</v>
      </c>
      <c r="B55" s="14" t="n">
        <v>5</v>
      </c>
      <c r="C55" s="14" t="n">
        <v>3</v>
      </c>
      <c r="D55" s="14" t="n">
        <v>48</v>
      </c>
      <c r="E55" s="15" t="n">
        <v>6</v>
      </c>
      <c r="F55" s="14" t="s">
        <v>42</v>
      </c>
      <c r="G55" s="16" t="n">
        <v>44180</v>
      </c>
      <c r="H55" s="16" t="n">
        <v>44285</v>
      </c>
      <c r="I55" s="14" t="n">
        <f aca="false">Table2[[#This Row],[Anthesis date]]-Table2[[#This Row],[DOP]]</f>
        <v>105</v>
      </c>
      <c r="J55" s="16" t="n">
        <v>44288</v>
      </c>
      <c r="K55" s="14" t="n">
        <f aca="false">Table2[[#This Row],[Silking date]]-Table2[[#This Row],[DOP]]</f>
        <v>108</v>
      </c>
      <c r="L55" s="14" t="n">
        <f aca="false">Table2[[#This Row],[SD]]-Table2[[#This Row],[AD]]</f>
        <v>3</v>
      </c>
      <c r="M55" s="14" t="n">
        <v>155</v>
      </c>
      <c r="N55" s="14" t="n">
        <v>80</v>
      </c>
      <c r="O55" s="14" t="n">
        <f aca="false">Table2[[#This Row],[EH]]/Table2[[#This Row],[PH]]</f>
        <v>0.516129032258065</v>
      </c>
      <c r="P55" s="14" t="n">
        <v>19</v>
      </c>
      <c r="Q55" s="14" t="n">
        <f aca="false">Table2[[#This Row],[NOP]]/12*10000</f>
        <v>15833.3333333333</v>
      </c>
      <c r="R55" s="21" t="n">
        <v>18</v>
      </c>
      <c r="S55" s="14" t="n">
        <f aca="false">Table2[[#This Row],[NOE]]/12*10000</f>
        <v>15000</v>
      </c>
      <c r="T55" s="17" t="n">
        <v>3.57</v>
      </c>
      <c r="U55" s="18" t="n">
        <v>24.3</v>
      </c>
      <c r="V55" s="19" t="n">
        <f aca="false">Table2[[#This Row],[FW]]/12*0.8*10000*(100-Table2[[#This Row],[MOI]])/87.5</f>
        <v>2059.04</v>
      </c>
    </row>
    <row r="56" customFormat="false" ht="15" hidden="false" customHeight="false" outlineLevel="0" collapsed="false">
      <c r="A56" s="13" t="s">
        <v>30</v>
      </c>
      <c r="B56" s="14" t="n">
        <v>5</v>
      </c>
      <c r="C56" s="14" t="n">
        <v>3</v>
      </c>
      <c r="D56" s="14" t="n">
        <v>49</v>
      </c>
      <c r="E56" s="15" t="n">
        <v>17</v>
      </c>
      <c r="F56" s="14" t="s">
        <v>34</v>
      </c>
      <c r="G56" s="16" t="n">
        <v>44180</v>
      </c>
      <c r="H56" s="16" t="n">
        <v>44280</v>
      </c>
      <c r="I56" s="14" t="n">
        <f aca="false">Table2[[#This Row],[Anthesis date]]-Table2[[#This Row],[DOP]]</f>
        <v>100</v>
      </c>
      <c r="J56" s="16" t="n">
        <v>44285</v>
      </c>
      <c r="K56" s="14" t="n">
        <f aca="false">Table2[[#This Row],[Silking date]]-Table2[[#This Row],[DOP]]</f>
        <v>105</v>
      </c>
      <c r="L56" s="14" t="n">
        <f aca="false">Table2[[#This Row],[SD]]-Table2[[#This Row],[AD]]</f>
        <v>5</v>
      </c>
      <c r="M56" s="22"/>
      <c r="N56" s="22"/>
      <c r="O56" s="22"/>
      <c r="P56" s="14" t="n">
        <v>42</v>
      </c>
      <c r="Q56" s="14" t="n">
        <f aca="false">Table2[[#This Row],[NOP]]/12*10000</f>
        <v>35000</v>
      </c>
      <c r="R56" s="21" t="n">
        <v>50</v>
      </c>
      <c r="S56" s="14" t="n">
        <f aca="false">Table2[[#This Row],[NOE]]/12*10000</f>
        <v>41666.6666666667</v>
      </c>
      <c r="T56" s="17" t="n">
        <v>8.8</v>
      </c>
      <c r="U56" s="18" t="n">
        <v>21.4</v>
      </c>
      <c r="V56" s="19" t="n">
        <f aca="false">Table2[[#This Row],[FW]]/12*0.8*10000*(100-Table2[[#This Row],[MOI]])/87.5</f>
        <v>5269.94285714286</v>
      </c>
    </row>
    <row r="57" customFormat="false" ht="15" hidden="false" customHeight="false" outlineLevel="0" collapsed="false">
      <c r="A57" s="13" t="s">
        <v>30</v>
      </c>
      <c r="B57" s="14" t="n">
        <v>5</v>
      </c>
      <c r="C57" s="14" t="n">
        <v>3</v>
      </c>
      <c r="D57" s="14" t="n">
        <v>50</v>
      </c>
      <c r="E57" s="15" t="n">
        <v>13</v>
      </c>
      <c r="F57" s="14" t="s">
        <v>43</v>
      </c>
      <c r="G57" s="16" t="n">
        <v>44180</v>
      </c>
      <c r="H57" s="16" t="n">
        <v>44284</v>
      </c>
      <c r="I57" s="14" t="n">
        <f aca="false">Table2[[#This Row],[Anthesis date]]-Table2[[#This Row],[DOP]]</f>
        <v>104</v>
      </c>
      <c r="J57" s="16" t="n">
        <v>44284</v>
      </c>
      <c r="K57" s="14" t="n">
        <f aca="false">Table2[[#This Row],[Silking date]]-Table2[[#This Row],[DOP]]</f>
        <v>104</v>
      </c>
      <c r="L57" s="14" t="n">
        <f aca="false">Table2[[#This Row],[SD]]-Table2[[#This Row],[AD]]</f>
        <v>0</v>
      </c>
      <c r="M57" s="14" t="n">
        <v>220</v>
      </c>
      <c r="N57" s="14" t="n">
        <v>120</v>
      </c>
      <c r="O57" s="14" t="n">
        <f aca="false">Table2[[#This Row],[EH]]/Table2[[#This Row],[PH]]</f>
        <v>0.545454545454545</v>
      </c>
      <c r="P57" s="14" t="n">
        <v>45</v>
      </c>
      <c r="Q57" s="14" t="n">
        <f aca="false">Table2[[#This Row],[NOP]]/12*10000</f>
        <v>37500</v>
      </c>
      <c r="R57" s="21" t="n">
        <v>57</v>
      </c>
      <c r="S57" s="14" t="n">
        <f aca="false">Table2[[#This Row],[NOE]]/12*10000</f>
        <v>47500</v>
      </c>
      <c r="T57" s="17" t="n">
        <v>11.82</v>
      </c>
      <c r="U57" s="18" t="n">
        <v>23.3</v>
      </c>
      <c r="V57" s="19" t="n">
        <f aca="false">Table2[[#This Row],[FW]]/12*0.8*10000*(100-Table2[[#This Row],[MOI]])/87.5</f>
        <v>6907.38285714286</v>
      </c>
    </row>
    <row r="58" customFormat="false" ht="15" hidden="false" customHeight="false" outlineLevel="0" collapsed="false">
      <c r="A58" s="13" t="s">
        <v>30</v>
      </c>
      <c r="B58" s="14" t="n">
        <v>5</v>
      </c>
      <c r="C58" s="14" t="n">
        <v>3</v>
      </c>
      <c r="D58" s="14" t="n">
        <v>51</v>
      </c>
      <c r="E58" s="15" t="n">
        <v>8</v>
      </c>
      <c r="F58" s="14" t="s">
        <v>44</v>
      </c>
      <c r="G58" s="16" t="n">
        <v>44180</v>
      </c>
      <c r="H58" s="16" t="n">
        <v>44280</v>
      </c>
      <c r="I58" s="14" t="n">
        <f aca="false">Table2[[#This Row],[Anthesis date]]-Table2[[#This Row],[DOP]]</f>
        <v>100</v>
      </c>
      <c r="J58" s="16" t="n">
        <v>44283</v>
      </c>
      <c r="K58" s="14" t="n">
        <f aca="false">Table2[[#This Row],[Silking date]]-Table2[[#This Row],[DOP]]</f>
        <v>103</v>
      </c>
      <c r="L58" s="14" t="n">
        <f aca="false">Table2[[#This Row],[SD]]-Table2[[#This Row],[AD]]</f>
        <v>3</v>
      </c>
      <c r="M58" s="14" t="n">
        <v>210</v>
      </c>
      <c r="N58" s="14" t="n">
        <v>95</v>
      </c>
      <c r="O58" s="14" t="n">
        <f aca="false">Table2[[#This Row],[EH]]/Table2[[#This Row],[PH]]</f>
        <v>0.452380952380952</v>
      </c>
      <c r="P58" s="14" t="n">
        <v>54</v>
      </c>
      <c r="Q58" s="14" t="n">
        <f aca="false">Table2[[#This Row],[NOP]]/12*10000</f>
        <v>45000</v>
      </c>
      <c r="R58" s="21" t="n">
        <v>55</v>
      </c>
      <c r="S58" s="14" t="n">
        <f aca="false">Table2[[#This Row],[NOE]]/12*10000</f>
        <v>45833.3333333333</v>
      </c>
      <c r="T58" s="17" t="n">
        <v>9.38</v>
      </c>
      <c r="U58" s="18" t="n">
        <v>22.6</v>
      </c>
      <c r="V58" s="19" t="n">
        <f aca="false">Table2[[#This Row],[FW]]/12*0.8*10000*(100-Table2[[#This Row],[MOI]])/87.5</f>
        <v>5531.52</v>
      </c>
    </row>
    <row r="59" customFormat="false" ht="15" hidden="false" customHeight="false" outlineLevel="0" collapsed="false">
      <c r="A59" s="13" t="s">
        <v>30</v>
      </c>
      <c r="B59" s="14" t="n">
        <v>5</v>
      </c>
      <c r="C59" s="14" t="n">
        <v>3</v>
      </c>
      <c r="D59" s="14" t="n">
        <v>52</v>
      </c>
      <c r="E59" s="15" t="n">
        <v>20</v>
      </c>
      <c r="F59" s="14" t="s">
        <v>35</v>
      </c>
      <c r="G59" s="16" t="n">
        <v>44180</v>
      </c>
      <c r="H59" s="16" t="n">
        <v>44279</v>
      </c>
      <c r="I59" s="14" t="n">
        <f aca="false">Table2[[#This Row],[Anthesis date]]-Table2[[#This Row],[DOP]]</f>
        <v>99</v>
      </c>
      <c r="J59" s="16" t="n">
        <v>44281</v>
      </c>
      <c r="K59" s="14" t="n">
        <f aca="false">Table2[[#This Row],[Silking date]]-Table2[[#This Row],[DOP]]</f>
        <v>101</v>
      </c>
      <c r="L59" s="14" t="n">
        <f aca="false">Table2[[#This Row],[SD]]-Table2[[#This Row],[AD]]</f>
        <v>2</v>
      </c>
      <c r="M59" s="14" t="n">
        <v>200</v>
      </c>
      <c r="N59" s="14" t="n">
        <v>110</v>
      </c>
      <c r="O59" s="14" t="n">
        <f aca="false">Table2[[#This Row],[EH]]/Table2[[#This Row],[PH]]</f>
        <v>0.55</v>
      </c>
      <c r="P59" s="14" t="n">
        <v>52</v>
      </c>
      <c r="Q59" s="14" t="n">
        <f aca="false">Table2[[#This Row],[NOP]]/12*10000</f>
        <v>43333.3333333333</v>
      </c>
      <c r="R59" s="21" t="n">
        <v>49</v>
      </c>
      <c r="S59" s="14" t="n">
        <f aca="false">Table2[[#This Row],[NOE]]/12*10000</f>
        <v>40833.3333333333</v>
      </c>
      <c r="T59" s="17" t="n">
        <v>8.26</v>
      </c>
      <c r="U59" s="18" t="n">
        <v>22.5</v>
      </c>
      <c r="V59" s="19" t="n">
        <f aca="false">Table2[[#This Row],[FW]]/12*0.8*10000*(100-Table2[[#This Row],[MOI]])/87.5</f>
        <v>4877.33333333333</v>
      </c>
    </row>
    <row r="60" customFormat="false" ht="15" hidden="false" customHeight="false" outlineLevel="0" collapsed="false">
      <c r="A60" s="13" t="s">
        <v>30</v>
      </c>
      <c r="B60" s="14" t="n">
        <v>5</v>
      </c>
      <c r="C60" s="14" t="n">
        <v>3</v>
      </c>
      <c r="D60" s="14" t="n">
        <v>53</v>
      </c>
      <c r="E60" s="15" t="n">
        <v>15</v>
      </c>
      <c r="F60" s="14" t="s">
        <v>47</v>
      </c>
      <c r="G60" s="16" t="n">
        <v>44180</v>
      </c>
      <c r="H60" s="16" t="n">
        <v>44280</v>
      </c>
      <c r="I60" s="14" t="n">
        <f aca="false">Table2[[#This Row],[Anthesis date]]-Table2[[#This Row],[DOP]]</f>
        <v>100</v>
      </c>
      <c r="J60" s="16" t="n">
        <v>44281</v>
      </c>
      <c r="K60" s="14" t="n">
        <f aca="false">Table2[[#This Row],[Silking date]]-Table2[[#This Row],[DOP]]</f>
        <v>101</v>
      </c>
      <c r="L60" s="14" t="n">
        <f aca="false">Table2[[#This Row],[SD]]-Table2[[#This Row],[AD]]</f>
        <v>1</v>
      </c>
      <c r="M60" s="14" t="n">
        <v>130</v>
      </c>
      <c r="N60" s="14" t="n">
        <v>55</v>
      </c>
      <c r="O60" s="14" t="n">
        <f aca="false">Table2[[#This Row],[EH]]/Table2[[#This Row],[PH]]</f>
        <v>0.423076923076923</v>
      </c>
      <c r="P60" s="14" t="n">
        <v>55</v>
      </c>
      <c r="Q60" s="14" t="n">
        <f aca="false">Table2[[#This Row],[NOP]]/12*10000</f>
        <v>45833.3333333333</v>
      </c>
      <c r="R60" s="21" t="n">
        <v>16</v>
      </c>
      <c r="S60" s="14" t="n">
        <f aca="false">Table2[[#This Row],[NOE]]/12*10000</f>
        <v>13333.3333333333</v>
      </c>
      <c r="T60" s="17" t="n">
        <v>9.92</v>
      </c>
      <c r="U60" s="18" t="n">
        <v>21.8</v>
      </c>
      <c r="V60" s="19" t="n">
        <f aca="false">Table2[[#This Row],[FW]]/12*0.8*10000*(100-Table2[[#This Row],[MOI]])/87.5</f>
        <v>5910.43047619048</v>
      </c>
    </row>
    <row r="61" customFormat="false" ht="15" hidden="false" customHeight="false" outlineLevel="0" collapsed="false">
      <c r="A61" s="13" t="s">
        <v>30</v>
      </c>
      <c r="B61" s="14" t="n">
        <v>5</v>
      </c>
      <c r="C61" s="14" t="n">
        <v>3</v>
      </c>
      <c r="D61" s="14" t="n">
        <v>54</v>
      </c>
      <c r="E61" s="15" t="n">
        <v>9</v>
      </c>
      <c r="F61" s="14" t="s">
        <v>39</v>
      </c>
      <c r="G61" s="16" t="n">
        <v>44180</v>
      </c>
      <c r="H61" s="16" t="n">
        <v>44282</v>
      </c>
      <c r="I61" s="14" t="n">
        <f aca="false">Table2[[#This Row],[Anthesis date]]-Table2[[#This Row],[DOP]]</f>
        <v>102</v>
      </c>
      <c r="J61" s="16" t="n">
        <v>44284</v>
      </c>
      <c r="K61" s="14" t="n">
        <f aca="false">Table2[[#This Row],[Silking date]]-Table2[[#This Row],[DOP]]</f>
        <v>104</v>
      </c>
      <c r="L61" s="14" t="n">
        <f aca="false">Table2[[#This Row],[SD]]-Table2[[#This Row],[AD]]</f>
        <v>2</v>
      </c>
      <c r="M61" s="14" t="n">
        <v>180</v>
      </c>
      <c r="N61" s="14" t="n">
        <v>95</v>
      </c>
      <c r="O61" s="14" t="n">
        <f aca="false">Table2[[#This Row],[EH]]/Table2[[#This Row],[PH]]</f>
        <v>0.527777777777778</v>
      </c>
      <c r="P61" s="14" t="n">
        <v>54</v>
      </c>
      <c r="Q61" s="14" t="n">
        <f aca="false">Table2[[#This Row],[NOP]]/12*10000</f>
        <v>45000</v>
      </c>
      <c r="R61" s="21" t="n">
        <v>56</v>
      </c>
      <c r="S61" s="14" t="n">
        <f aca="false">Table2[[#This Row],[NOE]]/12*10000</f>
        <v>46666.6666666667</v>
      </c>
      <c r="T61" s="17" t="n">
        <v>7.89</v>
      </c>
      <c r="U61" s="18" t="n">
        <v>21.2</v>
      </c>
      <c r="V61" s="19" t="n">
        <f aca="false">Table2[[#This Row],[FW]]/12*0.8*10000*(100-Table2[[#This Row],[MOI]])/87.5</f>
        <v>4737.00571428571</v>
      </c>
    </row>
    <row r="62" customFormat="false" ht="15" hidden="false" customHeight="false" outlineLevel="0" collapsed="false">
      <c r="A62" s="13" t="s">
        <v>30</v>
      </c>
      <c r="B62" s="14" t="n">
        <v>5</v>
      </c>
      <c r="C62" s="14" t="n">
        <v>3</v>
      </c>
      <c r="D62" s="14" t="n">
        <v>55</v>
      </c>
      <c r="E62" s="15" t="n">
        <v>14</v>
      </c>
      <c r="F62" s="14" t="s">
        <v>36</v>
      </c>
      <c r="G62" s="16" t="n">
        <v>44180</v>
      </c>
      <c r="H62" s="16" t="n">
        <v>44283</v>
      </c>
      <c r="I62" s="14" t="n">
        <f aca="false">Table2[[#This Row],[Anthesis date]]-Table2[[#This Row],[DOP]]</f>
        <v>103</v>
      </c>
      <c r="J62" s="16" t="n">
        <v>44284</v>
      </c>
      <c r="K62" s="14" t="n">
        <f aca="false">Table2[[#This Row],[Silking date]]-Table2[[#This Row],[DOP]]</f>
        <v>104</v>
      </c>
      <c r="L62" s="14" t="n">
        <f aca="false">Table2[[#This Row],[SD]]-Table2[[#This Row],[AD]]</f>
        <v>1</v>
      </c>
      <c r="M62" s="14" t="n">
        <v>175</v>
      </c>
      <c r="N62" s="14" t="n">
        <v>95</v>
      </c>
      <c r="O62" s="14" t="n">
        <f aca="false">Table2[[#This Row],[EH]]/Table2[[#This Row],[PH]]</f>
        <v>0.542857142857143</v>
      </c>
      <c r="P62" s="14" t="n">
        <v>41</v>
      </c>
      <c r="Q62" s="14" t="n">
        <f aca="false">Table2[[#This Row],[NOP]]/12*10000</f>
        <v>34166.6666666667</v>
      </c>
      <c r="R62" s="21" t="n">
        <v>58</v>
      </c>
      <c r="S62" s="14" t="n">
        <f aca="false">Table2[[#This Row],[NOE]]/12*10000</f>
        <v>48333.3333333333</v>
      </c>
      <c r="T62" s="17" t="n">
        <v>7.75</v>
      </c>
      <c r="U62" s="18" t="n">
        <v>23.6</v>
      </c>
      <c r="V62" s="19" t="n">
        <f aca="false">Table2[[#This Row],[FW]]/12*0.8*10000*(100-Table2[[#This Row],[MOI]])/87.5</f>
        <v>4511.2380952381</v>
      </c>
    </row>
    <row r="63" customFormat="false" ht="15" hidden="false" customHeight="false" outlineLevel="0" collapsed="false">
      <c r="A63" s="13" t="s">
        <v>30</v>
      </c>
      <c r="B63" s="14" t="n">
        <v>5</v>
      </c>
      <c r="C63" s="14" t="n">
        <v>3</v>
      </c>
      <c r="D63" s="14" t="n">
        <v>56</v>
      </c>
      <c r="E63" s="15" t="n">
        <v>4</v>
      </c>
      <c r="F63" s="14" t="s">
        <v>41</v>
      </c>
      <c r="G63" s="16" t="n">
        <v>44180</v>
      </c>
      <c r="H63" s="16" t="n">
        <v>44286</v>
      </c>
      <c r="I63" s="14" t="n">
        <f aca="false">Table2[[#This Row],[Anthesis date]]-Table2[[#This Row],[DOP]]</f>
        <v>106</v>
      </c>
      <c r="J63" s="16" t="n">
        <v>44288</v>
      </c>
      <c r="K63" s="14" t="n">
        <f aca="false">Table2[[#This Row],[Silking date]]-Table2[[#This Row],[DOP]]</f>
        <v>108</v>
      </c>
      <c r="L63" s="14" t="n">
        <f aca="false">Table2[[#This Row],[SD]]-Table2[[#This Row],[AD]]</f>
        <v>2</v>
      </c>
      <c r="M63" s="14" t="n">
        <v>185</v>
      </c>
      <c r="N63" s="14" t="n">
        <v>95</v>
      </c>
      <c r="O63" s="14" t="n">
        <f aca="false">Table2[[#This Row],[EH]]/Table2[[#This Row],[PH]]</f>
        <v>0.513513513513513</v>
      </c>
      <c r="P63" s="14" t="n">
        <v>36</v>
      </c>
      <c r="Q63" s="14" t="n">
        <f aca="false">Table2[[#This Row],[NOP]]/12*10000</f>
        <v>30000</v>
      </c>
      <c r="R63" s="21" t="n">
        <v>38</v>
      </c>
      <c r="S63" s="14" t="n">
        <f aca="false">Table2[[#This Row],[NOE]]/12*10000</f>
        <v>31666.6666666667</v>
      </c>
      <c r="T63" s="17" t="n">
        <v>8.12</v>
      </c>
      <c r="U63" s="18" t="n">
        <v>24.5</v>
      </c>
      <c r="V63" s="19" t="n">
        <f aca="false">Table2[[#This Row],[FW]]/12*0.8*10000*(100-Table2[[#This Row],[MOI]])/87.5</f>
        <v>4670.93333333333</v>
      </c>
    </row>
    <row r="64" customFormat="false" ht="15" hidden="false" customHeight="false" outlineLevel="0" collapsed="false">
      <c r="A64" s="13" t="s">
        <v>30</v>
      </c>
      <c r="B64" s="14" t="n">
        <v>5</v>
      </c>
      <c r="C64" s="14" t="n">
        <v>3</v>
      </c>
      <c r="D64" s="14" t="n">
        <v>57</v>
      </c>
      <c r="E64" s="15" t="n">
        <v>18</v>
      </c>
      <c r="F64" s="14" t="s">
        <v>33</v>
      </c>
      <c r="G64" s="16" t="n">
        <v>44180</v>
      </c>
      <c r="H64" s="16" t="n">
        <v>44280</v>
      </c>
      <c r="I64" s="14" t="n">
        <f aca="false">Table2[[#This Row],[Anthesis date]]-Table2[[#This Row],[DOP]]</f>
        <v>100</v>
      </c>
      <c r="J64" s="16" t="n">
        <v>44286</v>
      </c>
      <c r="K64" s="14" t="n">
        <f aca="false">Table2[[#This Row],[Silking date]]-Table2[[#This Row],[DOP]]</f>
        <v>106</v>
      </c>
      <c r="L64" s="14" t="n">
        <f aca="false">Table2[[#This Row],[SD]]-Table2[[#This Row],[AD]]</f>
        <v>6</v>
      </c>
      <c r="M64" s="14" t="n">
        <v>185</v>
      </c>
      <c r="N64" s="14" t="n">
        <v>75</v>
      </c>
      <c r="O64" s="14" t="n">
        <f aca="false">Table2[[#This Row],[EH]]/Table2[[#This Row],[PH]]</f>
        <v>0.405405405405405</v>
      </c>
      <c r="P64" s="14" t="n">
        <v>49</v>
      </c>
      <c r="Q64" s="14" t="n">
        <f aca="false">Table2[[#This Row],[NOP]]/12*10000</f>
        <v>40833.3333333333</v>
      </c>
      <c r="R64" s="21" t="n">
        <v>48</v>
      </c>
      <c r="S64" s="14" t="n">
        <f aca="false">Table2[[#This Row],[NOE]]/12*10000</f>
        <v>40000</v>
      </c>
      <c r="T64" s="17" t="n">
        <v>7.98</v>
      </c>
      <c r="U64" s="18" t="n">
        <v>24.4</v>
      </c>
      <c r="V64" s="19" t="n">
        <f aca="false">Table2[[#This Row],[FW]]/12*0.8*10000*(100-Table2[[#This Row],[MOI]])/87.5</f>
        <v>4596.48</v>
      </c>
    </row>
    <row r="65" customFormat="false" ht="15" hidden="false" customHeight="false" outlineLevel="0" collapsed="false">
      <c r="A65" s="13" t="s">
        <v>30</v>
      </c>
      <c r="B65" s="14" t="n">
        <v>5</v>
      </c>
      <c r="C65" s="14" t="n">
        <v>3</v>
      </c>
      <c r="D65" s="14" t="n">
        <v>58</v>
      </c>
      <c r="E65" s="15" t="n">
        <v>10</v>
      </c>
      <c r="F65" s="14" t="s">
        <v>46</v>
      </c>
      <c r="G65" s="16" t="n">
        <v>44180</v>
      </c>
      <c r="H65" s="16" t="n">
        <v>44285</v>
      </c>
      <c r="I65" s="14" t="n">
        <f aca="false">Table2[[#This Row],[Anthesis date]]-Table2[[#This Row],[DOP]]</f>
        <v>105</v>
      </c>
      <c r="J65" s="16" t="n">
        <v>44279</v>
      </c>
      <c r="K65" s="14" t="n">
        <f aca="false">Table2[[#This Row],[Silking date]]-Table2[[#This Row],[DOP]]</f>
        <v>99</v>
      </c>
      <c r="L65" s="14" t="n">
        <f aca="false">Table2[[#This Row],[SD]]-Table2[[#This Row],[AD]]</f>
        <v>-6</v>
      </c>
      <c r="M65" s="14" t="n">
        <v>200</v>
      </c>
      <c r="N65" s="14" t="n">
        <v>85</v>
      </c>
      <c r="O65" s="14" t="n">
        <f aca="false">Table2[[#This Row],[EH]]/Table2[[#This Row],[PH]]</f>
        <v>0.425</v>
      </c>
      <c r="P65" s="14" t="n">
        <v>49</v>
      </c>
      <c r="Q65" s="14" t="n">
        <f aca="false">Table2[[#This Row],[NOP]]/12*10000</f>
        <v>40833.3333333333</v>
      </c>
      <c r="R65" s="21" t="n">
        <v>46</v>
      </c>
      <c r="S65" s="14" t="n">
        <f aca="false">Table2[[#This Row],[NOE]]/12*10000</f>
        <v>38333.3333333333</v>
      </c>
      <c r="T65" s="17" t="n">
        <v>11.92</v>
      </c>
      <c r="U65" s="18" t="n">
        <v>20</v>
      </c>
      <c r="V65" s="19" t="n">
        <f aca="false">Table2[[#This Row],[FW]]/12*0.8*10000*(100-Table2[[#This Row],[MOI]])/87.5</f>
        <v>7265.52380952381</v>
      </c>
    </row>
    <row r="66" customFormat="false" ht="15" hidden="false" customHeight="false" outlineLevel="0" collapsed="false">
      <c r="A66" s="13" t="s">
        <v>30</v>
      </c>
      <c r="B66" s="14" t="n">
        <v>5</v>
      </c>
      <c r="C66" s="14" t="n">
        <v>3</v>
      </c>
      <c r="D66" s="14" t="n">
        <v>59</v>
      </c>
      <c r="E66" s="15" t="n">
        <v>2</v>
      </c>
      <c r="F66" s="14" t="s">
        <v>48</v>
      </c>
      <c r="G66" s="16" t="n">
        <v>44180</v>
      </c>
      <c r="H66" s="16" t="n">
        <v>44279</v>
      </c>
      <c r="I66" s="14" t="n">
        <f aca="false">Table2[[#This Row],[Anthesis date]]-Table2[[#This Row],[DOP]]</f>
        <v>99</v>
      </c>
      <c r="J66" s="16" t="n">
        <v>44281</v>
      </c>
      <c r="K66" s="14" t="n">
        <f aca="false">Table2[[#This Row],[Silking date]]-Table2[[#This Row],[DOP]]</f>
        <v>101</v>
      </c>
      <c r="L66" s="14" t="n">
        <f aca="false">Table2[[#This Row],[SD]]-Table2[[#This Row],[AD]]</f>
        <v>2</v>
      </c>
      <c r="M66" s="14"/>
      <c r="N66" s="14"/>
      <c r="O66" s="14" t="e">
        <f aca="false">Table2[[#This Row],[EH]]/Table2[[#This Row],[PH]]</f>
        <v>#DIV/0!</v>
      </c>
      <c r="P66" s="14" t="n">
        <v>62</v>
      </c>
      <c r="Q66" s="14" t="n">
        <f aca="false">Table2[[#This Row],[NOP]]/12*10000</f>
        <v>51666.6666666667</v>
      </c>
      <c r="R66" s="21" t="n">
        <v>53</v>
      </c>
      <c r="S66" s="14" t="n">
        <f aca="false">Table2[[#This Row],[NOE]]/12*10000</f>
        <v>44166.6666666667</v>
      </c>
      <c r="T66" s="17" t="n">
        <v>9.46</v>
      </c>
      <c r="U66" s="18" t="n">
        <v>21.6</v>
      </c>
      <c r="V66" s="19" t="n">
        <f aca="false">Table2[[#This Row],[FW]]/12*0.8*10000*(100-Table2[[#This Row],[MOI]])/87.5</f>
        <v>5650.77333333333</v>
      </c>
    </row>
    <row r="67" customFormat="false" ht="15" hidden="false" customHeight="false" outlineLevel="0" collapsed="false">
      <c r="A67" s="23" t="s">
        <v>30</v>
      </c>
      <c r="B67" s="24" t="n">
        <v>5</v>
      </c>
      <c r="C67" s="24" t="n">
        <v>3</v>
      </c>
      <c r="D67" s="24" t="n">
        <v>60</v>
      </c>
      <c r="E67" s="25" t="n">
        <v>1</v>
      </c>
      <c r="F67" s="24" t="s">
        <v>50</v>
      </c>
      <c r="G67" s="26" t="n">
        <v>44180</v>
      </c>
      <c r="H67" s="26" t="n">
        <v>44286</v>
      </c>
      <c r="I67" s="24" t="n">
        <f aca="false">Table2[[#This Row],[Anthesis date]]-Table2[[#This Row],[DOP]]</f>
        <v>106</v>
      </c>
      <c r="J67" s="26" t="n">
        <v>44288</v>
      </c>
      <c r="K67" s="24" t="n">
        <f aca="false">Table2[[#This Row],[Silking date]]-Table2[[#This Row],[DOP]]</f>
        <v>108</v>
      </c>
      <c r="L67" s="24" t="n">
        <f aca="false">Table2[[#This Row],[SD]]-Table2[[#This Row],[AD]]</f>
        <v>2</v>
      </c>
      <c r="M67" s="24" t="n">
        <v>180</v>
      </c>
      <c r="N67" s="24" t="n">
        <v>95</v>
      </c>
      <c r="O67" s="24" t="n">
        <f aca="false">Table2[[#This Row],[EH]]/Table2[[#This Row],[PH]]</f>
        <v>0.527777777777778</v>
      </c>
      <c r="P67" s="24" t="n">
        <v>33</v>
      </c>
      <c r="Q67" s="24" t="n">
        <f aca="false">P67/12*10000</f>
        <v>27500</v>
      </c>
      <c r="R67" s="27" t="n">
        <v>27</v>
      </c>
      <c r="S67" s="14" t="n">
        <f aca="false">Table2[[#This Row],[NOE]]/12*10000</f>
        <v>22500</v>
      </c>
      <c r="T67" s="28" t="n">
        <v>4.72</v>
      </c>
      <c r="U67" s="29" t="n">
        <v>24</v>
      </c>
      <c r="V67" s="19" t="n">
        <f aca="false">Table2[[#This Row],[FW]]/12*0.8*10000*(100-Table2[[#This Row],[MOI]])/87.5</f>
        <v>2733.10476190476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C25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3" activeCellId="0" sqref="B13"/>
    </sheetView>
  </sheetViews>
  <sheetFormatPr defaultColWidth="8.578125" defaultRowHeight="15" zeroHeight="false" outlineLevelRow="0" outlineLevelCol="0"/>
  <cols>
    <col collapsed="false" customWidth="true" hidden="false" outlineLevel="0" max="1" min="1" style="0" width="16.71"/>
    <col collapsed="false" customWidth="true" hidden="false" outlineLevel="0" max="6" min="2" style="0" width="13.17"/>
    <col collapsed="false" customWidth="true" hidden="false" outlineLevel="0" max="7" min="7" style="0" width="16.07"/>
    <col collapsed="false" customWidth="true" hidden="false" outlineLevel="0" max="8" min="8" style="0" width="15.95"/>
    <col collapsed="false" customWidth="true" hidden="false" outlineLevel="0" max="9" min="9" style="0" width="13.17"/>
  </cols>
  <sheetData>
    <row r="3" customFormat="false" ht="15" hidden="false" customHeight="false" outlineLevel="0" collapsed="false">
      <c r="A3" s="30" t="s">
        <v>13</v>
      </c>
      <c r="B3" s="31" t="s">
        <v>51</v>
      </c>
      <c r="C3" s="32"/>
    </row>
    <row r="4" customFormat="false" ht="15" hidden="false" customHeight="false" outlineLevel="0" collapsed="false">
      <c r="A4" s="33" t="s">
        <v>50</v>
      </c>
      <c r="B4" s="34"/>
      <c r="C4" s="35"/>
    </row>
    <row r="5" customFormat="false" ht="15" hidden="false" customHeight="false" outlineLevel="0" collapsed="false">
      <c r="A5" s="36"/>
      <c r="B5" s="37" t="s">
        <v>52</v>
      </c>
      <c r="C5" s="38" t="n">
        <v>106.333333333333</v>
      </c>
    </row>
    <row r="6" customFormat="false" ht="15" hidden="false" customHeight="false" outlineLevel="0" collapsed="false">
      <c r="A6" s="36"/>
      <c r="B6" s="37" t="s">
        <v>53</v>
      </c>
      <c r="C6" s="39" t="n">
        <v>108</v>
      </c>
    </row>
    <row r="7" customFormat="false" ht="15" hidden="false" customHeight="false" outlineLevel="0" collapsed="false">
      <c r="A7" s="36"/>
      <c r="B7" s="37" t="s">
        <v>54</v>
      </c>
      <c r="C7" s="39" t="n">
        <v>171.666666666667</v>
      </c>
    </row>
    <row r="8" customFormat="false" ht="15" hidden="false" customHeight="false" outlineLevel="0" collapsed="false">
      <c r="A8" s="36"/>
      <c r="B8" s="37" t="s">
        <v>55</v>
      </c>
      <c r="C8" s="39" t="n">
        <v>88.3333333333333</v>
      </c>
    </row>
    <row r="9" customFormat="false" ht="15" hidden="false" customHeight="false" outlineLevel="0" collapsed="false">
      <c r="A9" s="36"/>
      <c r="B9" s="37" t="s">
        <v>56</v>
      </c>
      <c r="C9" s="39" t="n">
        <v>29722.2222222222</v>
      </c>
    </row>
    <row r="10" customFormat="false" ht="15" hidden="false" customHeight="false" outlineLevel="0" collapsed="false">
      <c r="A10" s="36"/>
      <c r="B10" s="37" t="s">
        <v>57</v>
      </c>
      <c r="C10" s="39" t="n">
        <v>26944.4444444444</v>
      </c>
    </row>
    <row r="11" customFormat="false" ht="15" hidden="false" customHeight="false" outlineLevel="0" collapsed="false">
      <c r="A11" s="40"/>
      <c r="B11" s="41" t="s">
        <v>58</v>
      </c>
      <c r="C11" s="42" t="n">
        <v>3441.59492063492</v>
      </c>
    </row>
    <row r="12" customFormat="false" ht="15" hidden="false" customHeight="false" outlineLevel="0" collapsed="false">
      <c r="A12" s="33" t="s">
        <v>33</v>
      </c>
      <c r="B12" s="34"/>
      <c r="C12" s="35"/>
    </row>
    <row r="13" customFormat="false" ht="15" hidden="false" customHeight="false" outlineLevel="0" collapsed="false">
      <c r="A13" s="36"/>
      <c r="B13" s="37" t="s">
        <v>52</v>
      </c>
      <c r="C13" s="38" t="n">
        <v>101</v>
      </c>
    </row>
    <row r="14" customFormat="false" ht="15" hidden="false" customHeight="false" outlineLevel="0" collapsed="false">
      <c r="A14" s="36"/>
      <c r="B14" s="37" t="s">
        <v>53</v>
      </c>
      <c r="C14" s="39" t="n">
        <v>106.333333333333</v>
      </c>
    </row>
    <row r="15" customFormat="false" ht="15" hidden="false" customHeight="false" outlineLevel="0" collapsed="false">
      <c r="A15" s="36"/>
      <c r="B15" s="37" t="s">
        <v>54</v>
      </c>
      <c r="C15" s="39" t="n">
        <v>171.666666666667</v>
      </c>
    </row>
    <row r="16" customFormat="false" ht="15" hidden="false" customHeight="false" outlineLevel="0" collapsed="false">
      <c r="A16" s="36"/>
      <c r="B16" s="37" t="s">
        <v>55</v>
      </c>
      <c r="C16" s="39" t="n">
        <v>66.6666666666667</v>
      </c>
    </row>
    <row r="17" customFormat="false" ht="15" hidden="false" customHeight="false" outlineLevel="0" collapsed="false">
      <c r="A17" s="36"/>
      <c r="B17" s="37" t="s">
        <v>56</v>
      </c>
      <c r="C17" s="39" t="n">
        <v>36388.8888888889</v>
      </c>
    </row>
    <row r="18" customFormat="false" ht="15" hidden="false" customHeight="false" outlineLevel="0" collapsed="false">
      <c r="A18" s="36"/>
      <c r="B18" s="37" t="s">
        <v>57</v>
      </c>
      <c r="C18" s="39" t="n">
        <v>28611.1111111111</v>
      </c>
    </row>
    <row r="19" customFormat="false" ht="15" hidden="false" customHeight="false" outlineLevel="0" collapsed="false">
      <c r="A19" s="40"/>
      <c r="B19" s="41" t="s">
        <v>58</v>
      </c>
      <c r="C19" s="42" t="n">
        <v>3216.68063492063</v>
      </c>
    </row>
    <row r="20" customFormat="false" ht="15" hidden="false" customHeight="false" outlineLevel="0" collapsed="false">
      <c r="A20" s="33" t="s">
        <v>35</v>
      </c>
      <c r="B20" s="34"/>
      <c r="C20" s="35"/>
    </row>
    <row r="21" customFormat="false" ht="15" hidden="false" customHeight="false" outlineLevel="0" collapsed="false">
      <c r="A21" s="36"/>
      <c r="B21" s="37" t="s">
        <v>52</v>
      </c>
      <c r="C21" s="38" t="n">
        <v>99.6666666666667</v>
      </c>
    </row>
    <row r="22" customFormat="false" ht="15" hidden="false" customHeight="false" outlineLevel="0" collapsed="false">
      <c r="A22" s="36"/>
      <c r="B22" s="37" t="s">
        <v>53</v>
      </c>
      <c r="C22" s="39" t="n">
        <v>101.666666666667</v>
      </c>
    </row>
    <row r="23" customFormat="false" ht="15" hidden="false" customHeight="false" outlineLevel="0" collapsed="false">
      <c r="A23" s="36"/>
      <c r="B23" s="37" t="s">
        <v>54</v>
      </c>
      <c r="C23" s="39" t="n">
        <v>185</v>
      </c>
    </row>
    <row r="24" customFormat="false" ht="15" hidden="false" customHeight="false" outlineLevel="0" collapsed="false">
      <c r="A24" s="36"/>
      <c r="B24" s="37" t="s">
        <v>55</v>
      </c>
      <c r="C24" s="39" t="n">
        <v>100</v>
      </c>
    </row>
    <row r="25" customFormat="false" ht="15" hidden="false" customHeight="false" outlineLevel="0" collapsed="false">
      <c r="A25" s="36"/>
      <c r="B25" s="37" t="s">
        <v>56</v>
      </c>
      <c r="C25" s="39" t="n">
        <v>45000</v>
      </c>
    </row>
    <row r="26" customFormat="false" ht="15" hidden="false" customHeight="false" outlineLevel="0" collapsed="false">
      <c r="A26" s="36"/>
      <c r="B26" s="37" t="s">
        <v>57</v>
      </c>
      <c r="C26" s="39" t="n">
        <v>40000</v>
      </c>
    </row>
    <row r="27" customFormat="false" ht="15" hidden="false" customHeight="false" outlineLevel="0" collapsed="false">
      <c r="A27" s="40"/>
      <c r="B27" s="41" t="s">
        <v>58</v>
      </c>
      <c r="C27" s="42" t="n">
        <v>4677.40901587301</v>
      </c>
    </row>
    <row r="28" customFormat="false" ht="15" hidden="false" customHeight="false" outlineLevel="0" collapsed="false">
      <c r="A28" s="33" t="s">
        <v>45</v>
      </c>
      <c r="B28" s="34"/>
      <c r="C28" s="35"/>
    </row>
    <row r="29" customFormat="false" ht="15" hidden="false" customHeight="false" outlineLevel="0" collapsed="false">
      <c r="A29" s="36"/>
      <c r="B29" s="37" t="s">
        <v>52</v>
      </c>
      <c r="C29" s="38" t="n">
        <v>102</v>
      </c>
    </row>
    <row r="30" customFormat="false" ht="15" hidden="false" customHeight="false" outlineLevel="0" collapsed="false">
      <c r="A30" s="36"/>
      <c r="B30" s="37" t="s">
        <v>53</v>
      </c>
      <c r="C30" s="39" t="n">
        <v>105.666666666667</v>
      </c>
    </row>
    <row r="31" customFormat="false" ht="15" hidden="false" customHeight="false" outlineLevel="0" collapsed="false">
      <c r="A31" s="36"/>
      <c r="B31" s="37" t="s">
        <v>54</v>
      </c>
      <c r="C31" s="39" t="n">
        <v>153.333333333333</v>
      </c>
    </row>
    <row r="32" customFormat="false" ht="15" hidden="false" customHeight="false" outlineLevel="0" collapsed="false">
      <c r="A32" s="36"/>
      <c r="B32" s="37" t="s">
        <v>55</v>
      </c>
      <c r="C32" s="39" t="n">
        <v>72.9333333333333</v>
      </c>
    </row>
    <row r="33" customFormat="false" ht="15" hidden="false" customHeight="false" outlineLevel="0" collapsed="false">
      <c r="A33" s="36"/>
      <c r="B33" s="37" t="s">
        <v>56</v>
      </c>
      <c r="C33" s="39" t="n">
        <v>31944.4444444444</v>
      </c>
    </row>
    <row r="34" customFormat="false" ht="15" hidden="false" customHeight="false" outlineLevel="0" collapsed="false">
      <c r="A34" s="36"/>
      <c r="B34" s="37" t="s">
        <v>57</v>
      </c>
      <c r="C34" s="39" t="n">
        <v>23055.5555555555</v>
      </c>
    </row>
    <row r="35" customFormat="false" ht="15" hidden="false" customHeight="false" outlineLevel="0" collapsed="false">
      <c r="A35" s="40"/>
      <c r="B35" s="41" t="s">
        <v>58</v>
      </c>
      <c r="C35" s="42" t="n">
        <v>2620.26920634921</v>
      </c>
    </row>
    <row r="36" customFormat="false" ht="15" hidden="false" customHeight="false" outlineLevel="0" collapsed="false">
      <c r="A36" s="33" t="s">
        <v>44</v>
      </c>
      <c r="B36" s="34"/>
      <c r="C36" s="35"/>
    </row>
    <row r="37" customFormat="false" ht="15" hidden="false" customHeight="false" outlineLevel="0" collapsed="false">
      <c r="A37" s="36"/>
      <c r="B37" s="37" t="s">
        <v>52</v>
      </c>
      <c r="C37" s="38" t="n">
        <v>101.333333333333</v>
      </c>
    </row>
    <row r="38" customFormat="false" ht="15" hidden="false" customHeight="false" outlineLevel="0" collapsed="false">
      <c r="A38" s="36"/>
      <c r="B38" s="37" t="s">
        <v>53</v>
      </c>
      <c r="C38" s="39" t="n">
        <v>105.666666666667</v>
      </c>
    </row>
    <row r="39" customFormat="false" ht="15" hidden="false" customHeight="false" outlineLevel="0" collapsed="false">
      <c r="A39" s="36"/>
      <c r="B39" s="37" t="s">
        <v>54</v>
      </c>
      <c r="C39" s="39" t="n">
        <v>183.333333333333</v>
      </c>
    </row>
    <row r="40" customFormat="false" ht="15" hidden="false" customHeight="false" outlineLevel="0" collapsed="false">
      <c r="A40" s="36"/>
      <c r="B40" s="37" t="s">
        <v>55</v>
      </c>
      <c r="C40" s="39" t="n">
        <v>88.3333333333333</v>
      </c>
    </row>
    <row r="41" customFormat="false" ht="15" hidden="false" customHeight="false" outlineLevel="0" collapsed="false">
      <c r="A41" s="36"/>
      <c r="B41" s="37" t="s">
        <v>56</v>
      </c>
      <c r="C41" s="39" t="n">
        <v>43611.1111111111</v>
      </c>
    </row>
    <row r="42" customFormat="false" ht="15" hidden="false" customHeight="false" outlineLevel="0" collapsed="false">
      <c r="A42" s="36"/>
      <c r="B42" s="37" t="s">
        <v>57</v>
      </c>
      <c r="C42" s="39" t="n">
        <v>39444.4444444444</v>
      </c>
    </row>
    <row r="43" customFormat="false" ht="15" hidden="false" customHeight="false" outlineLevel="0" collapsed="false">
      <c r="A43" s="40"/>
      <c r="B43" s="41" t="s">
        <v>58</v>
      </c>
      <c r="C43" s="42" t="n">
        <v>4250.16076190476</v>
      </c>
    </row>
    <row r="44" customFormat="false" ht="15" hidden="false" customHeight="false" outlineLevel="0" collapsed="false">
      <c r="A44" s="33" t="s">
        <v>48</v>
      </c>
      <c r="B44" s="34"/>
      <c r="C44" s="35"/>
    </row>
    <row r="45" customFormat="false" ht="15" hidden="false" customHeight="false" outlineLevel="0" collapsed="false">
      <c r="A45" s="36"/>
      <c r="B45" s="37" t="s">
        <v>52</v>
      </c>
      <c r="C45" s="38" t="n">
        <v>101.333333333333</v>
      </c>
    </row>
    <row r="46" customFormat="false" ht="15" hidden="false" customHeight="false" outlineLevel="0" collapsed="false">
      <c r="A46" s="36"/>
      <c r="B46" s="37" t="s">
        <v>53</v>
      </c>
      <c r="C46" s="39" t="n">
        <v>105</v>
      </c>
    </row>
    <row r="47" customFormat="false" ht="15" hidden="false" customHeight="false" outlineLevel="0" collapsed="false">
      <c r="A47" s="36"/>
      <c r="B47" s="37" t="s">
        <v>54</v>
      </c>
      <c r="C47" s="39" t="n">
        <v>167</v>
      </c>
    </row>
    <row r="48" customFormat="false" ht="15" hidden="false" customHeight="false" outlineLevel="0" collapsed="false">
      <c r="A48" s="36"/>
      <c r="B48" s="37" t="s">
        <v>55</v>
      </c>
      <c r="C48" s="39" t="n">
        <v>57.0666666666667</v>
      </c>
    </row>
    <row r="49" customFormat="false" ht="15" hidden="false" customHeight="false" outlineLevel="0" collapsed="false">
      <c r="A49" s="36"/>
      <c r="B49" s="37" t="s">
        <v>56</v>
      </c>
      <c r="C49" s="39" t="n">
        <v>47500</v>
      </c>
    </row>
    <row r="50" customFormat="false" ht="15" hidden="false" customHeight="false" outlineLevel="0" collapsed="false">
      <c r="A50" s="36"/>
      <c r="B50" s="37" t="s">
        <v>57</v>
      </c>
      <c r="C50" s="39" t="n">
        <v>40000</v>
      </c>
    </row>
    <row r="51" customFormat="false" ht="15" hidden="false" customHeight="false" outlineLevel="0" collapsed="false">
      <c r="A51" s="40"/>
      <c r="B51" s="41" t="s">
        <v>58</v>
      </c>
      <c r="C51" s="42" t="n">
        <v>4928.32965079365</v>
      </c>
    </row>
    <row r="52" customFormat="false" ht="15" hidden="false" customHeight="false" outlineLevel="0" collapsed="false">
      <c r="A52" s="33" t="s">
        <v>37</v>
      </c>
      <c r="B52" s="34"/>
      <c r="C52" s="35"/>
    </row>
    <row r="53" customFormat="false" ht="15" hidden="false" customHeight="false" outlineLevel="0" collapsed="false">
      <c r="A53" s="36"/>
      <c r="B53" s="37" t="s">
        <v>52</v>
      </c>
      <c r="C53" s="38" t="n">
        <v>105.333333333333</v>
      </c>
    </row>
    <row r="54" customFormat="false" ht="15" hidden="false" customHeight="false" outlineLevel="0" collapsed="false">
      <c r="A54" s="36"/>
      <c r="B54" s="37" t="s">
        <v>53</v>
      </c>
      <c r="C54" s="39" t="n">
        <v>105.333333333333</v>
      </c>
    </row>
    <row r="55" customFormat="false" ht="15" hidden="false" customHeight="false" outlineLevel="0" collapsed="false">
      <c r="A55" s="36"/>
      <c r="B55" s="37" t="s">
        <v>54</v>
      </c>
      <c r="C55" s="39" t="n">
        <v>165</v>
      </c>
    </row>
    <row r="56" customFormat="false" ht="15" hidden="false" customHeight="false" outlineLevel="0" collapsed="false">
      <c r="A56" s="36"/>
      <c r="B56" s="37" t="s">
        <v>55</v>
      </c>
      <c r="C56" s="39" t="n">
        <v>85</v>
      </c>
    </row>
    <row r="57" customFormat="false" ht="15" hidden="false" customHeight="false" outlineLevel="0" collapsed="false">
      <c r="A57" s="36"/>
      <c r="B57" s="37" t="s">
        <v>56</v>
      </c>
      <c r="C57" s="39" t="n">
        <v>50000</v>
      </c>
    </row>
    <row r="58" customFormat="false" ht="15" hidden="false" customHeight="false" outlineLevel="0" collapsed="false">
      <c r="A58" s="36"/>
      <c r="B58" s="37" t="s">
        <v>57</v>
      </c>
      <c r="C58" s="39" t="n">
        <v>48333.3333333333</v>
      </c>
    </row>
    <row r="59" customFormat="false" ht="15" hidden="false" customHeight="false" outlineLevel="0" collapsed="false">
      <c r="A59" s="40"/>
      <c r="B59" s="41" t="s">
        <v>58</v>
      </c>
      <c r="C59" s="42" t="n">
        <v>6892.63796825397</v>
      </c>
    </row>
    <row r="60" customFormat="false" ht="15" hidden="false" customHeight="false" outlineLevel="0" collapsed="false">
      <c r="A60" s="30" t="s">
        <v>13</v>
      </c>
      <c r="B60" s="31" t="s">
        <v>51</v>
      </c>
      <c r="C60" s="32"/>
    </row>
    <row r="61" customFormat="false" ht="15" hidden="false" customHeight="false" outlineLevel="0" collapsed="false">
      <c r="A61" s="33" t="s">
        <v>50</v>
      </c>
      <c r="B61" s="34"/>
      <c r="C61" s="35"/>
    </row>
    <row r="62" customFormat="false" ht="15" hidden="false" customHeight="false" outlineLevel="0" collapsed="false">
      <c r="A62" s="36"/>
      <c r="B62" s="37" t="s">
        <v>59</v>
      </c>
      <c r="C62" s="38" t="n">
        <v>1.52752523165195</v>
      </c>
    </row>
    <row r="63" customFormat="false" ht="15" hidden="false" customHeight="false" outlineLevel="0" collapsed="false">
      <c r="A63" s="36"/>
      <c r="B63" s="37" t="s">
        <v>60</v>
      </c>
      <c r="C63" s="39" t="n">
        <v>2</v>
      </c>
    </row>
    <row r="64" customFormat="false" ht="15" hidden="false" customHeight="false" outlineLevel="0" collapsed="false">
      <c r="A64" s="36"/>
      <c r="B64" s="37" t="s">
        <v>61</v>
      </c>
      <c r="C64" s="39" t="n">
        <v>10.4083299973307</v>
      </c>
    </row>
    <row r="65" customFormat="false" ht="15" hidden="false" customHeight="false" outlineLevel="0" collapsed="false">
      <c r="A65" s="36"/>
      <c r="B65" s="37" t="s">
        <v>62</v>
      </c>
      <c r="C65" s="39" t="n">
        <v>16.0727512683216</v>
      </c>
    </row>
    <row r="66" customFormat="false" ht="15" hidden="false" customHeight="false" outlineLevel="0" collapsed="false">
      <c r="A66" s="36"/>
      <c r="B66" s="37" t="s">
        <v>63</v>
      </c>
      <c r="C66" s="39" t="n">
        <v>2097.17623201967</v>
      </c>
    </row>
    <row r="67" customFormat="false" ht="15" hidden="false" customHeight="false" outlineLevel="0" collapsed="false">
      <c r="A67" s="36"/>
      <c r="B67" s="37" t="s">
        <v>64</v>
      </c>
      <c r="C67" s="39" t="n">
        <v>3938.17968854383</v>
      </c>
    </row>
    <row r="68" customFormat="false" ht="15" hidden="false" customHeight="false" outlineLevel="0" collapsed="false">
      <c r="A68" s="40"/>
      <c r="B68" s="41" t="s">
        <v>65</v>
      </c>
      <c r="C68" s="42" t="n">
        <v>857.187357366186</v>
      </c>
    </row>
    <row r="69" customFormat="false" ht="15" hidden="false" customHeight="false" outlineLevel="0" collapsed="false">
      <c r="A69" s="33" t="s">
        <v>33</v>
      </c>
      <c r="B69" s="34"/>
      <c r="C69" s="35"/>
    </row>
    <row r="70" customFormat="false" ht="15" hidden="false" customHeight="false" outlineLevel="0" collapsed="false">
      <c r="A70" s="36"/>
      <c r="B70" s="37" t="s">
        <v>59</v>
      </c>
      <c r="C70" s="38" t="n">
        <v>1.73205080756888</v>
      </c>
    </row>
    <row r="71" customFormat="false" ht="15" hidden="false" customHeight="false" outlineLevel="0" collapsed="false">
      <c r="A71" s="36"/>
      <c r="B71" s="37" t="s">
        <v>60</v>
      </c>
      <c r="C71" s="39" t="n">
        <v>1.52752523165195</v>
      </c>
    </row>
    <row r="72" customFormat="false" ht="15" hidden="false" customHeight="false" outlineLevel="0" collapsed="false">
      <c r="A72" s="36"/>
      <c r="B72" s="37" t="s">
        <v>61</v>
      </c>
      <c r="C72" s="39" t="n">
        <v>18.9296944860009</v>
      </c>
    </row>
    <row r="73" customFormat="false" ht="15" hidden="false" customHeight="false" outlineLevel="0" collapsed="false">
      <c r="A73" s="36"/>
      <c r="B73" s="37" t="s">
        <v>62</v>
      </c>
      <c r="C73" s="39" t="n">
        <v>10.4083299973307</v>
      </c>
    </row>
    <row r="74" customFormat="false" ht="15" hidden="false" customHeight="false" outlineLevel="0" collapsed="false">
      <c r="A74" s="36"/>
      <c r="B74" s="37" t="s">
        <v>63</v>
      </c>
      <c r="C74" s="39" t="n">
        <v>4194.35246403929</v>
      </c>
    </row>
    <row r="75" customFormat="false" ht="15" hidden="false" customHeight="false" outlineLevel="0" collapsed="false">
      <c r="A75" s="36"/>
      <c r="B75" s="37" t="s">
        <v>64</v>
      </c>
      <c r="C75" s="39" t="n">
        <v>10285.2825453187</v>
      </c>
    </row>
    <row r="76" customFormat="false" ht="15" hidden="false" customHeight="false" outlineLevel="0" collapsed="false">
      <c r="A76" s="40"/>
      <c r="B76" s="41" t="s">
        <v>65</v>
      </c>
      <c r="C76" s="42" t="n">
        <v>1205.62577155176</v>
      </c>
    </row>
    <row r="77" customFormat="false" ht="15" hidden="false" customHeight="false" outlineLevel="0" collapsed="false">
      <c r="A77" s="33" t="s">
        <v>35</v>
      </c>
      <c r="B77" s="34"/>
      <c r="C77" s="35"/>
    </row>
    <row r="78" customFormat="false" ht="15" hidden="false" customHeight="false" outlineLevel="0" collapsed="false">
      <c r="A78" s="36"/>
      <c r="B78" s="37" t="s">
        <v>59</v>
      </c>
      <c r="C78" s="38" t="n">
        <v>0.577350269189628</v>
      </c>
    </row>
    <row r="79" customFormat="false" ht="15" hidden="false" customHeight="false" outlineLevel="0" collapsed="false">
      <c r="A79" s="36"/>
      <c r="B79" s="37" t="s">
        <v>60</v>
      </c>
      <c r="C79" s="39" t="n">
        <v>0.577350269189628</v>
      </c>
    </row>
    <row r="80" customFormat="false" ht="15" hidden="false" customHeight="false" outlineLevel="0" collapsed="false">
      <c r="A80" s="36"/>
      <c r="B80" s="37" t="s">
        <v>61</v>
      </c>
      <c r="C80" s="39" t="n">
        <v>15</v>
      </c>
    </row>
    <row r="81" customFormat="false" ht="15" hidden="false" customHeight="false" outlineLevel="0" collapsed="false">
      <c r="A81" s="36"/>
      <c r="B81" s="37" t="s">
        <v>62</v>
      </c>
      <c r="C81" s="39" t="n">
        <v>8.66025403784439</v>
      </c>
    </row>
    <row r="82" customFormat="false" ht="15" hidden="false" customHeight="false" outlineLevel="0" collapsed="false">
      <c r="A82" s="36"/>
      <c r="B82" s="37" t="s">
        <v>63</v>
      </c>
      <c r="C82" s="39" t="n">
        <v>4409.58551844098</v>
      </c>
    </row>
    <row r="83" customFormat="false" ht="15" hidden="false" customHeight="false" outlineLevel="0" collapsed="false">
      <c r="A83" s="36"/>
      <c r="B83" s="37" t="s">
        <v>64</v>
      </c>
      <c r="C83" s="39" t="n">
        <v>5464.53210358498</v>
      </c>
    </row>
    <row r="84" customFormat="false" ht="15" hidden="false" customHeight="false" outlineLevel="0" collapsed="false">
      <c r="A84" s="40"/>
      <c r="B84" s="41" t="s">
        <v>65</v>
      </c>
      <c r="C84" s="42" t="n">
        <v>689.398580419918</v>
      </c>
    </row>
    <row r="85" customFormat="false" ht="15" hidden="false" customHeight="false" outlineLevel="0" collapsed="false">
      <c r="A85" s="33" t="s">
        <v>45</v>
      </c>
      <c r="B85" s="34"/>
      <c r="C85" s="35"/>
    </row>
    <row r="86" customFormat="false" ht="15" hidden="false" customHeight="false" outlineLevel="0" collapsed="false">
      <c r="A86" s="36"/>
      <c r="B86" s="37" t="s">
        <v>59</v>
      </c>
      <c r="C86" s="38" t="n">
        <v>1.73205080756888</v>
      </c>
    </row>
    <row r="87" customFormat="false" ht="15" hidden="false" customHeight="false" outlineLevel="0" collapsed="false">
      <c r="A87" s="36"/>
      <c r="B87" s="37" t="s">
        <v>60</v>
      </c>
      <c r="C87" s="39" t="n">
        <v>0.577350269189625</v>
      </c>
    </row>
    <row r="88" customFormat="false" ht="15" hidden="false" customHeight="false" outlineLevel="0" collapsed="false">
      <c r="A88" s="36"/>
      <c r="B88" s="37" t="s">
        <v>61</v>
      </c>
      <c r="C88" s="39" t="n">
        <v>10.4083299973307</v>
      </c>
    </row>
    <row r="89" customFormat="false" ht="15" hidden="false" customHeight="false" outlineLevel="0" collapsed="false">
      <c r="A89" s="36"/>
      <c r="B89" s="37" t="s">
        <v>62</v>
      </c>
      <c r="C89" s="39" t="n">
        <v>2.61023626006026</v>
      </c>
    </row>
    <row r="90" customFormat="false" ht="15" hidden="false" customHeight="false" outlineLevel="0" collapsed="false">
      <c r="A90" s="36"/>
      <c r="B90" s="37" t="s">
        <v>63</v>
      </c>
      <c r="C90" s="39" t="n">
        <v>6254.62791622094</v>
      </c>
    </row>
    <row r="91" customFormat="false" ht="15" hidden="false" customHeight="false" outlineLevel="0" collapsed="false">
      <c r="A91" s="36"/>
      <c r="B91" s="37" t="s">
        <v>64</v>
      </c>
      <c r="C91" s="39" t="n">
        <v>12085.7277321151</v>
      </c>
    </row>
    <row r="92" customFormat="false" ht="15" hidden="false" customHeight="false" outlineLevel="0" collapsed="false">
      <c r="A92" s="40"/>
      <c r="B92" s="41" t="s">
        <v>65</v>
      </c>
      <c r="C92" s="42" t="n">
        <v>504.530849200903</v>
      </c>
    </row>
    <row r="93" customFormat="false" ht="15" hidden="false" customHeight="false" outlineLevel="0" collapsed="false">
      <c r="A93" s="33" t="s">
        <v>44</v>
      </c>
      <c r="B93" s="34"/>
      <c r="C93" s="35"/>
    </row>
    <row r="94" customFormat="false" ht="15" hidden="false" customHeight="false" outlineLevel="0" collapsed="false">
      <c r="A94" s="36"/>
      <c r="B94" s="37" t="s">
        <v>59</v>
      </c>
      <c r="C94" s="38" t="n">
        <v>2.3094010767585</v>
      </c>
    </row>
    <row r="95" customFormat="false" ht="15" hidden="false" customHeight="false" outlineLevel="0" collapsed="false">
      <c r="A95" s="36"/>
      <c r="B95" s="37" t="s">
        <v>60</v>
      </c>
      <c r="C95" s="39" t="n">
        <v>2.51661147842358</v>
      </c>
    </row>
    <row r="96" customFormat="false" ht="15" hidden="false" customHeight="false" outlineLevel="0" collapsed="false">
      <c r="A96" s="36"/>
      <c r="B96" s="37" t="s">
        <v>61</v>
      </c>
      <c r="C96" s="39" t="n">
        <v>30.5505046330389</v>
      </c>
    </row>
    <row r="97" customFormat="false" ht="15" hidden="false" customHeight="false" outlineLevel="0" collapsed="false">
      <c r="A97" s="36"/>
      <c r="B97" s="37" t="s">
        <v>62</v>
      </c>
      <c r="C97" s="39" t="n">
        <v>20.8166599946613</v>
      </c>
    </row>
    <row r="98" customFormat="false" ht="15" hidden="false" customHeight="false" outlineLevel="0" collapsed="false">
      <c r="A98" s="36"/>
      <c r="B98" s="37" t="s">
        <v>63</v>
      </c>
      <c r="C98" s="39" t="n">
        <v>3938.17968854383</v>
      </c>
    </row>
    <row r="99" customFormat="false" ht="15" hidden="false" customHeight="false" outlineLevel="0" collapsed="false">
      <c r="A99" s="36"/>
      <c r="B99" s="37" t="s">
        <v>64</v>
      </c>
      <c r="C99" s="39" t="n">
        <v>7742.97770264799</v>
      </c>
    </row>
    <row r="100" customFormat="false" ht="15" hidden="false" customHeight="false" outlineLevel="0" collapsed="false">
      <c r="A100" s="40"/>
      <c r="B100" s="41" t="s">
        <v>65</v>
      </c>
      <c r="C100" s="42" t="n">
        <v>1308.46312469048</v>
      </c>
    </row>
    <row r="101" customFormat="false" ht="15" hidden="false" customHeight="false" outlineLevel="0" collapsed="false">
      <c r="A101" s="33" t="s">
        <v>48</v>
      </c>
      <c r="B101" s="34"/>
      <c r="C101" s="35"/>
    </row>
    <row r="102" customFormat="false" ht="15" hidden="false" customHeight="false" outlineLevel="0" collapsed="false">
      <c r="A102" s="36"/>
      <c r="B102" s="37" t="s">
        <v>59</v>
      </c>
      <c r="C102" s="38" t="n">
        <v>2.08166599946613</v>
      </c>
    </row>
    <row r="103" customFormat="false" ht="15" hidden="false" customHeight="false" outlineLevel="0" collapsed="false">
      <c r="A103" s="36"/>
      <c r="B103" s="37" t="s">
        <v>60</v>
      </c>
      <c r="C103" s="39" t="n">
        <v>1</v>
      </c>
    </row>
    <row r="104" customFormat="false" ht="15" hidden="false" customHeight="false" outlineLevel="0" collapsed="false">
      <c r="A104" s="36"/>
      <c r="B104" s="37" t="s">
        <v>61</v>
      </c>
      <c r="C104" s="39" t="n">
        <v>15.3948043183407</v>
      </c>
    </row>
    <row r="105" customFormat="false" ht="15" hidden="false" customHeight="false" outlineLevel="0" collapsed="false">
      <c r="A105" s="36"/>
      <c r="B105" s="37" t="s">
        <v>62</v>
      </c>
      <c r="C105" s="39" t="n">
        <v>6.14925469738678</v>
      </c>
    </row>
    <row r="106" customFormat="false" ht="15" hidden="false" customHeight="false" outlineLevel="0" collapsed="false">
      <c r="A106" s="36"/>
      <c r="B106" s="37" t="s">
        <v>63</v>
      </c>
      <c r="C106" s="39" t="n">
        <v>3818.81307912987</v>
      </c>
    </row>
    <row r="107" customFormat="false" ht="15" hidden="false" customHeight="false" outlineLevel="0" collapsed="false">
      <c r="A107" s="36"/>
      <c r="B107" s="37" t="s">
        <v>64</v>
      </c>
      <c r="C107" s="39" t="n">
        <v>3632.41578628392</v>
      </c>
    </row>
    <row r="108" customFormat="false" ht="15" hidden="false" customHeight="false" outlineLevel="0" collapsed="false">
      <c r="A108" s="40"/>
      <c r="B108" s="41" t="s">
        <v>65</v>
      </c>
      <c r="C108" s="42" t="n">
        <v>868.775621579133</v>
      </c>
    </row>
    <row r="109" customFormat="false" ht="15" hidden="false" customHeight="false" outlineLevel="0" collapsed="false">
      <c r="A109" s="33" t="s">
        <v>37</v>
      </c>
      <c r="B109" s="34"/>
      <c r="C109" s="35"/>
    </row>
    <row r="110" customFormat="false" ht="15" hidden="false" customHeight="false" outlineLevel="0" collapsed="false">
      <c r="A110" s="36"/>
      <c r="B110" s="37" t="s">
        <v>59</v>
      </c>
      <c r="C110" s="38" t="n">
        <v>0.577350269189628</v>
      </c>
    </row>
    <row r="111" customFormat="false" ht="15" hidden="false" customHeight="false" outlineLevel="0" collapsed="false">
      <c r="A111" s="36"/>
      <c r="B111" s="37" t="s">
        <v>60</v>
      </c>
      <c r="C111" s="39" t="n">
        <v>1.15470053837925</v>
      </c>
    </row>
    <row r="112" customFormat="false" ht="15" hidden="false" customHeight="false" outlineLevel="0" collapsed="false">
      <c r="A112" s="36"/>
      <c r="B112" s="37" t="s">
        <v>61</v>
      </c>
      <c r="C112" s="39" t="n">
        <v>5</v>
      </c>
    </row>
    <row r="113" customFormat="false" ht="15" hidden="false" customHeight="false" outlineLevel="0" collapsed="false">
      <c r="A113" s="36"/>
      <c r="B113" s="37" t="s">
        <v>62</v>
      </c>
      <c r="C113" s="39" t="n">
        <v>5</v>
      </c>
    </row>
    <row r="114" customFormat="false" ht="15" hidden="false" customHeight="false" outlineLevel="0" collapsed="false">
      <c r="A114" s="36"/>
      <c r="B114" s="37" t="s">
        <v>63</v>
      </c>
      <c r="C114" s="39" t="n">
        <v>5833.3333333333</v>
      </c>
    </row>
    <row r="115" customFormat="false" ht="15" hidden="false" customHeight="false" outlineLevel="0" collapsed="false">
      <c r="A115" s="36"/>
      <c r="B115" s="37" t="s">
        <v>64</v>
      </c>
      <c r="C115" s="39" t="n">
        <v>3818.81307912987</v>
      </c>
    </row>
    <row r="116" customFormat="false" ht="15" hidden="false" customHeight="false" outlineLevel="0" collapsed="false">
      <c r="A116" s="40"/>
      <c r="B116" s="41" t="s">
        <v>65</v>
      </c>
      <c r="C116" s="42" t="n">
        <v>571.440706606555</v>
      </c>
    </row>
    <row r="117" customFormat="false" ht="15" hidden="false" customHeight="false" outlineLevel="0" collapsed="false">
      <c r="A117" s="33" t="s">
        <v>49</v>
      </c>
      <c r="B117" s="34"/>
      <c r="C117" s="35"/>
    </row>
    <row r="118" customFormat="false" ht="15" hidden="false" customHeight="false" outlineLevel="0" collapsed="false">
      <c r="A118" s="36"/>
      <c r="B118" s="37" t="s">
        <v>59</v>
      </c>
      <c r="C118" s="38" t="n">
        <v>1.73205080756888</v>
      </c>
    </row>
    <row r="119" customFormat="false" ht="15" hidden="false" customHeight="false" outlineLevel="0" collapsed="false">
      <c r="A119" s="36"/>
      <c r="B119" s="37" t="s">
        <v>60</v>
      </c>
      <c r="C119" s="39" t="n">
        <v>1</v>
      </c>
    </row>
    <row r="120" customFormat="false" ht="15" hidden="false" customHeight="false" outlineLevel="0" collapsed="false">
      <c r="A120" s="36"/>
      <c r="B120" s="37" t="s">
        <v>61</v>
      </c>
      <c r="C120" s="39" t="n">
        <v>18.0277563773199</v>
      </c>
    </row>
    <row r="121" customFormat="false" ht="15" hidden="false" customHeight="false" outlineLevel="0" collapsed="false">
      <c r="A121" s="36"/>
      <c r="B121" s="37" t="s">
        <v>62</v>
      </c>
      <c r="C121" s="39" t="n">
        <v>2.88675134594813</v>
      </c>
    </row>
    <row r="122" customFormat="false" ht="15" hidden="false" customHeight="false" outlineLevel="0" collapsed="false">
      <c r="A122" s="36"/>
      <c r="B122" s="37" t="s">
        <v>63</v>
      </c>
      <c r="C122" s="39" t="n">
        <v>10833.3333333334</v>
      </c>
    </row>
    <row r="123" customFormat="false" ht="15" hidden="false" customHeight="false" outlineLevel="0" collapsed="false">
      <c r="A123" s="36"/>
      <c r="B123" s="37" t="s">
        <v>64</v>
      </c>
      <c r="C123" s="39" t="n">
        <v>12200.1062533321</v>
      </c>
    </row>
    <row r="124" customFormat="false" ht="15" hidden="false" customHeight="false" outlineLevel="0" collapsed="false">
      <c r="A124" s="40"/>
      <c r="B124" s="41" t="s">
        <v>65</v>
      </c>
      <c r="C124" s="42" t="n">
        <v>1975.13944666336</v>
      </c>
    </row>
    <row r="125" customFormat="false" ht="15" hidden="false" customHeight="false" outlineLevel="0" collapsed="false">
      <c r="A125" s="33" t="s">
        <v>31</v>
      </c>
      <c r="B125" s="34"/>
      <c r="C125" s="35"/>
    </row>
    <row r="126" customFormat="false" ht="15" hidden="false" customHeight="false" outlineLevel="0" collapsed="false">
      <c r="A126" s="36"/>
      <c r="B126" s="37" t="s">
        <v>59</v>
      </c>
      <c r="C126" s="38" t="n">
        <v>1.73205080756888</v>
      </c>
    </row>
    <row r="127" customFormat="false" ht="15" hidden="false" customHeight="false" outlineLevel="0" collapsed="false">
      <c r="A127" s="36"/>
      <c r="B127" s="37" t="s">
        <v>60</v>
      </c>
      <c r="C127" s="39" t="n">
        <v>1.73205080756888</v>
      </c>
    </row>
    <row r="128" customFormat="false" ht="15" hidden="false" customHeight="false" outlineLevel="0" collapsed="false">
      <c r="A128" s="36"/>
      <c r="B128" s="37" t="s">
        <v>61</v>
      </c>
      <c r="C128" s="39" t="n">
        <v>16.0727512683216</v>
      </c>
    </row>
    <row r="129" customFormat="false" ht="15" hidden="false" customHeight="false" outlineLevel="0" collapsed="false">
      <c r="A129" s="36"/>
      <c r="B129" s="37" t="s">
        <v>62</v>
      </c>
      <c r="C129" s="39" t="n">
        <v>15.2752523165195</v>
      </c>
    </row>
    <row r="130" customFormat="false" ht="15" hidden="false" customHeight="false" outlineLevel="0" collapsed="false">
      <c r="A130" s="36"/>
      <c r="B130" s="37" t="s">
        <v>63</v>
      </c>
      <c r="C130" s="39" t="n">
        <v>2500</v>
      </c>
    </row>
    <row r="131" customFormat="false" ht="15" hidden="false" customHeight="false" outlineLevel="0" collapsed="false">
      <c r="A131" s="36"/>
      <c r="B131" s="37" t="s">
        <v>64</v>
      </c>
      <c r="C131" s="39" t="n">
        <v>6254.62791622093</v>
      </c>
    </row>
    <row r="132" customFormat="false" ht="15" hidden="false" customHeight="false" outlineLevel="0" collapsed="false">
      <c r="A132" s="40"/>
      <c r="B132" s="41" t="s">
        <v>65</v>
      </c>
      <c r="C132" s="42" t="n">
        <v>443.416576197327</v>
      </c>
    </row>
    <row r="133" customFormat="false" ht="15" hidden="false" customHeight="false" outlineLevel="0" collapsed="false">
      <c r="A133" s="33" t="s">
        <v>47</v>
      </c>
      <c r="B133" s="34"/>
      <c r="C133" s="35"/>
    </row>
    <row r="134" customFormat="false" ht="15" hidden="false" customHeight="false" outlineLevel="0" collapsed="false">
      <c r="A134" s="36"/>
      <c r="B134" s="37" t="s">
        <v>59</v>
      </c>
      <c r="C134" s="38" t="n">
        <v>2.08166599946613</v>
      </c>
    </row>
    <row r="135" customFormat="false" ht="15" hidden="false" customHeight="false" outlineLevel="0" collapsed="false">
      <c r="A135" s="36"/>
      <c r="B135" s="37" t="s">
        <v>60</v>
      </c>
      <c r="C135" s="39" t="n">
        <v>1.15470053837925</v>
      </c>
    </row>
    <row r="136" customFormat="false" ht="15" hidden="false" customHeight="false" outlineLevel="0" collapsed="false">
      <c r="A136" s="36"/>
      <c r="B136" s="37" t="s">
        <v>61</v>
      </c>
      <c r="C136" s="39" t="n">
        <v>33.291640592397</v>
      </c>
    </row>
    <row r="137" customFormat="false" ht="15" hidden="false" customHeight="false" outlineLevel="0" collapsed="false">
      <c r="A137" s="36"/>
      <c r="B137" s="37" t="s">
        <v>62</v>
      </c>
      <c r="C137" s="39" t="n">
        <v>23.629078131263</v>
      </c>
    </row>
    <row r="138" customFormat="false" ht="15" hidden="false" customHeight="false" outlineLevel="0" collapsed="false">
      <c r="A138" s="36"/>
      <c r="B138" s="37" t="s">
        <v>63</v>
      </c>
      <c r="C138" s="39" t="n">
        <v>10929.06420717</v>
      </c>
    </row>
    <row r="139" customFormat="false" ht="15" hidden="false" customHeight="false" outlineLevel="0" collapsed="false">
      <c r="A139" s="36"/>
      <c r="B139" s="37" t="s">
        <v>64</v>
      </c>
      <c r="C139" s="39" t="n">
        <v>11273.1243820572</v>
      </c>
    </row>
    <row r="140" customFormat="false" ht="15" hidden="false" customHeight="false" outlineLevel="0" collapsed="false">
      <c r="A140" s="40"/>
      <c r="B140" s="41" t="s">
        <v>65</v>
      </c>
      <c r="C140" s="42" t="n">
        <v>1871.67764615721</v>
      </c>
    </row>
    <row r="141" customFormat="false" ht="15" hidden="false" customHeight="false" outlineLevel="0" collapsed="false">
      <c r="A141" s="33" t="s">
        <v>46</v>
      </c>
      <c r="B141" s="34"/>
      <c r="C141" s="35"/>
    </row>
    <row r="142" customFormat="false" ht="15" hidden="false" customHeight="false" outlineLevel="0" collapsed="false">
      <c r="A142" s="36"/>
      <c r="B142" s="37" t="s">
        <v>59</v>
      </c>
      <c r="C142" s="38" t="n">
        <v>1.15470053837925</v>
      </c>
    </row>
    <row r="143" customFormat="false" ht="15" hidden="false" customHeight="false" outlineLevel="0" collapsed="false">
      <c r="A143" s="36"/>
      <c r="B143" s="37" t="s">
        <v>60</v>
      </c>
      <c r="C143" s="39" t="n">
        <v>1</v>
      </c>
    </row>
    <row r="144" customFormat="false" ht="15" hidden="false" customHeight="false" outlineLevel="0" collapsed="false">
      <c r="A144" s="36"/>
      <c r="B144" s="37" t="s">
        <v>61</v>
      </c>
      <c r="C144" s="39" t="n">
        <v>12.5830573921179</v>
      </c>
    </row>
    <row r="145" customFormat="false" ht="15" hidden="false" customHeight="false" outlineLevel="0" collapsed="false">
      <c r="A145" s="36"/>
      <c r="B145" s="37" t="s">
        <v>62</v>
      </c>
      <c r="C145" s="39" t="n">
        <v>15</v>
      </c>
    </row>
    <row r="146" customFormat="false" ht="15" hidden="false" customHeight="false" outlineLevel="0" collapsed="false">
      <c r="A146" s="36"/>
      <c r="B146" s="37" t="s">
        <v>63</v>
      </c>
      <c r="C146" s="39" t="n">
        <v>2926.57048690352</v>
      </c>
    </row>
    <row r="147" customFormat="false" ht="15" hidden="false" customHeight="false" outlineLevel="0" collapsed="false">
      <c r="A147" s="36"/>
      <c r="B147" s="37" t="s">
        <v>64</v>
      </c>
      <c r="C147" s="39" t="n">
        <v>3367.87657027278</v>
      </c>
    </row>
    <row r="148" customFormat="false" ht="15" hidden="false" customHeight="false" outlineLevel="0" collapsed="false">
      <c r="A148" s="40"/>
      <c r="B148" s="41" t="s">
        <v>65</v>
      </c>
      <c r="C148" s="42" t="n">
        <v>1730.65219759837</v>
      </c>
    </row>
    <row r="149" customFormat="false" ht="15" hidden="false" customHeight="false" outlineLevel="0" collapsed="false">
      <c r="A149" s="33" t="s">
        <v>32</v>
      </c>
      <c r="B149" s="34"/>
      <c r="C149" s="35"/>
    </row>
    <row r="150" customFormat="false" ht="15" hidden="false" customHeight="false" outlineLevel="0" collapsed="false">
      <c r="A150" s="36"/>
      <c r="B150" s="37" t="s">
        <v>59</v>
      </c>
      <c r="C150" s="38" t="n">
        <v>0.577350269189625</v>
      </c>
    </row>
    <row r="151" customFormat="false" ht="15" hidden="false" customHeight="false" outlineLevel="0" collapsed="false">
      <c r="A151" s="36"/>
      <c r="B151" s="37" t="s">
        <v>60</v>
      </c>
      <c r="C151" s="39" t="n">
        <v>1.15470053837925</v>
      </c>
    </row>
    <row r="152" customFormat="false" ht="15" hidden="false" customHeight="false" outlineLevel="0" collapsed="false">
      <c r="A152" s="36"/>
      <c r="B152" s="37" t="s">
        <v>61</v>
      </c>
      <c r="C152" s="39" t="n">
        <v>13.228756555323</v>
      </c>
    </row>
    <row r="153" customFormat="false" ht="15" hidden="false" customHeight="false" outlineLevel="0" collapsed="false">
      <c r="A153" s="36"/>
      <c r="B153" s="37" t="s">
        <v>62</v>
      </c>
      <c r="C153" s="39" t="n">
        <v>14.4337567297406</v>
      </c>
    </row>
    <row r="154" customFormat="false" ht="15" hidden="false" customHeight="false" outlineLevel="0" collapsed="false">
      <c r="A154" s="36"/>
      <c r="B154" s="37" t="s">
        <v>63</v>
      </c>
      <c r="C154" s="39" t="n">
        <v>3333.33333333335</v>
      </c>
    </row>
    <row r="155" customFormat="false" ht="15" hidden="false" customHeight="false" outlineLevel="0" collapsed="false">
      <c r="A155" s="36"/>
      <c r="B155" s="37" t="s">
        <v>64</v>
      </c>
      <c r="C155" s="39" t="n">
        <v>13752.1042160962</v>
      </c>
    </row>
    <row r="156" customFormat="false" ht="15" hidden="false" customHeight="false" outlineLevel="0" collapsed="false">
      <c r="A156" s="40"/>
      <c r="B156" s="41" t="s">
        <v>65</v>
      </c>
      <c r="C156" s="42" t="n">
        <v>568.253822917367</v>
      </c>
    </row>
    <row r="157" customFormat="false" ht="15" hidden="false" customHeight="false" outlineLevel="0" collapsed="false">
      <c r="A157" s="33" t="s">
        <v>41</v>
      </c>
      <c r="B157" s="34"/>
      <c r="C157" s="35"/>
    </row>
    <row r="158" customFormat="false" ht="15" hidden="false" customHeight="false" outlineLevel="0" collapsed="false">
      <c r="A158" s="36"/>
      <c r="B158" s="37" t="s">
        <v>59</v>
      </c>
      <c r="C158" s="38" t="n">
        <v>2</v>
      </c>
    </row>
    <row r="159" customFormat="false" ht="15" hidden="false" customHeight="false" outlineLevel="0" collapsed="false">
      <c r="A159" s="36"/>
      <c r="B159" s="37" t="s">
        <v>60</v>
      </c>
      <c r="C159" s="39" t="n">
        <v>1.15470053837925</v>
      </c>
    </row>
    <row r="160" customFormat="false" ht="15" hidden="false" customHeight="false" outlineLevel="0" collapsed="false">
      <c r="A160" s="36"/>
      <c r="B160" s="37" t="s">
        <v>61</v>
      </c>
      <c r="C160" s="39" t="n">
        <v>7.63762615825973</v>
      </c>
    </row>
    <row r="161" customFormat="false" ht="15" hidden="false" customHeight="false" outlineLevel="0" collapsed="false">
      <c r="A161" s="36"/>
      <c r="B161" s="37" t="s">
        <v>62</v>
      </c>
      <c r="C161" s="39" t="n">
        <v>5.77350269189626</v>
      </c>
    </row>
    <row r="162" customFormat="false" ht="15" hidden="false" customHeight="false" outlineLevel="0" collapsed="false">
      <c r="A162" s="36"/>
      <c r="B162" s="37" t="s">
        <v>63</v>
      </c>
      <c r="C162" s="39" t="n">
        <v>6821.12730989374</v>
      </c>
    </row>
    <row r="163" customFormat="false" ht="15" hidden="false" customHeight="false" outlineLevel="0" collapsed="false">
      <c r="A163" s="36"/>
      <c r="B163" s="37" t="s">
        <v>64</v>
      </c>
      <c r="C163" s="39" t="n">
        <v>3632.4157862839</v>
      </c>
    </row>
    <row r="164" customFormat="false" ht="15" hidden="false" customHeight="false" outlineLevel="0" collapsed="false">
      <c r="A164" s="40"/>
      <c r="B164" s="41" t="s">
        <v>65</v>
      </c>
      <c r="C164" s="42" t="n">
        <v>763.288870731478</v>
      </c>
    </row>
    <row r="165" customFormat="false" ht="15" hidden="false" customHeight="false" outlineLevel="0" collapsed="false">
      <c r="A165" s="33" t="s">
        <v>40</v>
      </c>
      <c r="B165" s="34"/>
      <c r="C165" s="35"/>
    </row>
    <row r="166" customFormat="false" ht="15" hidden="false" customHeight="false" outlineLevel="0" collapsed="false">
      <c r="A166" s="36"/>
      <c r="B166" s="37" t="s">
        <v>59</v>
      </c>
      <c r="C166" s="38" t="n">
        <v>0.577350269189625</v>
      </c>
    </row>
    <row r="167" customFormat="false" ht="15" hidden="false" customHeight="false" outlineLevel="0" collapsed="false">
      <c r="A167" s="36"/>
      <c r="B167" s="37" t="s">
        <v>60</v>
      </c>
      <c r="C167" s="39" t="n">
        <v>1.15470053837925</v>
      </c>
    </row>
    <row r="168" customFormat="false" ht="15" hidden="false" customHeight="false" outlineLevel="0" collapsed="false">
      <c r="A168" s="36"/>
      <c r="B168" s="37" t="s">
        <v>61</v>
      </c>
      <c r="C168" s="39" t="n">
        <v>10.4083299973307</v>
      </c>
    </row>
    <row r="169" customFormat="false" ht="15" hidden="false" customHeight="false" outlineLevel="0" collapsed="false">
      <c r="A169" s="36"/>
      <c r="B169" s="37" t="s">
        <v>62</v>
      </c>
      <c r="C169" s="39" t="n">
        <v>5.77350269189626</v>
      </c>
    </row>
    <row r="170" customFormat="false" ht="15" hidden="false" customHeight="false" outlineLevel="0" collapsed="false">
      <c r="A170" s="36"/>
      <c r="B170" s="37" t="s">
        <v>63</v>
      </c>
      <c r="C170" s="39" t="n">
        <v>1443.37567297406</v>
      </c>
    </row>
    <row r="171" customFormat="false" ht="15" hidden="false" customHeight="false" outlineLevel="0" collapsed="false">
      <c r="A171" s="36"/>
      <c r="B171" s="37" t="s">
        <v>64</v>
      </c>
      <c r="C171" s="39" t="n">
        <v>16729.0499165706</v>
      </c>
    </row>
    <row r="172" customFormat="false" ht="15" hidden="false" customHeight="false" outlineLevel="0" collapsed="false">
      <c r="A172" s="40"/>
      <c r="B172" s="41" t="s">
        <v>65</v>
      </c>
      <c r="C172" s="42" t="n">
        <v>381.461716657464</v>
      </c>
    </row>
    <row r="173" customFormat="false" ht="15" hidden="false" customHeight="false" outlineLevel="0" collapsed="false">
      <c r="A173" s="33" t="s">
        <v>42</v>
      </c>
      <c r="B173" s="34"/>
      <c r="C173" s="35"/>
    </row>
    <row r="174" customFormat="false" ht="15" hidden="false" customHeight="false" outlineLevel="0" collapsed="false">
      <c r="A174" s="36"/>
      <c r="B174" s="37" t="s">
        <v>59</v>
      </c>
      <c r="C174" s="38" t="n">
        <v>1.15470053837925</v>
      </c>
    </row>
    <row r="175" customFormat="false" ht="15" hidden="false" customHeight="false" outlineLevel="0" collapsed="false">
      <c r="A175" s="36"/>
      <c r="B175" s="37" t="s">
        <v>60</v>
      </c>
      <c r="C175" s="39" t="n">
        <v>1.15470053837925</v>
      </c>
    </row>
    <row r="176" customFormat="false" ht="15" hidden="false" customHeight="false" outlineLevel="0" collapsed="false">
      <c r="A176" s="36"/>
      <c r="B176" s="37" t="s">
        <v>61</v>
      </c>
      <c r="C176" s="39" t="n">
        <v>12.5830573921179</v>
      </c>
    </row>
    <row r="177" customFormat="false" ht="15" hidden="false" customHeight="false" outlineLevel="0" collapsed="false">
      <c r="A177" s="36"/>
      <c r="B177" s="37" t="s">
        <v>62</v>
      </c>
      <c r="C177" s="39" t="n">
        <v>10</v>
      </c>
    </row>
    <row r="178" customFormat="false" ht="15" hidden="false" customHeight="false" outlineLevel="0" collapsed="false">
      <c r="A178" s="36"/>
      <c r="B178" s="37" t="s">
        <v>63</v>
      </c>
      <c r="C178" s="39" t="n">
        <v>12143.0516635524</v>
      </c>
    </row>
    <row r="179" customFormat="false" ht="15" hidden="false" customHeight="false" outlineLevel="0" collapsed="false">
      <c r="A179" s="36"/>
      <c r="B179" s="37" t="s">
        <v>64</v>
      </c>
      <c r="C179" s="39" t="n">
        <v>13096.8613712515</v>
      </c>
    </row>
    <row r="180" customFormat="false" ht="15" hidden="false" customHeight="false" outlineLevel="0" collapsed="false">
      <c r="A180" s="40"/>
      <c r="B180" s="41" t="s">
        <v>65</v>
      </c>
      <c r="C180" s="42" t="n">
        <v>1624.04900471398</v>
      </c>
    </row>
    <row r="181" customFormat="false" ht="15" hidden="false" customHeight="false" outlineLevel="0" collapsed="false">
      <c r="A181" s="33" t="s">
        <v>39</v>
      </c>
      <c r="B181" s="34"/>
      <c r="C181" s="35"/>
    </row>
    <row r="182" customFormat="false" ht="15" hidden="false" customHeight="false" outlineLevel="0" collapsed="false">
      <c r="A182" s="36"/>
      <c r="B182" s="37" t="s">
        <v>59</v>
      </c>
      <c r="C182" s="38" t="n">
        <v>2.51661147842358</v>
      </c>
    </row>
    <row r="183" customFormat="false" ht="15" hidden="false" customHeight="false" outlineLevel="0" collapsed="false">
      <c r="A183" s="36"/>
      <c r="B183" s="37" t="s">
        <v>60</v>
      </c>
      <c r="C183" s="39" t="n">
        <v>3.05505046330389</v>
      </c>
    </row>
    <row r="184" customFormat="false" ht="15" hidden="false" customHeight="false" outlineLevel="0" collapsed="false">
      <c r="A184" s="36"/>
      <c r="B184" s="37" t="s">
        <v>61</v>
      </c>
      <c r="C184" s="39" t="n">
        <v>7.63762615825973</v>
      </c>
    </row>
    <row r="185" customFormat="false" ht="15" hidden="false" customHeight="false" outlineLevel="0" collapsed="false">
      <c r="A185" s="36"/>
      <c r="B185" s="37" t="s">
        <v>62</v>
      </c>
      <c r="C185" s="39" t="n">
        <v>16.0727512683216</v>
      </c>
    </row>
    <row r="186" customFormat="false" ht="15" hidden="false" customHeight="false" outlineLevel="0" collapsed="false">
      <c r="A186" s="36"/>
      <c r="B186" s="37" t="s">
        <v>63</v>
      </c>
      <c r="C186" s="39" t="n">
        <v>10551.8999517903</v>
      </c>
    </row>
    <row r="187" customFormat="false" ht="15" hidden="false" customHeight="false" outlineLevel="0" collapsed="false">
      <c r="A187" s="36"/>
      <c r="B187" s="37" t="s">
        <v>64</v>
      </c>
      <c r="C187" s="39" t="n">
        <v>12756.6250035612</v>
      </c>
    </row>
    <row r="188" customFormat="false" ht="15" hidden="false" customHeight="false" outlineLevel="0" collapsed="false">
      <c r="A188" s="40"/>
      <c r="B188" s="41" t="s">
        <v>65</v>
      </c>
      <c r="C188" s="42" t="n">
        <v>1315.04830063467</v>
      </c>
    </row>
    <row r="189" customFormat="false" ht="15" hidden="false" customHeight="false" outlineLevel="0" collapsed="false">
      <c r="A189" s="33" t="s">
        <v>38</v>
      </c>
      <c r="B189" s="34"/>
      <c r="C189" s="35"/>
    </row>
    <row r="190" customFormat="false" ht="15" hidden="false" customHeight="false" outlineLevel="0" collapsed="false">
      <c r="A190" s="36"/>
      <c r="B190" s="37" t="s">
        <v>59</v>
      </c>
      <c r="C190" s="38" t="n">
        <v>1.52752523165195</v>
      </c>
    </row>
    <row r="191" customFormat="false" ht="15" hidden="false" customHeight="false" outlineLevel="0" collapsed="false">
      <c r="A191" s="36"/>
      <c r="B191" s="37" t="s">
        <v>60</v>
      </c>
      <c r="C191" s="39" t="n">
        <v>1.15470053837925</v>
      </c>
    </row>
    <row r="192" customFormat="false" ht="15" hidden="false" customHeight="false" outlineLevel="0" collapsed="false">
      <c r="A192" s="36"/>
      <c r="B192" s="37" t="s">
        <v>61</v>
      </c>
      <c r="C192" s="39" t="n">
        <v>2.59807621135332</v>
      </c>
    </row>
    <row r="193" customFormat="false" ht="15" hidden="false" customHeight="false" outlineLevel="0" collapsed="false">
      <c r="A193" s="36"/>
      <c r="B193" s="37" t="s">
        <v>62</v>
      </c>
      <c r="C193" s="39" t="n">
        <v>7.53746199548186</v>
      </c>
    </row>
    <row r="194" customFormat="false" ht="15" hidden="false" customHeight="false" outlineLevel="0" collapsed="false">
      <c r="A194" s="36"/>
      <c r="B194" s="37" t="s">
        <v>63</v>
      </c>
      <c r="C194" s="39" t="n">
        <v>11211.3533725614</v>
      </c>
    </row>
    <row r="195" customFormat="false" ht="15" hidden="false" customHeight="false" outlineLevel="0" collapsed="false">
      <c r="A195" s="36"/>
      <c r="B195" s="37" t="s">
        <v>64</v>
      </c>
      <c r="C195" s="39" t="n">
        <v>15774.7454050008</v>
      </c>
    </row>
    <row r="196" customFormat="false" ht="15" hidden="false" customHeight="false" outlineLevel="0" collapsed="false">
      <c r="A196" s="40"/>
      <c r="B196" s="41" t="s">
        <v>65</v>
      </c>
      <c r="C196" s="42" t="n">
        <v>2425.71551917399</v>
      </c>
    </row>
    <row r="197" customFormat="false" ht="15" hidden="false" customHeight="false" outlineLevel="0" collapsed="false">
      <c r="A197" s="33" t="s">
        <v>43</v>
      </c>
      <c r="B197" s="34"/>
      <c r="C197" s="35"/>
    </row>
    <row r="198" customFormat="false" ht="15" hidden="false" customHeight="false" outlineLevel="0" collapsed="false">
      <c r="A198" s="36"/>
      <c r="B198" s="37" t="s">
        <v>59</v>
      </c>
      <c r="C198" s="38" t="n">
        <v>1.52752523165195</v>
      </c>
    </row>
    <row r="199" customFormat="false" ht="15" hidden="false" customHeight="false" outlineLevel="0" collapsed="false">
      <c r="A199" s="36"/>
      <c r="B199" s="37" t="s">
        <v>60</v>
      </c>
      <c r="C199" s="39" t="n">
        <v>3.05505046330389</v>
      </c>
    </row>
    <row r="200" customFormat="false" ht="15" hidden="false" customHeight="false" outlineLevel="0" collapsed="false">
      <c r="A200" s="36"/>
      <c r="B200" s="37" t="s">
        <v>61</v>
      </c>
      <c r="C200" s="39" t="n">
        <v>30</v>
      </c>
    </row>
    <row r="201" customFormat="false" ht="15" hidden="false" customHeight="false" outlineLevel="0" collapsed="false">
      <c r="A201" s="36"/>
      <c r="B201" s="37" t="s">
        <v>62</v>
      </c>
      <c r="C201" s="39" t="n">
        <v>25.1661147842358</v>
      </c>
    </row>
    <row r="202" customFormat="false" ht="15" hidden="false" customHeight="false" outlineLevel="0" collapsed="false">
      <c r="A202" s="36"/>
      <c r="B202" s="37" t="s">
        <v>63</v>
      </c>
      <c r="C202" s="39" t="n">
        <v>3469.44333244357</v>
      </c>
    </row>
    <row r="203" customFormat="false" ht="15" hidden="false" customHeight="false" outlineLevel="0" collapsed="false">
      <c r="A203" s="36"/>
      <c r="B203" s="37" t="s">
        <v>64</v>
      </c>
      <c r="C203" s="39" t="n">
        <v>10617.5082520091</v>
      </c>
    </row>
    <row r="204" customFormat="false" ht="15" hidden="false" customHeight="false" outlineLevel="0" collapsed="false">
      <c r="A204" s="40"/>
      <c r="B204" s="41" t="s">
        <v>65</v>
      </c>
      <c r="C204" s="42" t="n">
        <v>2091.65778014132</v>
      </c>
    </row>
    <row r="205" customFormat="false" ht="15" hidden="false" customHeight="false" outlineLevel="0" collapsed="false">
      <c r="A205" s="33" t="s">
        <v>34</v>
      </c>
      <c r="B205" s="34"/>
      <c r="C205" s="35"/>
    </row>
    <row r="206" customFormat="false" ht="15" hidden="false" customHeight="false" outlineLevel="0" collapsed="false">
      <c r="A206" s="36"/>
      <c r="B206" s="37" t="s">
        <v>59</v>
      </c>
      <c r="C206" s="38" t="n">
        <v>3.05505046330389</v>
      </c>
    </row>
    <row r="207" customFormat="false" ht="15" hidden="false" customHeight="false" outlineLevel="0" collapsed="false">
      <c r="A207" s="36"/>
      <c r="B207" s="37" t="s">
        <v>60</v>
      </c>
      <c r="C207" s="39" t="n">
        <v>1.52752523165195</v>
      </c>
    </row>
    <row r="208" customFormat="false" ht="15" hidden="false" customHeight="false" outlineLevel="0" collapsed="false">
      <c r="A208" s="36"/>
      <c r="B208" s="37" t="s">
        <v>61</v>
      </c>
      <c r="C208" s="39" t="n">
        <v>8.26135582092915</v>
      </c>
    </row>
    <row r="209" customFormat="false" ht="15" hidden="false" customHeight="false" outlineLevel="0" collapsed="false">
      <c r="A209" s="36"/>
      <c r="B209" s="37" t="s">
        <v>62</v>
      </c>
      <c r="C209" s="39" t="n">
        <v>15.4211975324011</v>
      </c>
    </row>
    <row r="210" customFormat="false" ht="15" hidden="false" customHeight="false" outlineLevel="0" collapsed="false">
      <c r="A210" s="36"/>
      <c r="B210" s="37" t="s">
        <v>63</v>
      </c>
      <c r="C210" s="39" t="n">
        <v>4110.73571859688</v>
      </c>
    </row>
    <row r="211" customFormat="false" ht="15" hidden="false" customHeight="false" outlineLevel="0" collapsed="false">
      <c r="A211" s="36"/>
      <c r="B211" s="37" t="s">
        <v>64</v>
      </c>
      <c r="C211" s="39" t="n">
        <v>8910.56385130304</v>
      </c>
    </row>
    <row r="212" customFormat="false" ht="15" hidden="false" customHeight="false" outlineLevel="0" collapsed="false">
      <c r="A212" s="40"/>
      <c r="B212" s="41" t="s">
        <v>65</v>
      </c>
      <c r="C212" s="42" t="n">
        <v>1427.21086224109</v>
      </c>
    </row>
    <row r="213" customFormat="false" ht="15" hidden="false" customHeight="false" outlineLevel="0" collapsed="false">
      <c r="A213" s="33" t="s">
        <v>36</v>
      </c>
      <c r="B213" s="34"/>
      <c r="C213" s="35"/>
    </row>
    <row r="214" customFormat="false" ht="15" hidden="false" customHeight="false" outlineLevel="0" collapsed="false">
      <c r="A214" s="36"/>
      <c r="B214" s="37" t="s">
        <v>59</v>
      </c>
      <c r="C214" s="38" t="n">
        <v>0.577350269189625</v>
      </c>
    </row>
    <row r="215" customFormat="false" ht="15" hidden="false" customHeight="false" outlineLevel="0" collapsed="false">
      <c r="A215" s="36"/>
      <c r="B215" s="37" t="s">
        <v>60</v>
      </c>
      <c r="C215" s="39" t="n">
        <v>1.15470053837925</v>
      </c>
    </row>
    <row r="216" customFormat="false" ht="15" hidden="false" customHeight="false" outlineLevel="0" collapsed="false">
      <c r="A216" s="36"/>
      <c r="B216" s="37" t="s">
        <v>61</v>
      </c>
      <c r="C216" s="39" t="n">
        <v>5.77350269189626</v>
      </c>
    </row>
    <row r="217" customFormat="false" ht="15" hidden="false" customHeight="false" outlineLevel="0" collapsed="false">
      <c r="A217" s="36"/>
      <c r="B217" s="37" t="s">
        <v>62</v>
      </c>
      <c r="C217" s="39" t="n">
        <v>10.4083299973307</v>
      </c>
    </row>
    <row r="218" customFormat="false" ht="15" hidden="false" customHeight="false" outlineLevel="0" collapsed="false">
      <c r="A218" s="36"/>
      <c r="B218" s="37" t="s">
        <v>63</v>
      </c>
      <c r="C218" s="39" t="n">
        <v>2097.17623201962</v>
      </c>
    </row>
    <row r="219" customFormat="false" ht="15" hidden="false" customHeight="false" outlineLevel="0" collapsed="false">
      <c r="A219" s="36"/>
      <c r="B219" s="37" t="s">
        <v>64</v>
      </c>
      <c r="C219" s="39" t="n">
        <v>6508.54139658885</v>
      </c>
    </row>
    <row r="220" customFormat="false" ht="15" hidden="false" customHeight="false" outlineLevel="0" collapsed="false">
      <c r="A220" s="40"/>
      <c r="B220" s="41" t="s">
        <v>65</v>
      </c>
      <c r="C220" s="42" t="n">
        <v>612.915538129932</v>
      </c>
    </row>
    <row r="221" customFormat="false" ht="15" hidden="false" customHeight="false" outlineLevel="0" collapsed="false">
      <c r="A221" s="43" t="s">
        <v>66</v>
      </c>
      <c r="B221" s="44"/>
      <c r="C221" s="45" t="n">
        <v>2.72356321941854</v>
      </c>
    </row>
    <row r="222" customFormat="false" ht="15" hidden="false" customHeight="false" outlineLevel="0" collapsed="false">
      <c r="A222" s="43" t="s">
        <v>67</v>
      </c>
      <c r="B222" s="44"/>
      <c r="C222" s="46" t="n">
        <v>2.1320131861667</v>
      </c>
    </row>
    <row r="223" customFormat="false" ht="15" hidden="false" customHeight="false" outlineLevel="0" collapsed="false">
      <c r="A223" s="43" t="s">
        <v>68</v>
      </c>
      <c r="B223" s="44"/>
      <c r="C223" s="46" t="n">
        <v>22.8084259383525</v>
      </c>
    </row>
    <row r="224" customFormat="false" ht="15" hidden="false" customHeight="false" outlineLevel="0" collapsed="false">
      <c r="A224" s="43" t="s">
        <v>69</v>
      </c>
      <c r="B224" s="44"/>
      <c r="C224" s="46" t="n">
        <v>19.057900181343</v>
      </c>
    </row>
    <row r="225" customFormat="false" ht="15" hidden="false" customHeight="false" outlineLevel="0" collapsed="false">
      <c r="A225" s="43" t="s">
        <v>70</v>
      </c>
      <c r="B225" s="44"/>
      <c r="C225" s="46" t="n">
        <v>8811.7830432755</v>
      </c>
    </row>
    <row r="226" customFormat="false" ht="15" hidden="false" customHeight="false" outlineLevel="0" collapsed="false">
      <c r="A226" s="43" t="s">
        <v>71</v>
      </c>
      <c r="B226" s="44"/>
      <c r="C226" s="46" t="n">
        <v>10926.3355493665</v>
      </c>
    </row>
    <row r="227" customFormat="false" ht="15" hidden="false" customHeight="false" outlineLevel="0" collapsed="false">
      <c r="A227" s="47" t="s">
        <v>72</v>
      </c>
      <c r="B227" s="48"/>
      <c r="C227" s="49" t="n">
        <v>1529.26628102392</v>
      </c>
    </row>
    <row r="228" customFormat="false" ht="15" hidden="false" customHeight="false" outlineLevel="0" collapsed="false">
      <c r="A228" s="36"/>
      <c r="B228" s="37" t="s">
        <v>63</v>
      </c>
      <c r="C228" s="39" t="n">
        <v>3469.44333244357</v>
      </c>
    </row>
    <row r="229" customFormat="false" ht="15" hidden="false" customHeight="false" outlineLevel="0" collapsed="false">
      <c r="A229" s="36"/>
      <c r="B229" s="37" t="s">
        <v>64</v>
      </c>
      <c r="C229" s="39" t="n">
        <v>10617.5082520091</v>
      </c>
    </row>
    <row r="230" customFormat="false" ht="15" hidden="false" customHeight="false" outlineLevel="0" collapsed="false">
      <c r="A230" s="40"/>
      <c r="B230" s="41" t="s">
        <v>65</v>
      </c>
      <c r="C230" s="42" t="n">
        <v>2091.65778014132</v>
      </c>
    </row>
    <row r="231" customFormat="false" ht="15" hidden="false" customHeight="false" outlineLevel="0" collapsed="false">
      <c r="A231" s="33" t="s">
        <v>34</v>
      </c>
      <c r="B231" s="34"/>
      <c r="C231" s="35"/>
    </row>
    <row r="232" customFormat="false" ht="15" hidden="false" customHeight="false" outlineLevel="0" collapsed="false">
      <c r="A232" s="36"/>
      <c r="B232" s="37" t="s">
        <v>59</v>
      </c>
      <c r="C232" s="38" t="n">
        <v>3.05505046330389</v>
      </c>
    </row>
    <row r="233" customFormat="false" ht="15" hidden="false" customHeight="false" outlineLevel="0" collapsed="false">
      <c r="A233" s="36"/>
      <c r="B233" s="37" t="s">
        <v>60</v>
      </c>
      <c r="C233" s="39" t="n">
        <v>1.52752523165195</v>
      </c>
    </row>
    <row r="234" customFormat="false" ht="15" hidden="false" customHeight="false" outlineLevel="0" collapsed="false">
      <c r="A234" s="36"/>
      <c r="B234" s="37" t="s">
        <v>61</v>
      </c>
      <c r="C234" s="39" t="n">
        <v>8.26135582092915</v>
      </c>
    </row>
    <row r="235" customFormat="false" ht="15" hidden="false" customHeight="false" outlineLevel="0" collapsed="false">
      <c r="A235" s="36"/>
      <c r="B235" s="37" t="s">
        <v>62</v>
      </c>
      <c r="C235" s="39" t="n">
        <v>15.4211975324011</v>
      </c>
    </row>
    <row r="236" customFormat="false" ht="15" hidden="false" customHeight="false" outlineLevel="0" collapsed="false">
      <c r="A236" s="36"/>
      <c r="B236" s="37" t="s">
        <v>63</v>
      </c>
      <c r="C236" s="39" t="n">
        <v>4110.73571859688</v>
      </c>
    </row>
    <row r="237" customFormat="false" ht="15" hidden="false" customHeight="false" outlineLevel="0" collapsed="false">
      <c r="A237" s="36"/>
      <c r="B237" s="37" t="s">
        <v>64</v>
      </c>
      <c r="C237" s="39" t="n">
        <v>8910.56385130304</v>
      </c>
    </row>
    <row r="238" customFormat="false" ht="15" hidden="false" customHeight="false" outlineLevel="0" collapsed="false">
      <c r="A238" s="40"/>
      <c r="B238" s="41" t="s">
        <v>65</v>
      </c>
      <c r="C238" s="42" t="n">
        <v>1427.21086224109</v>
      </c>
    </row>
    <row r="239" customFormat="false" ht="15" hidden="false" customHeight="false" outlineLevel="0" collapsed="false">
      <c r="A239" s="33" t="s">
        <v>36</v>
      </c>
      <c r="B239" s="34"/>
      <c r="C239" s="35"/>
    </row>
    <row r="240" customFormat="false" ht="15" hidden="false" customHeight="false" outlineLevel="0" collapsed="false">
      <c r="A240" s="36"/>
      <c r="B240" s="37" t="s">
        <v>59</v>
      </c>
      <c r="C240" s="38" t="n">
        <v>0.577350269189625</v>
      </c>
    </row>
    <row r="241" customFormat="false" ht="15" hidden="false" customHeight="false" outlineLevel="0" collapsed="false">
      <c r="A241" s="36"/>
      <c r="B241" s="37" t="s">
        <v>60</v>
      </c>
      <c r="C241" s="39" t="n">
        <v>1.15470053837925</v>
      </c>
    </row>
    <row r="242" customFormat="false" ht="15" hidden="false" customHeight="false" outlineLevel="0" collapsed="false">
      <c r="A242" s="36"/>
      <c r="B242" s="37" t="s">
        <v>61</v>
      </c>
      <c r="C242" s="39" t="n">
        <v>5.77350269189626</v>
      </c>
    </row>
    <row r="243" customFormat="false" ht="15" hidden="false" customHeight="false" outlineLevel="0" collapsed="false">
      <c r="A243" s="36"/>
      <c r="B243" s="37" t="s">
        <v>62</v>
      </c>
      <c r="C243" s="39" t="n">
        <v>10.4083299973307</v>
      </c>
    </row>
    <row r="244" customFormat="false" ht="15" hidden="false" customHeight="false" outlineLevel="0" collapsed="false">
      <c r="A244" s="36"/>
      <c r="B244" s="37" t="s">
        <v>63</v>
      </c>
      <c r="C244" s="39" t="n">
        <v>2097.17623201962</v>
      </c>
    </row>
    <row r="245" customFormat="false" ht="15" hidden="false" customHeight="false" outlineLevel="0" collapsed="false">
      <c r="A245" s="36"/>
      <c r="B245" s="37" t="s">
        <v>64</v>
      </c>
      <c r="C245" s="39" t="n">
        <v>6508.54139658885</v>
      </c>
    </row>
    <row r="246" customFormat="false" ht="15" hidden="false" customHeight="false" outlineLevel="0" collapsed="false">
      <c r="A246" s="40"/>
      <c r="B246" s="41" t="s">
        <v>65</v>
      </c>
      <c r="C246" s="42" t="n">
        <v>612.915538129932</v>
      </c>
    </row>
    <row r="247" customFormat="false" ht="15" hidden="false" customHeight="false" outlineLevel="0" collapsed="false">
      <c r="A247" s="43" t="s">
        <v>66</v>
      </c>
      <c r="B247" s="44"/>
      <c r="C247" s="45" t="n">
        <v>2.72356321941854</v>
      </c>
    </row>
    <row r="248" customFormat="false" ht="15" hidden="false" customHeight="false" outlineLevel="0" collapsed="false">
      <c r="A248" s="43" t="s">
        <v>67</v>
      </c>
      <c r="B248" s="44"/>
      <c r="C248" s="46" t="n">
        <v>2.1320131861667</v>
      </c>
    </row>
    <row r="249" customFormat="false" ht="15" hidden="false" customHeight="false" outlineLevel="0" collapsed="false">
      <c r="A249" s="43" t="s">
        <v>68</v>
      </c>
      <c r="B249" s="44"/>
      <c r="C249" s="46" t="n">
        <v>22.8084259383525</v>
      </c>
    </row>
    <row r="250" customFormat="false" ht="15" hidden="false" customHeight="false" outlineLevel="0" collapsed="false">
      <c r="A250" s="43" t="s">
        <v>69</v>
      </c>
      <c r="B250" s="44"/>
      <c r="C250" s="46" t="n">
        <v>19.057900181343</v>
      </c>
    </row>
    <row r="251" customFormat="false" ht="15" hidden="false" customHeight="false" outlineLevel="0" collapsed="false">
      <c r="A251" s="43" t="s">
        <v>70</v>
      </c>
      <c r="B251" s="44"/>
      <c r="C251" s="46" t="n">
        <v>8811.7830432755</v>
      </c>
    </row>
    <row r="252" customFormat="false" ht="15" hidden="false" customHeight="false" outlineLevel="0" collapsed="false">
      <c r="A252" s="43" t="s">
        <v>71</v>
      </c>
      <c r="B252" s="44"/>
      <c r="C252" s="46" t="n">
        <v>10926.3355493665</v>
      </c>
    </row>
    <row r="253" customFormat="false" ht="15" hidden="false" customHeight="false" outlineLevel="0" collapsed="false">
      <c r="A253" s="47" t="s">
        <v>72</v>
      </c>
      <c r="B253" s="48"/>
      <c r="C253" s="49" t="n">
        <v>1529.26628102392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5" activeCellId="0" sqref="G5"/>
    </sheetView>
  </sheetViews>
  <sheetFormatPr defaultColWidth="8.578125" defaultRowHeight="15" zeroHeight="false" outlineLevelRow="0" outlineLevelCol="0"/>
  <sheetData>
    <row r="1" customFormat="false" ht="15" hidden="false" customHeight="false" outlineLevel="0" collapsed="false">
      <c r="B1" s="0" t="s">
        <v>16</v>
      </c>
      <c r="C1" s="0" t="s">
        <v>18</v>
      </c>
      <c r="D1" s="0" t="s">
        <v>19</v>
      </c>
      <c r="E1" s="0" t="s">
        <v>20</v>
      </c>
      <c r="F1" s="0" t="s">
        <v>21</v>
      </c>
      <c r="G1" s="0" t="s">
        <v>24</v>
      </c>
      <c r="H1" s="0" t="s">
        <v>26</v>
      </c>
      <c r="I1" s="0" t="s">
        <v>29</v>
      </c>
    </row>
    <row r="2" customFormat="false" ht="15" hidden="false" customHeight="false" outlineLevel="0" collapsed="false">
      <c r="A2" s="0" t="s">
        <v>18</v>
      </c>
      <c r="B2" s="0" t="n">
        <v>2.74687006409763</v>
      </c>
      <c r="C2" s="0" t="n">
        <v>1.94572829188951</v>
      </c>
      <c r="D2" s="0" t="n">
        <v>1.57660422692868</v>
      </c>
      <c r="E2" s="0" t="n">
        <v>22.090041303991</v>
      </c>
      <c r="F2" s="0" t="n">
        <v>18.5494687850567</v>
      </c>
      <c r="G2" s="0" t="n">
        <v>8811.7830432755</v>
      </c>
      <c r="H2" s="0" t="n">
        <v>10926.3355493665</v>
      </c>
      <c r="I2" s="0" t="n">
        <v>1529.26628102392</v>
      </c>
    </row>
    <row r="3" customFormat="false" ht="15" hidden="false" customHeight="false" outlineLevel="0" collapsed="false">
      <c r="A3" s="0" t="s">
        <v>73</v>
      </c>
      <c r="B3" s="0" t="n">
        <v>104.152542372881</v>
      </c>
      <c r="C3" s="0" t="n">
        <v>106.654545454545</v>
      </c>
      <c r="D3" s="0" t="n">
        <v>2.11864406779661</v>
      </c>
      <c r="E3" s="0" t="n">
        <v>176.315789473684</v>
      </c>
      <c r="F3" s="0" t="n">
        <v>88.6607142857143</v>
      </c>
      <c r="G3" s="0" t="n">
        <v>36777.7777777778</v>
      </c>
      <c r="H3" s="0" t="n">
        <v>34611.1111111111</v>
      </c>
      <c r="I3" s="0" t="n">
        <v>4398.7325968254</v>
      </c>
    </row>
    <row r="4" customFormat="false" ht="15" hidden="false" customHeight="false" outlineLevel="0" collapsed="false">
      <c r="A4" s="0" t="s">
        <v>74</v>
      </c>
      <c r="B4" s="0" t="n">
        <f aca="false">B2/B3*100</f>
        <v>2.63735286870237</v>
      </c>
      <c r="C4" s="0" t="n">
        <f aca="false">C2/C3*100</f>
        <v>1.82432758359911</v>
      </c>
      <c r="D4" s="0" t="n">
        <f aca="false">D2/D3*100</f>
        <v>74.4157195110337</v>
      </c>
      <c r="E4" s="0" t="n">
        <f aca="false">E2/E3*100</f>
        <v>12.5286801425621</v>
      </c>
      <c r="F4" s="0" t="n">
        <f aca="false">F2/F3*100</f>
        <v>20.9218580455826</v>
      </c>
      <c r="G4" s="0" t="n">
        <f aca="false">G2/G3*100</f>
        <v>23.9595309333775</v>
      </c>
      <c r="H4" s="0" t="n">
        <f aca="false">H2/H3*100</f>
        <v>31.5688667557941</v>
      </c>
      <c r="I4" s="0" t="n">
        <f aca="false">I2/I3*100</f>
        <v>34.7660660738414</v>
      </c>
    </row>
    <row r="5" customFormat="false" ht="15" hidden="false" customHeight="false" outlineLevel="0" collapsed="false">
      <c r="A5" s="0" t="s">
        <v>75</v>
      </c>
      <c r="B5" s="0" t="n">
        <f aca="false">B2/SQRT(20)</f>
        <v>0.61421881886815</v>
      </c>
      <c r="C5" s="0" t="n">
        <f aca="false">C2/SQRT(20)</f>
        <v>0.43507807264095</v>
      </c>
      <c r="D5" s="0" t="n">
        <f aca="false">D2/SQRT(20)</f>
        <v>0.352539422502603</v>
      </c>
      <c r="E5" s="0" t="n">
        <f aca="false">E2/SQRT(20)</f>
        <v>4.9394833981502</v>
      </c>
      <c r="F5" s="0" t="n">
        <f aca="false">F2/SQRT(20)</f>
        <v>4.14778731498972</v>
      </c>
      <c r="G5" s="0" t="n">
        <f aca="false">G2/SQRT(20)</f>
        <v>1970.3745887744</v>
      </c>
      <c r="H5" s="0" t="n">
        <f aca="false">H2/SQRT(20)</f>
        <v>2443.2029033356</v>
      </c>
      <c r="I5" s="0" t="n">
        <f aca="false">I2/SQRT(20)</f>
        <v>341.954336006778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61"/>
  <sheetViews>
    <sheetView showFormulas="false" showGridLines="true" showRowColHeaders="true" showZeros="true" rightToLeft="false" tabSelected="false" showOutlineSymbols="true" defaultGridColor="true" view="normal" topLeftCell="A11" colorId="64" zoomScale="90" zoomScaleNormal="90" zoomScalePageLayoutView="100" workbookViewId="0">
      <selection pane="topLeft" activeCell="F1" activeCellId="0" sqref="F1"/>
    </sheetView>
  </sheetViews>
  <sheetFormatPr defaultColWidth="8.578125" defaultRowHeight="15" zeroHeight="false" outlineLevelRow="0" outlineLevelCol="0"/>
  <cols>
    <col collapsed="false" customWidth="true" hidden="false" outlineLevel="0" max="4" min="4" style="0" width="16.39"/>
    <col collapsed="false" customWidth="true" hidden="false" outlineLevel="0" max="11" min="5" style="2" width="9.11"/>
  </cols>
  <sheetData>
    <row r="1" customFormat="false" ht="15.75" hidden="false" customHeight="false" outlineLevel="0" collapsed="false">
      <c r="A1" s="7" t="s">
        <v>10</v>
      </c>
      <c r="B1" s="7" t="s">
        <v>11</v>
      </c>
      <c r="C1" s="8" t="s">
        <v>12</v>
      </c>
      <c r="D1" s="7" t="s">
        <v>13</v>
      </c>
      <c r="E1" s="50" t="s">
        <v>16</v>
      </c>
      <c r="F1" s="50" t="s">
        <v>18</v>
      </c>
      <c r="G1" s="50" t="s">
        <v>20</v>
      </c>
      <c r="H1" s="50" t="s">
        <v>21</v>
      </c>
      <c r="I1" s="50" t="s">
        <v>24</v>
      </c>
      <c r="J1" s="51" t="s">
        <v>26</v>
      </c>
      <c r="K1" s="52" t="s">
        <v>29</v>
      </c>
    </row>
    <row r="2" customFormat="false" ht="15" hidden="false" customHeight="false" outlineLevel="0" collapsed="false">
      <c r="A2" s="14" t="n">
        <v>1</v>
      </c>
      <c r="B2" s="14" t="n">
        <v>1</v>
      </c>
      <c r="C2" s="15" t="n">
        <v>12</v>
      </c>
      <c r="D2" s="14" t="s">
        <v>31</v>
      </c>
      <c r="E2" s="15" t="n">
        <v>108</v>
      </c>
      <c r="F2" s="15" t="n">
        <v>109</v>
      </c>
      <c r="G2" s="15" t="n">
        <v>150</v>
      </c>
      <c r="H2" s="15" t="n">
        <v>85</v>
      </c>
      <c r="I2" s="53" t="n">
        <v>46666.6666666667</v>
      </c>
      <c r="J2" s="53" t="n">
        <v>43333.3333333333</v>
      </c>
      <c r="K2" s="54" t="n">
        <v>4962.74285714286</v>
      </c>
    </row>
    <row r="3" customFormat="false" ht="15" hidden="false" customHeight="false" outlineLevel="0" collapsed="false">
      <c r="A3" s="14" t="n">
        <v>1</v>
      </c>
      <c r="B3" s="14" t="n">
        <v>2</v>
      </c>
      <c r="C3" s="15" t="n">
        <v>3</v>
      </c>
      <c r="D3" s="14" t="s">
        <v>32</v>
      </c>
      <c r="E3" s="15" t="n">
        <v>107</v>
      </c>
      <c r="F3" s="15" t="n">
        <v>108</v>
      </c>
      <c r="G3" s="15" t="n">
        <v>145</v>
      </c>
      <c r="H3" s="15" t="n">
        <v>80</v>
      </c>
      <c r="I3" s="53" t="n">
        <v>20833.3333333333</v>
      </c>
      <c r="J3" s="53" t="n">
        <v>17500</v>
      </c>
      <c r="K3" s="54" t="n">
        <v>2112.94933333333</v>
      </c>
    </row>
    <row r="4" customFormat="false" ht="15" hidden="false" customHeight="false" outlineLevel="0" collapsed="false">
      <c r="A4" s="14" t="n">
        <v>1</v>
      </c>
      <c r="B4" s="14" t="n">
        <v>3</v>
      </c>
      <c r="C4" s="15" t="n">
        <v>18</v>
      </c>
      <c r="D4" s="14" t="s">
        <v>33</v>
      </c>
      <c r="E4" s="15" t="n">
        <v>103</v>
      </c>
      <c r="F4" s="15" t="n">
        <v>108</v>
      </c>
      <c r="G4" s="15" t="n">
        <v>180</v>
      </c>
      <c r="H4" s="15" t="n">
        <v>70</v>
      </c>
      <c r="I4" s="53" t="n">
        <v>35833.3333333333</v>
      </c>
      <c r="J4" s="53" t="n">
        <v>20000</v>
      </c>
      <c r="K4" s="54" t="n">
        <v>2366.62857142857</v>
      </c>
    </row>
    <row r="5" customFormat="false" ht="15" hidden="false" customHeight="false" outlineLevel="0" collapsed="false">
      <c r="A5" s="14" t="n">
        <v>1</v>
      </c>
      <c r="B5" s="14" t="n">
        <v>4</v>
      </c>
      <c r="C5" s="15" t="n">
        <v>17</v>
      </c>
      <c r="D5" s="14" t="s">
        <v>34</v>
      </c>
      <c r="E5" s="15" t="n">
        <v>102</v>
      </c>
      <c r="F5" s="15" t="n">
        <v>106</v>
      </c>
      <c r="G5" s="15" t="n">
        <v>140</v>
      </c>
      <c r="H5" s="15" t="n">
        <v>50</v>
      </c>
      <c r="I5" s="53" t="n">
        <v>28333.3333333333</v>
      </c>
      <c r="J5" s="53" t="n">
        <v>25833.3333333333</v>
      </c>
      <c r="K5" s="54" t="n">
        <v>2600.07314285714</v>
      </c>
    </row>
    <row r="6" customFormat="false" ht="15" hidden="false" customHeight="false" outlineLevel="0" collapsed="false">
      <c r="A6" s="14" t="n">
        <v>1</v>
      </c>
      <c r="B6" s="14" t="n">
        <v>5</v>
      </c>
      <c r="C6" s="15" t="n">
        <v>20</v>
      </c>
      <c r="D6" s="14" t="s">
        <v>35</v>
      </c>
      <c r="E6" s="15" t="n">
        <v>100</v>
      </c>
      <c r="F6" s="15" t="n">
        <v>102</v>
      </c>
      <c r="G6" s="15" t="n">
        <v>170</v>
      </c>
      <c r="H6" s="15" t="n">
        <v>95</v>
      </c>
      <c r="I6" s="53" t="n">
        <v>50000</v>
      </c>
      <c r="J6" s="53" t="n">
        <v>45000</v>
      </c>
      <c r="K6" s="54" t="n">
        <v>5244.74971428571</v>
      </c>
    </row>
    <row r="7" customFormat="false" ht="15" hidden="false" customHeight="false" outlineLevel="0" collapsed="false">
      <c r="A7" s="14" t="n">
        <v>1</v>
      </c>
      <c r="B7" s="14" t="n">
        <v>6</v>
      </c>
      <c r="C7" s="15" t="n">
        <v>14</v>
      </c>
      <c r="D7" s="14" t="s">
        <v>36</v>
      </c>
      <c r="E7" s="15" t="n">
        <v>103</v>
      </c>
      <c r="F7" s="15" t="n">
        <v>106</v>
      </c>
      <c r="G7" s="15" t="n">
        <v>175</v>
      </c>
      <c r="H7" s="15" t="n">
        <v>75</v>
      </c>
      <c r="I7" s="53" t="n">
        <v>38333.3333333333</v>
      </c>
      <c r="J7" s="53" t="n">
        <v>36666.6666666667</v>
      </c>
      <c r="K7" s="54" t="n">
        <v>3507.96495238095</v>
      </c>
    </row>
    <row r="8" customFormat="false" ht="15" hidden="false" customHeight="false" outlineLevel="0" collapsed="false">
      <c r="A8" s="14" t="n">
        <v>1</v>
      </c>
      <c r="B8" s="14" t="n">
        <v>7</v>
      </c>
      <c r="C8" s="15" t="n">
        <v>7</v>
      </c>
      <c r="D8" s="14" t="s">
        <v>37</v>
      </c>
      <c r="E8" s="15" t="n">
        <v>105</v>
      </c>
      <c r="F8" s="15" t="n">
        <v>106</v>
      </c>
      <c r="G8" s="15" t="n">
        <v>160</v>
      </c>
      <c r="H8" s="15" t="n">
        <v>80</v>
      </c>
      <c r="I8" s="53" t="n">
        <v>50000</v>
      </c>
      <c r="J8" s="53" t="n">
        <v>47500</v>
      </c>
      <c r="K8" s="54" t="n">
        <v>6292.23314285714</v>
      </c>
    </row>
    <row r="9" customFormat="false" ht="15" hidden="false" customHeight="false" outlineLevel="0" collapsed="false">
      <c r="A9" s="14" t="n">
        <v>1</v>
      </c>
      <c r="B9" s="14" t="n">
        <v>8</v>
      </c>
      <c r="C9" s="15" t="n">
        <v>16</v>
      </c>
      <c r="D9" s="14" t="s">
        <v>38</v>
      </c>
      <c r="E9" s="15" t="n">
        <v>107</v>
      </c>
      <c r="F9" s="15" t="n">
        <v>108</v>
      </c>
      <c r="G9" s="15" t="n">
        <v>225</v>
      </c>
      <c r="H9" s="15" t="n">
        <v>130</v>
      </c>
      <c r="I9" s="53" t="n">
        <v>43333.3333333333</v>
      </c>
      <c r="J9" s="53" t="n">
        <v>51666.6666666667</v>
      </c>
      <c r="K9" s="54" t="n">
        <v>6616.78628571429</v>
      </c>
    </row>
    <row r="10" customFormat="false" ht="15" hidden="false" customHeight="false" outlineLevel="0" collapsed="false">
      <c r="A10" s="14" t="n">
        <v>1</v>
      </c>
      <c r="B10" s="14" t="n">
        <v>9</v>
      </c>
      <c r="C10" s="15" t="n">
        <v>9</v>
      </c>
      <c r="D10" s="14" t="s">
        <v>39</v>
      </c>
      <c r="E10" s="15" t="n">
        <v>100</v>
      </c>
      <c r="F10" s="15" t="n">
        <v>102</v>
      </c>
      <c r="G10" s="15" t="n">
        <v>185</v>
      </c>
      <c r="H10" s="15" t="n">
        <v>100</v>
      </c>
      <c r="I10" s="53" t="n">
        <v>37500</v>
      </c>
      <c r="J10" s="53" t="n">
        <v>41666.6666666667</v>
      </c>
      <c r="K10" s="54" t="n">
        <v>4642.58133333333</v>
      </c>
    </row>
    <row r="11" customFormat="false" ht="15" hidden="false" customHeight="false" outlineLevel="0" collapsed="false">
      <c r="A11" s="14" t="n">
        <v>1</v>
      </c>
      <c r="B11" s="14" t="n">
        <v>10</v>
      </c>
      <c r="C11" s="15" t="n">
        <v>5</v>
      </c>
      <c r="D11" s="14" t="s">
        <v>40</v>
      </c>
      <c r="E11" s="15" t="n">
        <v>107</v>
      </c>
      <c r="F11" s="15" t="n">
        <v>108</v>
      </c>
      <c r="G11" s="15" t="n">
        <v>180</v>
      </c>
      <c r="H11" s="15" t="n">
        <v>100</v>
      </c>
      <c r="I11" s="53" t="n">
        <v>41666.6666666667</v>
      </c>
      <c r="J11" s="53" t="n">
        <v>39166.6666666667</v>
      </c>
      <c r="K11" s="54" t="n">
        <v>5379.65866666667</v>
      </c>
    </row>
    <row r="12" customFormat="false" ht="15" hidden="false" customHeight="false" outlineLevel="0" collapsed="false">
      <c r="A12" s="14" t="n">
        <v>1</v>
      </c>
      <c r="B12" s="14" t="n">
        <v>11</v>
      </c>
      <c r="C12" s="15" t="n">
        <v>4</v>
      </c>
      <c r="D12" s="14" t="s">
        <v>41</v>
      </c>
      <c r="E12" s="15" t="n">
        <v>104</v>
      </c>
      <c r="F12" s="15" t="n">
        <v>108</v>
      </c>
      <c r="G12" s="15" t="n">
        <v>170</v>
      </c>
      <c r="H12" s="15" t="n">
        <v>105</v>
      </c>
      <c r="I12" s="53" t="n">
        <v>25833.3333333333</v>
      </c>
      <c r="J12" s="53" t="n">
        <v>25000</v>
      </c>
      <c r="K12" s="54" t="n">
        <v>3288.12190476191</v>
      </c>
    </row>
    <row r="13" customFormat="false" ht="15" hidden="false" customHeight="false" outlineLevel="0" collapsed="false">
      <c r="A13" s="14" t="n">
        <v>1</v>
      </c>
      <c r="B13" s="14" t="n">
        <v>12</v>
      </c>
      <c r="C13" s="15" t="n">
        <v>6</v>
      </c>
      <c r="D13" s="14" t="s">
        <v>42</v>
      </c>
      <c r="E13" s="15" t="n">
        <v>107</v>
      </c>
      <c r="F13" s="15" t="n">
        <v>108</v>
      </c>
      <c r="G13" s="15" t="n">
        <v>165</v>
      </c>
      <c r="H13" s="15" t="n">
        <v>90</v>
      </c>
      <c r="I13" s="53" t="n">
        <v>19166.6666666667</v>
      </c>
      <c r="J13" s="53" t="n">
        <v>18333.3333333333</v>
      </c>
      <c r="K13" s="54" t="n">
        <v>2466.65904761905</v>
      </c>
    </row>
    <row r="14" customFormat="false" ht="15" hidden="false" customHeight="false" outlineLevel="0" collapsed="false">
      <c r="A14" s="14" t="n">
        <v>1</v>
      </c>
      <c r="B14" s="14" t="n">
        <v>13</v>
      </c>
      <c r="C14" s="15" t="n">
        <v>13</v>
      </c>
      <c r="D14" s="14" t="s">
        <v>43</v>
      </c>
      <c r="E14" s="15" t="n">
        <v>107</v>
      </c>
      <c r="F14" s="15" t="n">
        <v>110</v>
      </c>
      <c r="G14" s="15" t="n">
        <v>160</v>
      </c>
      <c r="H14" s="15" t="n">
        <v>70</v>
      </c>
      <c r="I14" s="53" t="n">
        <v>39166.6666666667</v>
      </c>
      <c r="J14" s="53" t="n">
        <v>30000</v>
      </c>
      <c r="K14" s="54" t="n">
        <v>2752.45714285714</v>
      </c>
    </row>
    <row r="15" customFormat="false" ht="15" hidden="false" customHeight="false" outlineLevel="0" collapsed="false">
      <c r="A15" s="14" t="n">
        <v>1</v>
      </c>
      <c r="B15" s="14" t="n">
        <v>14</v>
      </c>
      <c r="C15" s="15" t="n">
        <v>8</v>
      </c>
      <c r="D15" s="14" t="s">
        <v>44</v>
      </c>
      <c r="E15" s="15" t="n">
        <v>100</v>
      </c>
      <c r="F15" s="15" t="n">
        <v>106</v>
      </c>
      <c r="G15" s="15" t="n">
        <v>150</v>
      </c>
      <c r="H15" s="15" t="n">
        <v>65</v>
      </c>
      <c r="I15" s="53" t="n">
        <v>39166.6666666667</v>
      </c>
      <c r="J15" s="53" t="n">
        <v>30833.3333333333</v>
      </c>
      <c r="K15" s="54" t="n">
        <v>2916.18133333333</v>
      </c>
    </row>
    <row r="16" customFormat="false" ht="15" hidden="false" customHeight="false" outlineLevel="0" collapsed="false">
      <c r="A16" s="14" t="n">
        <v>1</v>
      </c>
      <c r="B16" s="14" t="n">
        <v>15</v>
      </c>
      <c r="C16" s="15" t="n">
        <v>19</v>
      </c>
      <c r="D16" s="14" t="s">
        <v>45</v>
      </c>
      <c r="E16" s="15" t="n">
        <v>101</v>
      </c>
      <c r="F16" s="15" t="n">
        <v>105</v>
      </c>
      <c r="G16" s="15" t="n">
        <v>165</v>
      </c>
      <c r="H16" s="15" t="n">
        <v>75</v>
      </c>
      <c r="I16" s="53" t="n">
        <v>31666.6666666667</v>
      </c>
      <c r="J16" s="53" t="n">
        <v>10833.3333333333</v>
      </c>
      <c r="K16" s="54" t="n">
        <v>2260.94019047619</v>
      </c>
    </row>
    <row r="17" customFormat="false" ht="15" hidden="false" customHeight="false" outlineLevel="0" collapsed="false">
      <c r="A17" s="14" t="n">
        <v>1</v>
      </c>
      <c r="B17" s="14" t="n">
        <v>16</v>
      </c>
      <c r="C17" s="15" t="n">
        <v>10</v>
      </c>
      <c r="D17" s="14" t="s">
        <v>46</v>
      </c>
      <c r="E17" s="15" t="n">
        <v>104</v>
      </c>
      <c r="F17" s="15" t="n">
        <v>107</v>
      </c>
      <c r="G17" s="15" t="n">
        <v>190</v>
      </c>
      <c r="H17" s="15" t="n">
        <v>100</v>
      </c>
      <c r="I17" s="53" t="n">
        <v>35000</v>
      </c>
      <c r="J17" s="53" t="n">
        <v>31666.6666666667</v>
      </c>
      <c r="K17" s="54" t="n">
        <v>3948.9980952381</v>
      </c>
    </row>
    <row r="18" customFormat="false" ht="15" hidden="false" customHeight="false" outlineLevel="0" collapsed="false">
      <c r="A18" s="14" t="n">
        <v>1</v>
      </c>
      <c r="B18" s="14" t="n">
        <v>17</v>
      </c>
      <c r="C18" s="15" t="n">
        <v>15</v>
      </c>
      <c r="D18" s="14" t="s">
        <v>47</v>
      </c>
      <c r="E18" s="15" t="n">
        <v>104</v>
      </c>
      <c r="F18" s="15" t="n">
        <v>106</v>
      </c>
      <c r="G18" s="15" t="n">
        <v>150</v>
      </c>
      <c r="H18" s="15" t="n">
        <v>65</v>
      </c>
      <c r="I18" s="53" t="n">
        <v>24166.6666666667</v>
      </c>
      <c r="J18" s="53" t="n">
        <v>23333.3333333333</v>
      </c>
      <c r="K18" s="54" t="n">
        <v>2288.66895238095</v>
      </c>
    </row>
    <row r="19" customFormat="false" ht="15" hidden="false" customHeight="false" outlineLevel="0" collapsed="false">
      <c r="A19" s="14" t="n">
        <v>1</v>
      </c>
      <c r="B19" s="14" t="n">
        <v>18</v>
      </c>
      <c r="C19" s="15" t="n">
        <v>2</v>
      </c>
      <c r="D19" s="14" t="s">
        <v>48</v>
      </c>
      <c r="E19" s="15" t="n">
        <v>103</v>
      </c>
      <c r="F19" s="15" t="n">
        <v>106</v>
      </c>
      <c r="G19" s="55" t="n">
        <v>150</v>
      </c>
      <c r="H19" s="55" t="n">
        <v>50</v>
      </c>
      <c r="I19" s="53" t="n">
        <v>44166.6666666667</v>
      </c>
      <c r="J19" s="53" t="n">
        <v>38333.3333333333</v>
      </c>
      <c r="K19" s="54" t="n">
        <v>3964.34133333333</v>
      </c>
    </row>
    <row r="20" customFormat="false" ht="15" hidden="false" customHeight="false" outlineLevel="0" collapsed="false">
      <c r="A20" s="14" t="n">
        <v>1</v>
      </c>
      <c r="B20" s="14" t="n">
        <v>19</v>
      </c>
      <c r="C20" s="15" t="n">
        <v>11</v>
      </c>
      <c r="D20" s="14" t="s">
        <v>49</v>
      </c>
      <c r="E20" s="15" t="n">
        <v>105</v>
      </c>
      <c r="F20" s="15" t="n">
        <v>108</v>
      </c>
      <c r="G20" s="15" t="n">
        <v>225</v>
      </c>
      <c r="H20" s="15" t="n">
        <v>110</v>
      </c>
      <c r="I20" s="53" t="n">
        <v>36666.6666666667</v>
      </c>
      <c r="J20" s="53" t="n">
        <v>43333.3333333333</v>
      </c>
      <c r="K20" s="54" t="n">
        <v>6091.27619047619</v>
      </c>
    </row>
    <row r="21" customFormat="false" ht="15" hidden="false" customHeight="false" outlineLevel="0" collapsed="false">
      <c r="A21" s="14" t="n">
        <v>1</v>
      </c>
      <c r="B21" s="14" t="n">
        <v>20</v>
      </c>
      <c r="C21" s="15" t="n">
        <v>1</v>
      </c>
      <c r="D21" s="14" t="s">
        <v>50</v>
      </c>
      <c r="E21" s="15" t="n">
        <v>108</v>
      </c>
      <c r="F21" s="15" t="n">
        <v>110</v>
      </c>
      <c r="G21" s="15" t="n">
        <v>160</v>
      </c>
      <c r="H21" s="15" t="n">
        <v>70</v>
      </c>
      <c r="I21" s="53" t="n">
        <v>31666.6666666667</v>
      </c>
      <c r="J21" s="53" t="n">
        <v>30000</v>
      </c>
      <c r="K21" s="54" t="n">
        <v>4394.42285714286</v>
      </c>
    </row>
    <row r="22" customFormat="false" ht="15" hidden="false" customHeight="false" outlineLevel="0" collapsed="false">
      <c r="A22" s="14" t="n">
        <v>2</v>
      </c>
      <c r="B22" s="14" t="n">
        <v>21</v>
      </c>
      <c r="C22" s="15" t="n">
        <v>3</v>
      </c>
      <c r="D22" s="14" t="s">
        <v>32</v>
      </c>
      <c r="E22" s="15" t="n">
        <v>108</v>
      </c>
      <c r="F22" s="15" t="n">
        <v>110</v>
      </c>
      <c r="G22" s="15" t="n">
        <v>170</v>
      </c>
      <c r="H22" s="15" t="n">
        <v>80</v>
      </c>
      <c r="I22" s="53" t="n">
        <v>24166.6666666667</v>
      </c>
      <c r="J22" s="53" t="n">
        <v>25000</v>
      </c>
      <c r="K22" s="54" t="n">
        <v>3147.79733333333</v>
      </c>
    </row>
    <row r="23" customFormat="false" ht="15" hidden="false" customHeight="false" outlineLevel="0" collapsed="false">
      <c r="A23" s="14" t="n">
        <v>2</v>
      </c>
      <c r="B23" s="14" t="n">
        <v>22</v>
      </c>
      <c r="C23" s="15" t="n">
        <v>17</v>
      </c>
      <c r="D23" s="14" t="s">
        <v>34</v>
      </c>
      <c r="E23" s="15" t="n">
        <v>106</v>
      </c>
      <c r="F23" s="15" t="n">
        <v>108</v>
      </c>
      <c r="G23" s="15" t="n">
        <v>155</v>
      </c>
      <c r="H23" s="15" t="n">
        <v>80</v>
      </c>
      <c r="I23" s="53" t="n">
        <v>27500</v>
      </c>
      <c r="J23" s="53" t="n">
        <v>26666.6666666667</v>
      </c>
      <c r="K23" s="54" t="n">
        <v>3060.57142857143</v>
      </c>
    </row>
    <row r="24" customFormat="false" ht="15" hidden="false" customHeight="false" outlineLevel="0" collapsed="false">
      <c r="A24" s="14" t="n">
        <v>2</v>
      </c>
      <c r="B24" s="14" t="n">
        <v>23</v>
      </c>
      <c r="C24" s="15" t="n">
        <v>4</v>
      </c>
      <c r="D24" s="14" t="s">
        <v>41</v>
      </c>
      <c r="E24" s="15" t="n">
        <v>108</v>
      </c>
      <c r="F24" s="15" t="n">
        <v>110</v>
      </c>
      <c r="G24" s="15" t="n">
        <v>180</v>
      </c>
      <c r="H24" s="15" t="n">
        <v>95</v>
      </c>
      <c r="I24" s="53" t="n">
        <v>39166.6666666667</v>
      </c>
      <c r="J24" s="53" t="n">
        <v>30833.3333333333</v>
      </c>
      <c r="K24" s="54" t="n">
        <v>4539.62057142857</v>
      </c>
    </row>
    <row r="25" customFormat="false" ht="15" hidden="false" customHeight="false" outlineLevel="0" collapsed="false">
      <c r="A25" s="14" t="n">
        <v>2</v>
      </c>
      <c r="B25" s="14" t="n">
        <v>24</v>
      </c>
      <c r="C25" s="15" t="n">
        <v>10</v>
      </c>
      <c r="D25" s="14" t="s">
        <v>46</v>
      </c>
      <c r="E25" s="15" t="n">
        <v>106</v>
      </c>
      <c r="F25" s="15" t="n">
        <v>108</v>
      </c>
      <c r="G25" s="15" t="n">
        <v>175</v>
      </c>
      <c r="H25" s="15" t="n">
        <v>70</v>
      </c>
      <c r="I25" s="53" t="n">
        <v>37500</v>
      </c>
      <c r="J25" s="53" t="n">
        <v>34166.6666666667</v>
      </c>
      <c r="K25" s="54" t="n">
        <v>4749.37752380952</v>
      </c>
    </row>
    <row r="26" customFormat="false" ht="15" hidden="false" customHeight="false" outlineLevel="0" collapsed="false">
      <c r="A26" s="14" t="n">
        <v>2</v>
      </c>
      <c r="B26" s="14" t="n">
        <v>25</v>
      </c>
      <c r="C26" s="15" t="n">
        <v>8</v>
      </c>
      <c r="D26" s="14" t="s">
        <v>44</v>
      </c>
      <c r="E26" s="15" t="n">
        <v>104</v>
      </c>
      <c r="F26" s="15" t="n">
        <v>108</v>
      </c>
      <c r="G26" s="15" t="n">
        <v>190</v>
      </c>
      <c r="H26" s="15" t="n">
        <v>105</v>
      </c>
      <c r="I26" s="53" t="n">
        <v>46666.6666666667</v>
      </c>
      <c r="J26" s="53" t="n">
        <v>41666.6666666667</v>
      </c>
      <c r="K26" s="54" t="n">
        <v>4302.78095238095</v>
      </c>
    </row>
    <row r="27" customFormat="false" ht="15" hidden="false" customHeight="false" outlineLevel="0" collapsed="false">
      <c r="A27" s="14" t="n">
        <v>2</v>
      </c>
      <c r="B27" s="14" t="n">
        <v>26</v>
      </c>
      <c r="C27" s="15" t="n">
        <v>13</v>
      </c>
      <c r="D27" s="14" t="s">
        <v>43</v>
      </c>
      <c r="E27" s="15" t="n">
        <v>106</v>
      </c>
      <c r="F27" s="15" t="n">
        <v>108</v>
      </c>
      <c r="G27" s="15" t="n">
        <v>190</v>
      </c>
      <c r="H27" s="15" t="n">
        <v>90</v>
      </c>
      <c r="I27" s="53" t="n">
        <v>44166.6666666667</v>
      </c>
      <c r="J27" s="53" t="n">
        <v>49166.6666666667</v>
      </c>
      <c r="K27" s="54" t="n">
        <v>5251.27619047619</v>
      </c>
    </row>
    <row r="28" customFormat="false" ht="15" hidden="false" customHeight="false" outlineLevel="0" collapsed="false">
      <c r="A28" s="14" t="n">
        <v>2</v>
      </c>
      <c r="B28" s="14" t="n">
        <v>27</v>
      </c>
      <c r="C28" s="15" t="n">
        <v>15</v>
      </c>
      <c r="D28" s="14" t="s">
        <v>47</v>
      </c>
      <c r="E28" s="15" t="n">
        <v>103</v>
      </c>
      <c r="F28" s="15" t="n">
        <v>104</v>
      </c>
      <c r="G28" s="15" t="n">
        <v>195</v>
      </c>
      <c r="H28" s="15" t="n">
        <v>100</v>
      </c>
      <c r="I28" s="53" t="n">
        <v>37500</v>
      </c>
      <c r="J28" s="53" t="n">
        <v>35833.3333333333</v>
      </c>
      <c r="K28" s="54" t="n">
        <v>4919.10095238095</v>
      </c>
    </row>
    <row r="29" customFormat="false" ht="15" hidden="false" customHeight="false" outlineLevel="0" collapsed="false">
      <c r="A29" s="14" t="n">
        <v>2</v>
      </c>
      <c r="B29" s="14" t="n">
        <v>28</v>
      </c>
      <c r="C29" s="15" t="n">
        <v>11</v>
      </c>
      <c r="D29" s="14" t="s">
        <v>49</v>
      </c>
      <c r="E29" s="15" t="n">
        <v>105</v>
      </c>
      <c r="F29" s="15" t="n">
        <v>106</v>
      </c>
      <c r="G29" s="15" t="n">
        <v>215</v>
      </c>
      <c r="H29" s="15" t="n">
        <v>115</v>
      </c>
      <c r="I29" s="53" t="n">
        <v>47500</v>
      </c>
      <c r="J29" s="53" t="n">
        <v>52500</v>
      </c>
      <c r="K29" s="54" t="n">
        <v>7275.54285714286</v>
      </c>
    </row>
    <row r="30" customFormat="false" ht="15" hidden="false" customHeight="false" outlineLevel="0" collapsed="false">
      <c r="A30" s="14" t="n">
        <v>2</v>
      </c>
      <c r="B30" s="14" t="n">
        <v>29</v>
      </c>
      <c r="C30" s="15" t="n">
        <v>16</v>
      </c>
      <c r="D30" s="14" t="s">
        <v>38</v>
      </c>
      <c r="E30" s="15" t="n">
        <v>105</v>
      </c>
      <c r="F30" s="15" t="n">
        <v>106</v>
      </c>
      <c r="G30" s="56" t="n">
        <v>229.5</v>
      </c>
      <c r="H30" s="56" t="n">
        <v>123.8</v>
      </c>
      <c r="I30" s="53" t="n">
        <v>37500</v>
      </c>
      <c r="J30" s="53" t="n">
        <v>47500</v>
      </c>
      <c r="K30" s="54" t="n">
        <v>6496.1340952381</v>
      </c>
    </row>
    <row r="31" customFormat="false" ht="15" hidden="false" customHeight="false" outlineLevel="0" collapsed="false">
      <c r="A31" s="14" t="n">
        <v>2</v>
      </c>
      <c r="B31" s="14" t="n">
        <v>30</v>
      </c>
      <c r="C31" s="15" t="n">
        <v>7</v>
      </c>
      <c r="D31" s="14" t="s">
        <v>37</v>
      </c>
      <c r="E31" s="15" t="n">
        <v>105</v>
      </c>
      <c r="F31" s="15" t="n">
        <v>106</v>
      </c>
      <c r="G31" s="15" t="n">
        <v>170</v>
      </c>
      <c r="H31" s="15" t="n">
        <v>85</v>
      </c>
      <c r="I31" s="53" t="n">
        <v>55833.3333333333</v>
      </c>
      <c r="J31" s="53" t="n">
        <v>52500</v>
      </c>
      <c r="K31" s="54" t="n">
        <v>7429.86361904762</v>
      </c>
    </row>
    <row r="32" customFormat="false" ht="15" hidden="false" customHeight="false" outlineLevel="0" collapsed="false">
      <c r="A32" s="14" t="n">
        <v>2</v>
      </c>
      <c r="B32" s="14" t="n">
        <v>31</v>
      </c>
      <c r="C32" s="15" t="n">
        <v>20</v>
      </c>
      <c r="D32" s="14" t="s">
        <v>35</v>
      </c>
      <c r="E32" s="15" t="n">
        <v>100</v>
      </c>
      <c r="F32" s="57" t="n">
        <v>102</v>
      </c>
      <c r="G32" s="15" t="n">
        <v>185</v>
      </c>
      <c r="H32" s="15" t="n">
        <v>95</v>
      </c>
      <c r="I32" s="53" t="n">
        <v>41666.6666666667</v>
      </c>
      <c r="J32" s="53" t="n">
        <v>34166.6666666667</v>
      </c>
      <c r="K32" s="54" t="n">
        <v>3910.144</v>
      </c>
    </row>
    <row r="33" customFormat="false" ht="15" hidden="false" customHeight="false" outlineLevel="0" collapsed="false">
      <c r="A33" s="14" t="n">
        <v>2</v>
      </c>
      <c r="B33" s="14" t="n">
        <v>32</v>
      </c>
      <c r="C33" s="15" t="n">
        <v>2</v>
      </c>
      <c r="D33" s="14" t="s">
        <v>48</v>
      </c>
      <c r="E33" s="15" t="n">
        <v>102</v>
      </c>
      <c r="F33" s="15" t="n">
        <v>105</v>
      </c>
      <c r="G33" s="55" t="n">
        <v>180</v>
      </c>
      <c r="H33" s="55" t="n">
        <v>60</v>
      </c>
      <c r="I33" s="53" t="n">
        <v>46666.6666666667</v>
      </c>
      <c r="J33" s="53" t="n">
        <v>37500</v>
      </c>
      <c r="K33" s="54" t="n">
        <v>5169.87428571429</v>
      </c>
    </row>
    <row r="34" customFormat="false" ht="15" hidden="false" customHeight="false" outlineLevel="0" collapsed="false">
      <c r="A34" s="14" t="n">
        <v>2</v>
      </c>
      <c r="B34" s="14" t="n">
        <v>33</v>
      </c>
      <c r="C34" s="15" t="n">
        <v>14</v>
      </c>
      <c r="D34" s="14" t="s">
        <v>36</v>
      </c>
      <c r="E34" s="15" t="n">
        <v>104</v>
      </c>
      <c r="F34" s="15" t="n">
        <v>106</v>
      </c>
      <c r="G34" s="15" t="n">
        <v>165</v>
      </c>
      <c r="H34" s="15" t="n">
        <v>90</v>
      </c>
      <c r="I34" s="53" t="n">
        <v>36666.6666666667</v>
      </c>
      <c r="J34" s="53" t="n">
        <v>37500</v>
      </c>
      <c r="K34" s="54" t="n">
        <v>3399.61904761905</v>
      </c>
    </row>
    <row r="35" customFormat="false" ht="15" hidden="false" customHeight="false" outlineLevel="0" collapsed="false">
      <c r="A35" s="14" t="n">
        <v>2</v>
      </c>
      <c r="B35" s="14" t="n">
        <v>34</v>
      </c>
      <c r="C35" s="15" t="n">
        <v>12</v>
      </c>
      <c r="D35" s="14" t="s">
        <v>31</v>
      </c>
      <c r="E35" s="15" t="n">
        <v>105</v>
      </c>
      <c r="F35" s="15" t="n">
        <v>106</v>
      </c>
      <c r="G35" s="15" t="n">
        <v>175</v>
      </c>
      <c r="H35" s="15" t="n">
        <v>95</v>
      </c>
      <c r="I35" s="53" t="n">
        <v>44166.6666666667</v>
      </c>
      <c r="J35" s="53" t="n">
        <v>43333.3333333333</v>
      </c>
      <c r="K35" s="54" t="n">
        <v>5585.09714285714</v>
      </c>
    </row>
    <row r="36" customFormat="false" ht="15" hidden="false" customHeight="false" outlineLevel="0" collapsed="false">
      <c r="A36" s="14" t="n">
        <v>2</v>
      </c>
      <c r="B36" s="14" t="n">
        <v>35</v>
      </c>
      <c r="C36" s="15" t="n">
        <v>19</v>
      </c>
      <c r="D36" s="14" t="s">
        <v>45</v>
      </c>
      <c r="E36" s="15" t="n">
        <v>101</v>
      </c>
      <c r="F36" s="15" t="n">
        <v>106</v>
      </c>
      <c r="G36" s="55" t="n">
        <v>150</v>
      </c>
      <c r="H36" s="58" t="n">
        <v>73.8</v>
      </c>
      <c r="I36" s="53" t="n">
        <v>38333.3333333333</v>
      </c>
      <c r="J36" s="53" t="n">
        <v>35000</v>
      </c>
      <c r="K36" s="54" t="n">
        <v>3197.06514285714</v>
      </c>
    </row>
    <row r="37" customFormat="false" ht="15" hidden="false" customHeight="false" outlineLevel="0" collapsed="false">
      <c r="A37" s="14" t="n">
        <v>2</v>
      </c>
      <c r="B37" s="14" t="n">
        <v>36</v>
      </c>
      <c r="C37" s="15" t="n">
        <v>6</v>
      </c>
      <c r="D37" s="14" t="s">
        <v>42</v>
      </c>
      <c r="E37" s="15" t="n">
        <v>105</v>
      </c>
      <c r="F37" s="15" t="n">
        <v>106</v>
      </c>
      <c r="G37" s="15" t="n">
        <v>180</v>
      </c>
      <c r="H37" s="15" t="n">
        <v>100</v>
      </c>
      <c r="I37" s="53" t="n">
        <v>38333.3333333333</v>
      </c>
      <c r="J37" s="53" t="n">
        <v>39166.6666666667</v>
      </c>
      <c r="K37" s="54" t="n">
        <v>5053.54666666667</v>
      </c>
    </row>
    <row r="38" customFormat="false" ht="15" hidden="false" customHeight="false" outlineLevel="0" collapsed="false">
      <c r="A38" s="14" t="n">
        <v>2</v>
      </c>
      <c r="B38" s="14" t="n">
        <v>37</v>
      </c>
      <c r="C38" s="15" t="n">
        <v>5</v>
      </c>
      <c r="D38" s="14" t="s">
        <v>40</v>
      </c>
      <c r="E38" s="15" t="n">
        <v>108</v>
      </c>
      <c r="F38" s="15" t="n">
        <v>110</v>
      </c>
      <c r="G38" s="15" t="n">
        <v>195</v>
      </c>
      <c r="H38" s="15" t="n">
        <v>100</v>
      </c>
      <c r="I38" s="53" t="n">
        <v>39166.6666666667</v>
      </c>
      <c r="J38" s="53" t="n">
        <v>43333.3333333333</v>
      </c>
      <c r="K38" s="54" t="n">
        <v>6007.86742857143</v>
      </c>
    </row>
    <row r="39" customFormat="false" ht="15" hidden="false" customHeight="false" outlineLevel="0" collapsed="false">
      <c r="A39" s="14" t="n">
        <v>2</v>
      </c>
      <c r="B39" s="14" t="n">
        <v>38</v>
      </c>
      <c r="C39" s="15" t="n">
        <v>9</v>
      </c>
      <c r="D39" s="14" t="s">
        <v>39</v>
      </c>
      <c r="E39" s="15" t="n">
        <v>105</v>
      </c>
      <c r="F39" s="15" t="n">
        <v>108</v>
      </c>
      <c r="G39" s="15" t="n">
        <v>170</v>
      </c>
      <c r="H39" s="15" t="n">
        <v>70</v>
      </c>
      <c r="I39" s="53" t="n">
        <v>24166.6666666667</v>
      </c>
      <c r="J39" s="53" t="n">
        <v>22500</v>
      </c>
      <c r="K39" s="54" t="n">
        <v>2413.53142857143</v>
      </c>
    </row>
    <row r="40" customFormat="false" ht="15" hidden="false" customHeight="false" outlineLevel="0" collapsed="false">
      <c r="A40" s="14" t="n">
        <v>2</v>
      </c>
      <c r="B40" s="14" t="n">
        <v>39</v>
      </c>
      <c r="C40" s="15" t="n">
        <v>18</v>
      </c>
      <c r="D40" s="14" t="s">
        <v>33</v>
      </c>
      <c r="E40" s="15" t="n">
        <v>100</v>
      </c>
      <c r="F40" s="15" t="n">
        <v>105</v>
      </c>
      <c r="G40" s="15" t="n">
        <v>150</v>
      </c>
      <c r="H40" s="15" t="n">
        <v>55</v>
      </c>
      <c r="I40" s="53" t="n">
        <v>32500</v>
      </c>
      <c r="J40" s="53" t="n">
        <v>25833.3333333333</v>
      </c>
      <c r="K40" s="54" t="n">
        <v>2686.93333333333</v>
      </c>
    </row>
    <row r="41" customFormat="false" ht="15" hidden="false" customHeight="false" outlineLevel="0" collapsed="false">
      <c r="A41" s="14" t="n">
        <v>2</v>
      </c>
      <c r="B41" s="14" t="n">
        <v>40</v>
      </c>
      <c r="C41" s="15" t="n">
        <v>1</v>
      </c>
      <c r="D41" s="14" t="s">
        <v>50</v>
      </c>
      <c r="E41" s="15" t="n">
        <v>105</v>
      </c>
      <c r="F41" s="15" t="n">
        <v>106</v>
      </c>
      <c r="G41" s="15" t="n">
        <v>175</v>
      </c>
      <c r="H41" s="15" t="n">
        <v>100</v>
      </c>
      <c r="I41" s="53" t="n">
        <v>30000</v>
      </c>
      <c r="J41" s="53" t="n">
        <v>28333.3333333333</v>
      </c>
      <c r="K41" s="54" t="n">
        <v>3197.25714285714</v>
      </c>
    </row>
    <row r="42" customFormat="false" ht="15" hidden="false" customHeight="false" outlineLevel="0" collapsed="false">
      <c r="A42" s="14" t="n">
        <v>3</v>
      </c>
      <c r="B42" s="14" t="n">
        <v>41</v>
      </c>
      <c r="C42" s="15" t="n">
        <v>16</v>
      </c>
      <c r="D42" s="14" t="s">
        <v>38</v>
      </c>
      <c r="E42" s="15" t="n">
        <v>108</v>
      </c>
      <c r="F42" s="15" t="n">
        <v>108</v>
      </c>
      <c r="G42" s="15" t="n">
        <v>225</v>
      </c>
      <c r="H42" s="15" t="n">
        <v>115</v>
      </c>
      <c r="I42" s="53" t="n">
        <v>21666.6666666667</v>
      </c>
      <c r="J42" s="53" t="n">
        <v>22500</v>
      </c>
      <c r="K42" s="54" t="n">
        <v>2356.29714285714</v>
      </c>
    </row>
    <row r="43" customFormat="false" ht="15" hidden="false" customHeight="false" outlineLevel="0" collapsed="false">
      <c r="A43" s="14" t="n">
        <v>3</v>
      </c>
      <c r="B43" s="14" t="n">
        <v>42</v>
      </c>
      <c r="C43" s="15" t="n">
        <v>19</v>
      </c>
      <c r="D43" s="14" t="s">
        <v>45</v>
      </c>
      <c r="E43" s="15" t="n">
        <v>104</v>
      </c>
      <c r="F43" s="15" t="n">
        <v>106</v>
      </c>
      <c r="G43" s="15" t="n">
        <v>145</v>
      </c>
      <c r="H43" s="15" t="n">
        <v>70</v>
      </c>
      <c r="I43" s="53" t="n">
        <v>25833.3333333333</v>
      </c>
      <c r="J43" s="53" t="n">
        <v>23333.3333333333</v>
      </c>
      <c r="K43" s="54" t="n">
        <v>2402.80228571429</v>
      </c>
    </row>
    <row r="44" customFormat="false" ht="15" hidden="false" customHeight="false" outlineLevel="0" collapsed="false">
      <c r="A44" s="14" t="n">
        <v>3</v>
      </c>
      <c r="B44" s="14" t="n">
        <v>43</v>
      </c>
      <c r="C44" s="15" t="n">
        <v>5</v>
      </c>
      <c r="D44" s="14" t="s">
        <v>40</v>
      </c>
      <c r="E44" s="15" t="n">
        <v>107</v>
      </c>
      <c r="F44" s="15" t="n">
        <v>108</v>
      </c>
      <c r="G44" s="15" t="n">
        <v>200</v>
      </c>
      <c r="H44" s="15" t="n">
        <v>110</v>
      </c>
      <c r="I44" s="53" t="n">
        <v>39166.6666666667</v>
      </c>
      <c r="J44" s="53" t="n">
        <v>12500</v>
      </c>
      <c r="K44" s="54" t="n">
        <v>5318.85714285714</v>
      </c>
    </row>
    <row r="45" customFormat="false" ht="15" hidden="false" customHeight="false" outlineLevel="0" collapsed="false">
      <c r="A45" s="14" t="n">
        <v>3</v>
      </c>
      <c r="B45" s="14" t="n">
        <v>44</v>
      </c>
      <c r="C45" s="15" t="n">
        <v>11</v>
      </c>
      <c r="D45" s="14" t="s">
        <v>49</v>
      </c>
      <c r="E45" s="15" t="n">
        <v>108</v>
      </c>
      <c r="F45" s="15" t="n">
        <v>107</v>
      </c>
      <c r="G45" s="15" t="n">
        <v>190</v>
      </c>
      <c r="H45" s="15" t="n">
        <v>110</v>
      </c>
      <c r="I45" s="53" t="n">
        <v>25833.3333333333</v>
      </c>
      <c r="J45" s="53" t="n">
        <v>28333.3333333333</v>
      </c>
      <c r="K45" s="54" t="n">
        <v>3419.72114285714</v>
      </c>
    </row>
    <row r="46" customFormat="false" ht="15" hidden="false" customHeight="false" outlineLevel="0" collapsed="false">
      <c r="A46" s="14" t="n">
        <v>3</v>
      </c>
      <c r="B46" s="14" t="n">
        <v>45</v>
      </c>
      <c r="C46" s="15" t="n">
        <v>7</v>
      </c>
      <c r="D46" s="14" t="s">
        <v>37</v>
      </c>
      <c r="E46" s="15" t="n">
        <v>106</v>
      </c>
      <c r="F46" s="15" t="n">
        <v>104</v>
      </c>
      <c r="G46" s="15" t="n">
        <v>165</v>
      </c>
      <c r="H46" s="15" t="n">
        <v>90</v>
      </c>
      <c r="I46" s="53" t="n">
        <v>44166.6666666667</v>
      </c>
      <c r="J46" s="53" t="n">
        <v>45000</v>
      </c>
      <c r="K46" s="54" t="n">
        <v>6955.81714285714</v>
      </c>
    </row>
    <row r="47" customFormat="false" ht="15" hidden="false" customHeight="false" outlineLevel="0" collapsed="false">
      <c r="A47" s="14" t="n">
        <v>3</v>
      </c>
      <c r="B47" s="14" t="n">
        <v>46</v>
      </c>
      <c r="C47" s="15" t="n">
        <v>12</v>
      </c>
      <c r="D47" s="14" t="s">
        <v>31</v>
      </c>
      <c r="E47" s="15" t="n">
        <v>105</v>
      </c>
      <c r="F47" s="15" t="n">
        <v>106</v>
      </c>
      <c r="G47" s="15" t="n">
        <v>180</v>
      </c>
      <c r="H47" s="15" t="n">
        <v>115</v>
      </c>
      <c r="I47" s="53" t="n">
        <v>41666.6666666667</v>
      </c>
      <c r="J47" s="53" t="n">
        <v>32500</v>
      </c>
      <c r="K47" s="54" t="n">
        <v>5821.05904761905</v>
      </c>
    </row>
    <row r="48" customFormat="false" ht="15" hidden="false" customHeight="false" outlineLevel="0" collapsed="false">
      <c r="A48" s="14" t="n">
        <v>3</v>
      </c>
      <c r="B48" s="14" t="n">
        <v>47</v>
      </c>
      <c r="C48" s="15" t="n">
        <v>3</v>
      </c>
      <c r="D48" s="14" t="s">
        <v>32</v>
      </c>
      <c r="E48" s="15" t="n">
        <v>107</v>
      </c>
      <c r="F48" s="15" t="n">
        <v>108</v>
      </c>
      <c r="G48" s="15" t="n">
        <v>165</v>
      </c>
      <c r="H48" s="15" t="n">
        <v>105</v>
      </c>
      <c r="I48" s="53" t="n">
        <v>27500</v>
      </c>
      <c r="J48" s="53" t="n">
        <v>44166.6666666667</v>
      </c>
      <c r="K48" s="54" t="n">
        <v>3037.25714285714</v>
      </c>
    </row>
    <row r="49" customFormat="false" ht="15" hidden="false" customHeight="false" outlineLevel="0" collapsed="false">
      <c r="A49" s="14" t="n">
        <v>3</v>
      </c>
      <c r="B49" s="14" t="n">
        <v>48</v>
      </c>
      <c r="C49" s="15" t="n">
        <v>6</v>
      </c>
      <c r="D49" s="14" t="s">
        <v>42</v>
      </c>
      <c r="E49" s="15" t="n">
        <v>105</v>
      </c>
      <c r="F49" s="15" t="n">
        <v>108</v>
      </c>
      <c r="G49" s="15" t="n">
        <v>155</v>
      </c>
      <c r="H49" s="15" t="n">
        <v>80</v>
      </c>
      <c r="I49" s="53" t="n">
        <v>15833.3333333333</v>
      </c>
      <c r="J49" s="53" t="n">
        <v>15000</v>
      </c>
      <c r="K49" s="54" t="n">
        <v>2059.04</v>
      </c>
    </row>
    <row r="50" customFormat="false" ht="15" hidden="false" customHeight="false" outlineLevel="0" collapsed="false">
      <c r="A50" s="14" t="n">
        <v>3</v>
      </c>
      <c r="B50" s="14" t="n">
        <v>49</v>
      </c>
      <c r="C50" s="15" t="n">
        <v>17</v>
      </c>
      <c r="D50" s="14" t="s">
        <v>34</v>
      </c>
      <c r="E50" s="15" t="n">
        <v>100</v>
      </c>
      <c r="F50" s="15" t="n">
        <v>105</v>
      </c>
      <c r="G50" s="56" t="n">
        <v>153.5</v>
      </c>
      <c r="H50" s="56" t="n">
        <v>71.2</v>
      </c>
      <c r="I50" s="53" t="n">
        <v>35000</v>
      </c>
      <c r="J50" s="53" t="n">
        <v>41666.6666666667</v>
      </c>
      <c r="K50" s="54" t="n">
        <v>5269.94285714286</v>
      </c>
    </row>
    <row r="51" customFormat="false" ht="15" hidden="false" customHeight="false" outlineLevel="0" collapsed="false">
      <c r="A51" s="14" t="n">
        <v>3</v>
      </c>
      <c r="B51" s="14" t="n">
        <v>50</v>
      </c>
      <c r="C51" s="15" t="n">
        <v>13</v>
      </c>
      <c r="D51" s="14" t="s">
        <v>43</v>
      </c>
      <c r="E51" s="15" t="n">
        <v>104</v>
      </c>
      <c r="F51" s="15" t="n">
        <v>104</v>
      </c>
      <c r="G51" s="15" t="n">
        <v>220</v>
      </c>
      <c r="H51" s="15" t="n">
        <v>120</v>
      </c>
      <c r="I51" s="53" t="n">
        <v>37500</v>
      </c>
      <c r="J51" s="53" t="n">
        <v>47500</v>
      </c>
      <c r="K51" s="54" t="n">
        <v>6907.38285714286</v>
      </c>
    </row>
    <row r="52" customFormat="false" ht="15" hidden="false" customHeight="false" outlineLevel="0" collapsed="false">
      <c r="A52" s="14" t="n">
        <v>3</v>
      </c>
      <c r="B52" s="14" t="n">
        <v>51</v>
      </c>
      <c r="C52" s="15" t="n">
        <v>8</v>
      </c>
      <c r="D52" s="14" t="s">
        <v>44</v>
      </c>
      <c r="E52" s="15" t="n">
        <v>100</v>
      </c>
      <c r="F52" s="15" t="n">
        <v>103</v>
      </c>
      <c r="G52" s="15" t="n">
        <v>210</v>
      </c>
      <c r="H52" s="15" t="n">
        <v>95</v>
      </c>
      <c r="I52" s="53" t="n">
        <v>45000</v>
      </c>
      <c r="J52" s="53" t="n">
        <v>45833.3333333333</v>
      </c>
      <c r="K52" s="54" t="n">
        <v>5531.52</v>
      </c>
    </row>
    <row r="53" customFormat="false" ht="15" hidden="false" customHeight="false" outlineLevel="0" collapsed="false">
      <c r="A53" s="14" t="n">
        <v>3</v>
      </c>
      <c r="B53" s="14" t="n">
        <v>52</v>
      </c>
      <c r="C53" s="15" t="n">
        <v>20</v>
      </c>
      <c r="D53" s="14" t="s">
        <v>35</v>
      </c>
      <c r="E53" s="15" t="n">
        <v>99</v>
      </c>
      <c r="F53" s="57" t="n">
        <v>101</v>
      </c>
      <c r="G53" s="15" t="n">
        <v>200</v>
      </c>
      <c r="H53" s="15" t="n">
        <v>110</v>
      </c>
      <c r="I53" s="53" t="n">
        <v>43333.3333333333</v>
      </c>
      <c r="J53" s="53" t="n">
        <v>40833.3333333333</v>
      </c>
      <c r="K53" s="54" t="n">
        <v>4877.33333333333</v>
      </c>
    </row>
    <row r="54" customFormat="false" ht="15" hidden="false" customHeight="false" outlineLevel="0" collapsed="false">
      <c r="A54" s="14" t="n">
        <v>3</v>
      </c>
      <c r="B54" s="14" t="n">
        <v>53</v>
      </c>
      <c r="C54" s="15" t="n">
        <v>15</v>
      </c>
      <c r="D54" s="14" t="s">
        <v>47</v>
      </c>
      <c r="E54" s="15" t="n">
        <v>100</v>
      </c>
      <c r="F54" s="57" t="n">
        <v>104</v>
      </c>
      <c r="G54" s="15" t="n">
        <v>130</v>
      </c>
      <c r="H54" s="15" t="n">
        <v>55</v>
      </c>
      <c r="I54" s="53" t="n">
        <v>45833.3333333333</v>
      </c>
      <c r="J54" s="53" t="n">
        <v>13333.3333333333</v>
      </c>
      <c r="K54" s="54" t="n">
        <v>5910.43047619048</v>
      </c>
    </row>
    <row r="55" customFormat="false" ht="15" hidden="false" customHeight="false" outlineLevel="0" collapsed="false">
      <c r="A55" s="14" t="n">
        <v>3</v>
      </c>
      <c r="B55" s="14" t="n">
        <v>54</v>
      </c>
      <c r="C55" s="15" t="n">
        <v>9</v>
      </c>
      <c r="D55" s="14" t="s">
        <v>39</v>
      </c>
      <c r="E55" s="15" t="n">
        <v>102</v>
      </c>
      <c r="F55" s="15" t="n">
        <v>104</v>
      </c>
      <c r="G55" s="15" t="n">
        <v>180</v>
      </c>
      <c r="H55" s="15" t="n">
        <v>95</v>
      </c>
      <c r="I55" s="53" t="n">
        <v>45000</v>
      </c>
      <c r="J55" s="53" t="n">
        <v>46666.6666666667</v>
      </c>
      <c r="K55" s="54" t="n">
        <v>4737.00571428571</v>
      </c>
    </row>
    <row r="56" customFormat="false" ht="15" hidden="false" customHeight="false" outlineLevel="0" collapsed="false">
      <c r="A56" s="14" t="n">
        <v>3</v>
      </c>
      <c r="B56" s="14" t="n">
        <v>55</v>
      </c>
      <c r="C56" s="15" t="n">
        <v>14</v>
      </c>
      <c r="D56" s="14" t="s">
        <v>36</v>
      </c>
      <c r="E56" s="15" t="n">
        <v>103</v>
      </c>
      <c r="F56" s="15" t="n">
        <v>104</v>
      </c>
      <c r="G56" s="15" t="n">
        <v>175</v>
      </c>
      <c r="H56" s="15" t="n">
        <v>95</v>
      </c>
      <c r="I56" s="53" t="n">
        <v>34166.6666666667</v>
      </c>
      <c r="J56" s="53" t="n">
        <v>48333.3333333333</v>
      </c>
      <c r="K56" s="54" t="n">
        <v>4511.2380952381</v>
      </c>
    </row>
    <row r="57" customFormat="false" ht="15" hidden="false" customHeight="false" outlineLevel="0" collapsed="false">
      <c r="A57" s="14" t="n">
        <v>3</v>
      </c>
      <c r="B57" s="14" t="n">
        <v>56</v>
      </c>
      <c r="C57" s="15" t="n">
        <v>4</v>
      </c>
      <c r="D57" s="14" t="s">
        <v>41</v>
      </c>
      <c r="E57" s="15" t="n">
        <v>106</v>
      </c>
      <c r="F57" s="15" t="n">
        <v>108</v>
      </c>
      <c r="G57" s="15" t="n">
        <v>185</v>
      </c>
      <c r="H57" s="15" t="n">
        <v>95</v>
      </c>
      <c r="I57" s="53" t="n">
        <v>30000</v>
      </c>
      <c r="J57" s="53" t="n">
        <v>31666.6666666667</v>
      </c>
      <c r="K57" s="54" t="n">
        <v>4670.93333333333</v>
      </c>
    </row>
    <row r="58" customFormat="false" ht="15" hidden="false" customHeight="false" outlineLevel="0" collapsed="false">
      <c r="A58" s="14" t="n">
        <v>3</v>
      </c>
      <c r="B58" s="14" t="n">
        <v>57</v>
      </c>
      <c r="C58" s="15" t="n">
        <v>18</v>
      </c>
      <c r="D58" s="14" t="s">
        <v>33</v>
      </c>
      <c r="E58" s="15" t="n">
        <v>100</v>
      </c>
      <c r="F58" s="15" t="n">
        <v>106</v>
      </c>
      <c r="G58" s="15" t="n">
        <v>185</v>
      </c>
      <c r="H58" s="15" t="n">
        <v>75</v>
      </c>
      <c r="I58" s="53" t="n">
        <v>40833.3333333333</v>
      </c>
      <c r="J58" s="53" t="n">
        <v>40000</v>
      </c>
      <c r="K58" s="54" t="n">
        <v>4596.48</v>
      </c>
    </row>
    <row r="59" customFormat="false" ht="15" hidden="false" customHeight="false" outlineLevel="0" collapsed="false">
      <c r="A59" s="14" t="n">
        <v>3</v>
      </c>
      <c r="B59" s="14" t="n">
        <v>58</v>
      </c>
      <c r="C59" s="15" t="n">
        <v>10</v>
      </c>
      <c r="D59" s="14" t="s">
        <v>46</v>
      </c>
      <c r="E59" s="57" t="n">
        <v>104</v>
      </c>
      <c r="F59" s="57" t="n">
        <v>106</v>
      </c>
      <c r="G59" s="15" t="n">
        <v>200</v>
      </c>
      <c r="H59" s="15" t="n">
        <v>85</v>
      </c>
      <c r="I59" s="53" t="n">
        <v>40833.3333333333</v>
      </c>
      <c r="J59" s="53" t="n">
        <v>38333.3333333333</v>
      </c>
      <c r="K59" s="54" t="n">
        <v>7265.52380952381</v>
      </c>
    </row>
    <row r="60" customFormat="false" ht="15" hidden="false" customHeight="false" outlineLevel="0" collapsed="false">
      <c r="A60" s="14" t="n">
        <v>3</v>
      </c>
      <c r="B60" s="14" t="n">
        <v>59</v>
      </c>
      <c r="C60" s="15" t="n">
        <v>2</v>
      </c>
      <c r="D60" s="14" t="s">
        <v>48</v>
      </c>
      <c r="E60" s="15" t="n">
        <v>99</v>
      </c>
      <c r="F60" s="56" t="n">
        <v>104</v>
      </c>
      <c r="G60" s="56" t="n">
        <v>171</v>
      </c>
      <c r="H60" s="56" t="n">
        <v>61.2</v>
      </c>
      <c r="I60" s="53" t="n">
        <v>51666.6666666667</v>
      </c>
      <c r="J60" s="53" t="n">
        <v>44166.6666666667</v>
      </c>
      <c r="K60" s="54" t="n">
        <v>5650.77333333333</v>
      </c>
    </row>
    <row r="61" customFormat="false" ht="15" hidden="false" customHeight="false" outlineLevel="0" collapsed="false">
      <c r="A61" s="24" t="n">
        <v>3</v>
      </c>
      <c r="B61" s="24" t="n">
        <v>60</v>
      </c>
      <c r="C61" s="25" t="n">
        <v>1</v>
      </c>
      <c r="D61" s="24" t="s">
        <v>50</v>
      </c>
      <c r="E61" s="25" t="n">
        <v>106</v>
      </c>
      <c r="F61" s="25" t="n">
        <v>108</v>
      </c>
      <c r="G61" s="25" t="n">
        <v>180</v>
      </c>
      <c r="H61" s="25" t="n">
        <v>95</v>
      </c>
      <c r="I61" s="59" t="n">
        <v>27500</v>
      </c>
      <c r="J61" s="53" t="n">
        <v>22500</v>
      </c>
      <c r="K61" s="54" t="n">
        <v>2733.10476190476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5" activeCellId="0" sqref="L25"/>
    </sheetView>
  </sheetViews>
  <sheetFormatPr defaultColWidth="8.578125" defaultRowHeight="15" zeroHeight="false" outlineLevelRow="0" outlineLevelCol="0"/>
  <cols>
    <col collapsed="false" customWidth="true" hidden="false" outlineLevel="0" max="11" min="2" style="0" width="9.11"/>
  </cols>
  <sheetData>
    <row r="1" customFormat="false" ht="15" hidden="false" customHeight="false" outlineLevel="0" collapsed="false">
      <c r="B1" s="0" t="s">
        <v>76</v>
      </c>
      <c r="C1" s="0" t="s">
        <v>77</v>
      </c>
      <c r="L1" s="0" t="s">
        <v>78</v>
      </c>
      <c r="M1" s="0" t="s">
        <v>79</v>
      </c>
      <c r="N1" s="0" t="s">
        <v>80</v>
      </c>
    </row>
    <row r="2" customFormat="false" ht="13.8" hidden="false" customHeight="false" outlineLevel="0" collapsed="false">
      <c r="A2" s="0" t="n">
        <v>1</v>
      </c>
      <c r="B2" s="0" t="n">
        <v>1</v>
      </c>
      <c r="C2" s="0" t="n">
        <v>1</v>
      </c>
      <c r="E2" s="0" t="n">
        <v>0.717750595786099</v>
      </c>
      <c r="J2" s="0" t="n">
        <f aca="true">RAND()+B2</f>
        <v>1.82267160598173</v>
      </c>
      <c r="K2" s="0" t="n">
        <f aca="false">RANK(J2,$J$2:$J$25)</f>
        <v>19</v>
      </c>
      <c r="L2" s="0" t="n">
        <f aca="false">VLOOKUP(K2,$A$2:$C$25,2,0)</f>
        <v>4</v>
      </c>
      <c r="M2" s="0" t="n">
        <f aca="false">VLOOKUP(K2,$A$2:$C$25,3,0)</f>
        <v>1</v>
      </c>
      <c r="N2" s="0" t="n">
        <v>1</v>
      </c>
    </row>
    <row r="3" customFormat="false" ht="13.8" hidden="false" customHeight="false" outlineLevel="0" collapsed="false">
      <c r="A3" s="0" t="n">
        <v>2</v>
      </c>
      <c r="B3" s="0" t="n">
        <v>1</v>
      </c>
      <c r="C3" s="0" t="n">
        <v>2</v>
      </c>
      <c r="E3" s="0" t="n">
        <v>0.0915068281119379</v>
      </c>
      <c r="J3" s="0" t="n">
        <f aca="true">RAND()+B3</f>
        <v>1.34124138054256</v>
      </c>
      <c r="K3" s="0" t="n">
        <f aca="false">RANK(J3,$J$2:$J$25)</f>
        <v>23</v>
      </c>
      <c r="L3" s="0" t="n">
        <f aca="false">VLOOKUP(K3,$A$2:$C$25,2,0)</f>
        <v>4</v>
      </c>
      <c r="M3" s="0" t="n">
        <f aca="false">VLOOKUP(K3,$A$2:$C$25,3,0)</f>
        <v>5</v>
      </c>
      <c r="N3" s="0" t="n">
        <v>2</v>
      </c>
    </row>
    <row r="4" customFormat="false" ht="13.8" hidden="false" customHeight="false" outlineLevel="0" collapsed="false">
      <c r="A4" s="0" t="n">
        <v>3</v>
      </c>
      <c r="B4" s="0" t="n">
        <v>1</v>
      </c>
      <c r="C4" s="0" t="n">
        <v>3</v>
      </c>
      <c r="E4" s="0" t="n">
        <v>0.915386987038674</v>
      </c>
      <c r="J4" s="0" t="n">
        <f aca="true">RAND()+B4</f>
        <v>1.10271893213752</v>
      </c>
      <c r="K4" s="0" t="n">
        <f aca="false">RANK(J4,$J$2:$J$25)</f>
        <v>24</v>
      </c>
      <c r="L4" s="0" t="n">
        <f aca="false">VLOOKUP(K4,$A$2:$C$25,2,0)</f>
        <v>4</v>
      </c>
      <c r="M4" s="0" t="n">
        <f aca="false">VLOOKUP(K4,$A$2:$C$25,3,0)</f>
        <v>6</v>
      </c>
      <c r="N4" s="0" t="n">
        <v>3</v>
      </c>
    </row>
    <row r="5" customFormat="false" ht="13.8" hidden="false" customHeight="false" outlineLevel="0" collapsed="false">
      <c r="A5" s="0" t="n">
        <v>4</v>
      </c>
      <c r="B5" s="0" t="n">
        <v>1</v>
      </c>
      <c r="C5" s="0" t="n">
        <v>4</v>
      </c>
      <c r="E5" s="0" t="n">
        <v>0.881905344292669</v>
      </c>
      <c r="J5" s="0" t="n">
        <f aca="true">RAND()+B5</f>
        <v>1.68481927816117</v>
      </c>
      <c r="K5" s="0" t="n">
        <f aca="false">RANK(J5,$J$2:$J$25)</f>
        <v>21</v>
      </c>
      <c r="L5" s="0" t="n">
        <f aca="false">VLOOKUP(K5,$A$2:$C$25,2,0)</f>
        <v>4</v>
      </c>
      <c r="M5" s="0" t="n">
        <f aca="false">VLOOKUP(K5,$A$2:$C$25,3,0)</f>
        <v>3</v>
      </c>
      <c r="N5" s="0" t="n">
        <v>4</v>
      </c>
    </row>
    <row r="6" customFormat="false" ht="13.8" hidden="false" customHeight="false" outlineLevel="0" collapsed="false">
      <c r="A6" s="0" t="n">
        <v>5</v>
      </c>
      <c r="B6" s="0" t="n">
        <v>1</v>
      </c>
      <c r="C6" s="0" t="n">
        <v>5</v>
      </c>
      <c r="E6" s="0" t="n">
        <v>0.413496328588104</v>
      </c>
      <c r="J6" s="0" t="n">
        <f aca="true">RAND()+B6</f>
        <v>1.67500656511202</v>
      </c>
      <c r="K6" s="0" t="n">
        <f aca="false">RANK(J6,$J$2:$J$25)</f>
        <v>22</v>
      </c>
      <c r="L6" s="0" t="n">
        <f aca="false">VLOOKUP(K6,$A$2:$C$25,2,0)</f>
        <v>4</v>
      </c>
      <c r="M6" s="0" t="n">
        <f aca="false">VLOOKUP(K6,$A$2:$C$25,3,0)</f>
        <v>4</v>
      </c>
      <c r="N6" s="0" t="n">
        <v>5</v>
      </c>
    </row>
    <row r="7" customFormat="false" ht="13.8" hidden="false" customHeight="false" outlineLevel="0" collapsed="false">
      <c r="A7" s="0" t="n">
        <v>6</v>
      </c>
      <c r="B7" s="0" t="n">
        <v>1</v>
      </c>
      <c r="C7" s="0" t="n">
        <v>6</v>
      </c>
      <c r="E7" s="0" t="n">
        <v>0.253741348647878</v>
      </c>
      <c r="J7" s="0" t="n">
        <f aca="true">RAND()+B7</f>
        <v>1.74898385001888</v>
      </c>
      <c r="K7" s="0" t="n">
        <f aca="false">RANK(J7,$J$2:$J$25)</f>
        <v>20</v>
      </c>
      <c r="L7" s="0" t="n">
        <f aca="false">VLOOKUP(K7,$A$2:$C$25,2,0)</f>
        <v>4</v>
      </c>
      <c r="M7" s="0" t="n">
        <f aca="false">VLOOKUP(K7,$A$2:$C$25,3,0)</f>
        <v>2</v>
      </c>
      <c r="N7" s="0" t="n">
        <v>6</v>
      </c>
    </row>
    <row r="8" customFormat="false" ht="13.8" hidden="false" customHeight="false" outlineLevel="0" collapsed="false">
      <c r="A8" s="0" t="n">
        <v>7</v>
      </c>
      <c r="B8" s="0" t="n">
        <v>2</v>
      </c>
      <c r="C8" s="0" t="n">
        <v>1</v>
      </c>
      <c r="E8" s="0" t="n">
        <v>0.0431328141865445</v>
      </c>
      <c r="J8" s="0" t="n">
        <f aca="true">RAND()+B8</f>
        <v>2.45645628485488</v>
      </c>
      <c r="K8" s="0" t="n">
        <f aca="false">RANK(J8,$J$2:$J$25)</f>
        <v>15</v>
      </c>
      <c r="L8" s="0" t="n">
        <f aca="false">VLOOKUP(K8,$A$2:$C$25,2,0)</f>
        <v>3</v>
      </c>
      <c r="M8" s="0" t="n">
        <f aca="false">VLOOKUP(K8,$A$2:$C$25,3,0)</f>
        <v>3</v>
      </c>
      <c r="N8" s="0" t="n">
        <v>7</v>
      </c>
    </row>
    <row r="9" customFormat="false" ht="13.8" hidden="false" customHeight="false" outlineLevel="0" collapsed="false">
      <c r="A9" s="0" t="n">
        <v>8</v>
      </c>
      <c r="B9" s="0" t="n">
        <v>2</v>
      </c>
      <c r="C9" s="0" t="n">
        <v>2</v>
      </c>
      <c r="E9" s="0" t="n">
        <v>0.554919293182474</v>
      </c>
      <c r="J9" s="0" t="n">
        <f aca="true">RAND()+B9</f>
        <v>2.09731797624177</v>
      </c>
      <c r="K9" s="0" t="n">
        <f aca="false">RANK(J9,$J$2:$J$25)</f>
        <v>18</v>
      </c>
      <c r="L9" s="0" t="n">
        <f aca="false">VLOOKUP(K9,$A$2:$C$25,2,0)</f>
        <v>3</v>
      </c>
      <c r="M9" s="0" t="n">
        <f aca="false">VLOOKUP(K9,$A$2:$C$25,3,0)</f>
        <v>6</v>
      </c>
      <c r="N9" s="0" t="n">
        <v>8</v>
      </c>
    </row>
    <row r="10" customFormat="false" ht="13.8" hidden="false" customHeight="false" outlineLevel="0" collapsed="false">
      <c r="A10" s="0" t="n">
        <v>9</v>
      </c>
      <c r="B10" s="0" t="n">
        <v>2</v>
      </c>
      <c r="C10" s="0" t="n">
        <v>3</v>
      </c>
      <c r="E10" s="0" t="n">
        <v>0.699602429258533</v>
      </c>
      <c r="J10" s="0" t="n">
        <f aca="true">RAND()+B10</f>
        <v>2.40940976464653</v>
      </c>
      <c r="K10" s="0" t="n">
        <f aca="false">RANK(J10,$J$2:$J$25)</f>
        <v>16</v>
      </c>
      <c r="L10" s="0" t="n">
        <f aca="false">VLOOKUP(K10,$A$2:$C$25,2,0)</f>
        <v>3</v>
      </c>
      <c r="M10" s="0" t="n">
        <f aca="false">VLOOKUP(K10,$A$2:$C$25,3,0)</f>
        <v>4</v>
      </c>
      <c r="N10" s="0" t="n">
        <v>9</v>
      </c>
    </row>
    <row r="11" customFormat="false" ht="13.8" hidden="false" customHeight="false" outlineLevel="0" collapsed="false">
      <c r="A11" s="0" t="n">
        <v>10</v>
      </c>
      <c r="B11" s="0" t="n">
        <v>2</v>
      </c>
      <c r="C11" s="0" t="n">
        <v>4</v>
      </c>
      <c r="E11" s="0" t="n">
        <v>0.0930459959291445</v>
      </c>
      <c r="J11" s="0" t="n">
        <f aca="true">RAND()+B11</f>
        <v>2.57021597858989</v>
      </c>
      <c r="K11" s="0" t="n">
        <f aca="false">RANK(J11,$J$2:$J$25)</f>
        <v>14</v>
      </c>
      <c r="L11" s="0" t="n">
        <f aca="false">VLOOKUP(K11,$A$2:$C$25,2,0)</f>
        <v>3</v>
      </c>
      <c r="M11" s="0" t="n">
        <f aca="false">VLOOKUP(K11,$A$2:$C$25,3,0)</f>
        <v>2</v>
      </c>
      <c r="N11" s="0" t="n">
        <v>10</v>
      </c>
    </row>
    <row r="12" customFormat="false" ht="13.8" hidden="false" customHeight="false" outlineLevel="0" collapsed="false">
      <c r="A12" s="0" t="n">
        <v>11</v>
      </c>
      <c r="B12" s="0" t="n">
        <v>2</v>
      </c>
      <c r="C12" s="0" t="n">
        <v>5</v>
      </c>
      <c r="E12" s="0" t="n">
        <v>0.835364128093642</v>
      </c>
      <c r="J12" s="0" t="n">
        <f aca="true">RAND()+B12</f>
        <v>2.99237493814039</v>
      </c>
      <c r="K12" s="0" t="n">
        <f aca="false">RANK(J12,$J$2:$J$25)</f>
        <v>13</v>
      </c>
      <c r="L12" s="0" t="n">
        <f aca="false">VLOOKUP(K12,$A$2:$C$25,2,0)</f>
        <v>3</v>
      </c>
      <c r="M12" s="0" t="n">
        <f aca="false">VLOOKUP(K12,$A$2:$C$25,3,0)</f>
        <v>1</v>
      </c>
      <c r="N12" s="0" t="n">
        <v>11</v>
      </c>
    </row>
    <row r="13" customFormat="false" ht="13.8" hidden="false" customHeight="false" outlineLevel="0" collapsed="false">
      <c r="A13" s="0" t="n">
        <v>12</v>
      </c>
      <c r="B13" s="0" t="n">
        <v>2</v>
      </c>
      <c r="C13" s="0" t="n">
        <v>6</v>
      </c>
      <c r="E13" s="0" t="n">
        <v>0.248240286659069</v>
      </c>
      <c r="J13" s="0" t="n">
        <f aca="true">RAND()+B13</f>
        <v>2.13712092481034</v>
      </c>
      <c r="K13" s="0" t="n">
        <f aca="false">RANK(J13,$J$2:$J$25)</f>
        <v>17</v>
      </c>
      <c r="L13" s="0" t="n">
        <f aca="false">VLOOKUP(K13,$A$2:$C$25,2,0)</f>
        <v>3</v>
      </c>
      <c r="M13" s="0" t="n">
        <f aca="false">VLOOKUP(K13,$A$2:$C$25,3,0)</f>
        <v>5</v>
      </c>
      <c r="N13" s="0" t="n">
        <v>12</v>
      </c>
    </row>
    <row r="14" customFormat="false" ht="13.8" hidden="false" customHeight="false" outlineLevel="0" collapsed="false">
      <c r="A14" s="0" t="n">
        <v>13</v>
      </c>
      <c r="B14" s="0" t="n">
        <v>3</v>
      </c>
      <c r="C14" s="0" t="n">
        <v>1</v>
      </c>
      <c r="E14" s="0" t="n">
        <v>0.204908286005476</v>
      </c>
      <c r="J14" s="0" t="n">
        <f aca="true">RAND()+B14</f>
        <v>3.36448799264125</v>
      </c>
      <c r="K14" s="0" t="n">
        <f aca="false">RANK(J14,$J$2:$J$25)</f>
        <v>10</v>
      </c>
      <c r="L14" s="0" t="n">
        <f aca="false">VLOOKUP(K14,$A$2:$C$25,2,0)</f>
        <v>2</v>
      </c>
      <c r="M14" s="0" t="n">
        <f aca="false">VLOOKUP(K14,$A$2:$C$25,3,0)</f>
        <v>4</v>
      </c>
      <c r="N14" s="0" t="n">
        <v>13</v>
      </c>
    </row>
    <row r="15" customFormat="false" ht="13.8" hidden="false" customHeight="false" outlineLevel="0" collapsed="false">
      <c r="A15" s="0" t="n">
        <v>14</v>
      </c>
      <c r="B15" s="0" t="n">
        <v>3</v>
      </c>
      <c r="C15" s="0" t="n">
        <v>2</v>
      </c>
      <c r="E15" s="0" t="n">
        <v>0.727338680769907</v>
      </c>
      <c r="J15" s="0" t="n">
        <f aca="true">RAND()+B15</f>
        <v>3.31292379779596</v>
      </c>
      <c r="K15" s="0" t="n">
        <f aca="false">RANK(J15,$J$2:$J$25)</f>
        <v>11</v>
      </c>
      <c r="L15" s="0" t="n">
        <f aca="false">VLOOKUP(K15,$A$2:$C$25,2,0)</f>
        <v>2</v>
      </c>
      <c r="M15" s="0" t="n">
        <f aca="false">VLOOKUP(K15,$A$2:$C$25,3,0)</f>
        <v>5</v>
      </c>
      <c r="N15" s="0" t="n">
        <v>14</v>
      </c>
    </row>
    <row r="16" customFormat="false" ht="13.8" hidden="false" customHeight="false" outlineLevel="0" collapsed="false">
      <c r="A16" s="0" t="n">
        <v>15</v>
      </c>
      <c r="B16" s="0" t="n">
        <v>3</v>
      </c>
      <c r="C16" s="0" t="n">
        <v>3</v>
      </c>
      <c r="E16" s="0" t="n">
        <v>0.946479650227768</v>
      </c>
      <c r="J16" s="0" t="n">
        <f aca="true">RAND()+B16</f>
        <v>3.86220483050389</v>
      </c>
      <c r="K16" s="0" t="n">
        <f aca="false">RANK(J16,$J$2:$J$25)</f>
        <v>7</v>
      </c>
      <c r="L16" s="0" t="n">
        <f aca="false">VLOOKUP(K16,$A$2:$C$25,2,0)</f>
        <v>2</v>
      </c>
      <c r="M16" s="0" t="n">
        <f aca="false">VLOOKUP(K16,$A$2:$C$25,3,0)</f>
        <v>1</v>
      </c>
      <c r="N16" s="0" t="n">
        <v>15</v>
      </c>
    </row>
    <row r="17" customFormat="false" ht="13.8" hidden="false" customHeight="false" outlineLevel="0" collapsed="false">
      <c r="A17" s="0" t="n">
        <v>16</v>
      </c>
      <c r="B17" s="0" t="n">
        <v>3</v>
      </c>
      <c r="C17" s="0" t="n">
        <v>4</v>
      </c>
      <c r="E17" s="0" t="n">
        <v>0.581115245390088</v>
      </c>
      <c r="J17" s="0" t="n">
        <f aca="true">RAND()+B17</f>
        <v>3.7658840141235</v>
      </c>
      <c r="K17" s="0" t="n">
        <f aca="false">RANK(J17,$J$2:$J$25)</f>
        <v>9</v>
      </c>
      <c r="L17" s="0" t="n">
        <f aca="false">VLOOKUP(K17,$A$2:$C$25,2,0)</f>
        <v>2</v>
      </c>
      <c r="M17" s="0" t="n">
        <f aca="false">VLOOKUP(K17,$A$2:$C$25,3,0)</f>
        <v>3</v>
      </c>
      <c r="N17" s="0" t="n">
        <v>16</v>
      </c>
    </row>
    <row r="18" customFormat="false" ht="13.8" hidden="false" customHeight="false" outlineLevel="0" collapsed="false">
      <c r="A18" s="0" t="n">
        <v>17</v>
      </c>
      <c r="B18" s="0" t="n">
        <v>3</v>
      </c>
      <c r="C18" s="0" t="n">
        <v>5</v>
      </c>
      <c r="E18" s="0" t="n">
        <v>0.597042179551863</v>
      </c>
      <c r="J18" s="0" t="n">
        <f aca="true">RAND()+B18</f>
        <v>3.7857823706536</v>
      </c>
      <c r="K18" s="0" t="n">
        <f aca="false">RANK(J18,$J$2:$J$25)</f>
        <v>8</v>
      </c>
      <c r="L18" s="0" t="n">
        <f aca="false">VLOOKUP(K18,$A$2:$C$25,2,0)</f>
        <v>2</v>
      </c>
      <c r="M18" s="0" t="n">
        <f aca="false">VLOOKUP(K18,$A$2:$C$25,3,0)</f>
        <v>2</v>
      </c>
      <c r="N18" s="0" t="n">
        <v>17</v>
      </c>
    </row>
    <row r="19" customFormat="false" ht="13.8" hidden="false" customHeight="false" outlineLevel="0" collapsed="false">
      <c r="A19" s="0" t="n">
        <v>18</v>
      </c>
      <c r="B19" s="0" t="n">
        <v>3</v>
      </c>
      <c r="C19" s="0" t="n">
        <v>6</v>
      </c>
      <c r="E19" s="0" t="n">
        <v>0.838746075258174</v>
      </c>
      <c r="J19" s="0" t="n">
        <f aca="true">RAND()+B19</f>
        <v>3.10566421814151</v>
      </c>
      <c r="K19" s="0" t="n">
        <f aca="false">RANK(J19,$J$2:$J$25)</f>
        <v>12</v>
      </c>
      <c r="L19" s="0" t="n">
        <f aca="false">VLOOKUP(K19,$A$2:$C$25,2,0)</f>
        <v>2</v>
      </c>
      <c r="M19" s="0" t="n">
        <f aca="false">VLOOKUP(K19,$A$2:$C$25,3,0)</f>
        <v>6</v>
      </c>
      <c r="N19" s="0" t="n">
        <v>18</v>
      </c>
    </row>
    <row r="20" customFormat="false" ht="13.8" hidden="false" customHeight="false" outlineLevel="0" collapsed="false">
      <c r="A20" s="0" t="n">
        <v>19</v>
      </c>
      <c r="B20" s="0" t="n">
        <v>4</v>
      </c>
      <c r="C20" s="0" t="n">
        <v>1</v>
      </c>
      <c r="E20" s="0" t="n">
        <v>0.9164156141306</v>
      </c>
      <c r="J20" s="0" t="n">
        <f aca="true">RAND()+B20</f>
        <v>4.34237837867585</v>
      </c>
      <c r="K20" s="0" t="n">
        <f aca="false">RANK(J20,$J$2:$J$25)</f>
        <v>4</v>
      </c>
      <c r="L20" s="0" t="n">
        <f aca="false">VLOOKUP(K20,$A$2:$C$25,2,0)</f>
        <v>1</v>
      </c>
      <c r="M20" s="0" t="n">
        <f aca="false">VLOOKUP(K20,$A$2:$C$25,3,0)</f>
        <v>4</v>
      </c>
      <c r="N20" s="0" t="n">
        <v>19</v>
      </c>
    </row>
    <row r="21" customFormat="false" ht="13.8" hidden="false" customHeight="false" outlineLevel="0" collapsed="false">
      <c r="A21" s="0" t="n">
        <v>20</v>
      </c>
      <c r="B21" s="0" t="n">
        <v>4</v>
      </c>
      <c r="C21" s="0" t="n">
        <v>2</v>
      </c>
      <c r="E21" s="0" t="n">
        <v>0.123285961766665</v>
      </c>
      <c r="J21" s="0" t="n">
        <f aca="true">RAND()+B21</f>
        <v>4.41529449658482</v>
      </c>
      <c r="K21" s="0" t="n">
        <f aca="false">RANK(J21,$J$2:$J$25)</f>
        <v>3</v>
      </c>
      <c r="L21" s="0" t="n">
        <f aca="false">VLOOKUP(K21,$A$2:$C$25,2,0)</f>
        <v>1</v>
      </c>
      <c r="M21" s="0" t="n">
        <f aca="false">VLOOKUP(K21,$A$2:$C$25,3,0)</f>
        <v>3</v>
      </c>
      <c r="N21" s="0" t="n">
        <v>20</v>
      </c>
    </row>
    <row r="22" customFormat="false" ht="13.8" hidden="false" customHeight="false" outlineLevel="0" collapsed="false">
      <c r="A22" s="0" t="n">
        <v>21</v>
      </c>
      <c r="B22" s="0" t="n">
        <v>4</v>
      </c>
      <c r="C22" s="0" t="n">
        <v>3</v>
      </c>
      <c r="E22" s="0" t="n">
        <v>0.784618541112969</v>
      </c>
      <c r="J22" s="0" t="n">
        <f aca="true">RAND()+B22</f>
        <v>4.07112674819646</v>
      </c>
      <c r="K22" s="0" t="n">
        <f aca="false">RANK(J22,$J$2:$J$25)</f>
        <v>5</v>
      </c>
      <c r="L22" s="0" t="n">
        <f aca="false">VLOOKUP(K22,$A$2:$C$25,2,0)</f>
        <v>1</v>
      </c>
      <c r="M22" s="0" t="n">
        <f aca="false">VLOOKUP(K22,$A$2:$C$25,3,0)</f>
        <v>5</v>
      </c>
      <c r="N22" s="0" t="n">
        <v>21</v>
      </c>
    </row>
    <row r="23" customFormat="false" ht="13.8" hidden="false" customHeight="false" outlineLevel="0" collapsed="false">
      <c r="A23" s="0" t="n">
        <v>22</v>
      </c>
      <c r="B23" s="0" t="n">
        <v>4</v>
      </c>
      <c r="C23" s="0" t="n">
        <v>4</v>
      </c>
      <c r="E23" s="0" t="n">
        <v>0.671413860618412</v>
      </c>
      <c r="J23" s="0" t="n">
        <f aca="true">RAND()+B23</f>
        <v>4.06421039047478</v>
      </c>
      <c r="K23" s="0" t="n">
        <f aca="false">RANK(J23,$J$2:$J$25)</f>
        <v>6</v>
      </c>
      <c r="L23" s="0" t="n">
        <f aca="false">VLOOKUP(K23,$A$2:$C$25,2,0)</f>
        <v>1</v>
      </c>
      <c r="M23" s="0" t="n">
        <f aca="false">VLOOKUP(K23,$A$2:$C$25,3,0)</f>
        <v>6</v>
      </c>
      <c r="N23" s="0" t="n">
        <v>22</v>
      </c>
    </row>
    <row r="24" customFormat="false" ht="13.8" hidden="false" customHeight="false" outlineLevel="0" collapsed="false">
      <c r="A24" s="0" t="n">
        <v>23</v>
      </c>
      <c r="B24" s="0" t="n">
        <v>4</v>
      </c>
      <c r="C24" s="0" t="n">
        <v>5</v>
      </c>
      <c r="E24" s="0" t="n">
        <v>0.00813737646046031</v>
      </c>
      <c r="J24" s="0" t="n">
        <f aca="true">RAND()+B24</f>
        <v>4.89598065449746</v>
      </c>
      <c r="K24" s="0" t="n">
        <f aca="false">RANK(J24,$J$2:$J$25)</f>
        <v>1</v>
      </c>
      <c r="L24" s="0" t="n">
        <f aca="false">VLOOKUP(K24,$A$2:$C$25,2,0)</f>
        <v>1</v>
      </c>
      <c r="M24" s="0" t="n">
        <f aca="false">VLOOKUP(K24,$A$2:$C$25,3,0)</f>
        <v>1</v>
      </c>
      <c r="N24" s="0" t="n">
        <v>23</v>
      </c>
    </row>
    <row r="25" customFormat="false" ht="13.8" hidden="false" customHeight="false" outlineLevel="0" collapsed="false">
      <c r="A25" s="0" t="n">
        <v>24</v>
      </c>
      <c r="B25" s="0" t="n">
        <v>4</v>
      </c>
      <c r="C25" s="0" t="n">
        <v>6</v>
      </c>
      <c r="E25" s="0" t="n">
        <v>0.975810100046141</v>
      </c>
      <c r="J25" s="0" t="n">
        <f aca="true">RAND()+B25</f>
        <v>4.69559928669718</v>
      </c>
      <c r="K25" s="0" t="n">
        <f aca="false">RANK(J25,$J$2:$J$25)</f>
        <v>2</v>
      </c>
      <c r="L25" s="0" t="n">
        <f aca="false">VLOOKUP(K25,$A$2:$C$25,2,0)</f>
        <v>1</v>
      </c>
      <c r="M25" s="0" t="n">
        <f aca="false">VLOOKUP(K25,$A$2:$C$25,3,0)</f>
        <v>2</v>
      </c>
      <c r="N25" s="0" t="n">
        <v>24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2" activeCellId="0" sqref="E2"/>
    </sheetView>
  </sheetViews>
  <sheetFormatPr defaultColWidth="8.578125" defaultRowHeight="15" zeroHeight="false" outlineLevelRow="0" outlineLevelCol="0"/>
  <sheetData>
    <row r="1" customFormat="false" ht="15" hidden="false" customHeight="false" outlineLevel="0" collapsed="false">
      <c r="A1" s="0" t="s">
        <v>81</v>
      </c>
      <c r="B1" s="0" t="s">
        <v>76</v>
      </c>
      <c r="C1" s="0" t="s">
        <v>77</v>
      </c>
      <c r="D1" s="0" t="s">
        <v>82</v>
      </c>
      <c r="F1" s="0" t="s">
        <v>83</v>
      </c>
    </row>
    <row r="2" customFormat="false" ht="13.8" hidden="false" customHeight="false" outlineLevel="0" collapsed="false">
      <c r="A2" s="0" t="n">
        <v>1</v>
      </c>
      <c r="B2" s="0" t="n">
        <v>1</v>
      </c>
      <c r="C2" s="0" t="n">
        <v>1</v>
      </c>
      <c r="D2" s="0" t="n">
        <f aca="true">RAND() + B2</f>
        <v>1.25187124968442</v>
      </c>
      <c r="E2" s="0" t="n">
        <f aca="false">RANK(D2,$D$2:$D$25)</f>
        <v>22</v>
      </c>
      <c r="F2" s="0" t="n">
        <f aca="false">VLOOKUP(E2,$A$2:$C$25,3,0)</f>
        <v>4</v>
      </c>
    </row>
    <row r="3" customFormat="false" ht="13.8" hidden="false" customHeight="false" outlineLevel="0" collapsed="false">
      <c r="A3" s="0" t="n">
        <v>2</v>
      </c>
      <c r="B3" s="0" t="n">
        <v>1</v>
      </c>
      <c r="C3" s="0" t="n">
        <v>2</v>
      </c>
      <c r="D3" s="0" t="n">
        <f aca="true">RAND() + B3</f>
        <v>1.4846793774055</v>
      </c>
      <c r="E3" s="0" t="n">
        <f aca="false">RANK(D3,$D$2:$D$25)</f>
        <v>21</v>
      </c>
      <c r="F3" s="0" t="n">
        <f aca="false">VLOOKUP(E3,$A$2:$C$25,3,0)</f>
        <v>3</v>
      </c>
    </row>
    <row r="4" customFormat="false" ht="13.8" hidden="false" customHeight="false" outlineLevel="0" collapsed="false">
      <c r="A4" s="0" t="n">
        <v>3</v>
      </c>
      <c r="B4" s="0" t="n">
        <v>1</v>
      </c>
      <c r="C4" s="0" t="n">
        <v>3</v>
      </c>
      <c r="D4" s="0" t="n">
        <f aca="true">RAND() + B4</f>
        <v>1.03872583593523</v>
      </c>
      <c r="E4" s="0" t="n">
        <f aca="false">RANK(D4,$D$2:$D$25)</f>
        <v>24</v>
      </c>
      <c r="F4" s="0" t="n">
        <f aca="false">VLOOKUP(E4,$A$2:$C$25,3,0)</f>
        <v>6</v>
      </c>
    </row>
    <row r="5" customFormat="false" ht="13.8" hidden="false" customHeight="false" outlineLevel="0" collapsed="false">
      <c r="A5" s="0" t="n">
        <v>4</v>
      </c>
      <c r="B5" s="0" t="n">
        <v>1</v>
      </c>
      <c r="C5" s="0" t="n">
        <v>4</v>
      </c>
      <c r="D5" s="0" t="n">
        <f aca="true">RAND() + B5</f>
        <v>1.56332118552205</v>
      </c>
      <c r="E5" s="0" t="n">
        <f aca="false">RANK(D5,$D$2:$D$25)</f>
        <v>20</v>
      </c>
      <c r="F5" s="0" t="n">
        <f aca="false">VLOOKUP(E5,$A$2:$C$25,3,0)</f>
        <v>2</v>
      </c>
    </row>
    <row r="6" customFormat="false" ht="13.8" hidden="false" customHeight="false" outlineLevel="0" collapsed="false">
      <c r="A6" s="0" t="n">
        <v>5</v>
      </c>
      <c r="B6" s="0" t="n">
        <v>1</v>
      </c>
      <c r="C6" s="0" t="n">
        <v>5</v>
      </c>
      <c r="D6" s="0" t="n">
        <f aca="true">RAND() + B6</f>
        <v>1.05085837898779</v>
      </c>
      <c r="E6" s="0" t="n">
        <f aca="false">RANK(D6,$D$2:$D$25)</f>
        <v>23</v>
      </c>
      <c r="F6" s="0" t="n">
        <f aca="false">VLOOKUP(E6,$A$2:$C$25,3,0)</f>
        <v>5</v>
      </c>
    </row>
    <row r="7" customFormat="false" ht="13.8" hidden="false" customHeight="false" outlineLevel="0" collapsed="false">
      <c r="A7" s="0" t="n">
        <v>6</v>
      </c>
      <c r="B7" s="0" t="n">
        <v>1</v>
      </c>
      <c r="C7" s="0" t="n">
        <v>6</v>
      </c>
      <c r="D7" s="0" t="n">
        <f aca="true">RAND() + B7</f>
        <v>1.80403537295596</v>
      </c>
      <c r="E7" s="0" t="n">
        <f aca="false">RANK(D7,$D$2:$D$25)</f>
        <v>19</v>
      </c>
      <c r="F7" s="0" t="n">
        <f aca="false">VLOOKUP(E7,$A$2:$C$25,3,0)</f>
        <v>1</v>
      </c>
    </row>
    <row r="8" customFormat="false" ht="13.8" hidden="false" customHeight="false" outlineLevel="0" collapsed="false">
      <c r="A8" s="0" t="n">
        <v>7</v>
      </c>
      <c r="B8" s="0" t="n">
        <v>2</v>
      </c>
      <c r="C8" s="0" t="n">
        <v>1</v>
      </c>
      <c r="D8" s="0" t="n">
        <f aca="true">RAND() + B8</f>
        <v>2.35318693867452</v>
      </c>
      <c r="E8" s="0" t="n">
        <f aca="false">RANK(D8,$D$2:$D$25)</f>
        <v>14</v>
      </c>
      <c r="F8" s="0" t="n">
        <f aca="false">VLOOKUP(E8,$A$2:$C$25,3,0)</f>
        <v>2</v>
      </c>
    </row>
    <row r="9" customFormat="false" ht="13.8" hidden="false" customHeight="false" outlineLevel="0" collapsed="false">
      <c r="A9" s="0" t="n">
        <v>8</v>
      </c>
      <c r="B9" s="0" t="n">
        <v>2</v>
      </c>
      <c r="C9" s="0" t="n">
        <v>2</v>
      </c>
      <c r="D9" s="0" t="n">
        <f aca="true">RAND() + B9</f>
        <v>2.07784385802912</v>
      </c>
      <c r="E9" s="0" t="n">
        <f aca="false">RANK(D9,$D$2:$D$25)</f>
        <v>17</v>
      </c>
      <c r="F9" s="0" t="n">
        <f aca="false">VLOOKUP(E9,$A$2:$C$25,3,0)</f>
        <v>5</v>
      </c>
    </row>
    <row r="10" customFormat="false" ht="13.8" hidden="false" customHeight="false" outlineLevel="0" collapsed="false">
      <c r="A10" s="0" t="n">
        <v>9</v>
      </c>
      <c r="B10" s="0" t="n">
        <v>2</v>
      </c>
      <c r="C10" s="0" t="n">
        <v>3</v>
      </c>
      <c r="D10" s="0" t="n">
        <f aca="true">RAND() + B10</f>
        <v>2.73310326023326</v>
      </c>
      <c r="E10" s="0" t="n">
        <f aca="false">RANK(D10,$D$2:$D$25)</f>
        <v>13</v>
      </c>
      <c r="F10" s="0" t="n">
        <f aca="false">VLOOKUP(E10,$A$2:$C$25,3,0)</f>
        <v>1</v>
      </c>
    </row>
    <row r="11" customFormat="false" ht="13.8" hidden="false" customHeight="false" outlineLevel="0" collapsed="false">
      <c r="A11" s="0" t="n">
        <v>10</v>
      </c>
      <c r="B11" s="0" t="n">
        <v>2</v>
      </c>
      <c r="C11" s="0" t="n">
        <v>4</v>
      </c>
      <c r="D11" s="0" t="n">
        <f aca="true">RAND() + B11</f>
        <v>2.34026642229295</v>
      </c>
      <c r="E11" s="0" t="n">
        <f aca="false">RANK(D11,$D$2:$D$25)</f>
        <v>15</v>
      </c>
      <c r="F11" s="0" t="n">
        <f aca="false">VLOOKUP(E11,$A$2:$C$25,3,0)</f>
        <v>3</v>
      </c>
    </row>
    <row r="12" customFormat="false" ht="13.8" hidden="false" customHeight="false" outlineLevel="0" collapsed="false">
      <c r="A12" s="0" t="n">
        <v>11</v>
      </c>
      <c r="B12" s="0" t="n">
        <v>2</v>
      </c>
      <c r="C12" s="0" t="n">
        <v>5</v>
      </c>
      <c r="D12" s="0" t="n">
        <f aca="true">RAND() + B12</f>
        <v>2.04791650676215</v>
      </c>
      <c r="E12" s="0" t="n">
        <f aca="false">RANK(D12,$D$2:$D$25)</f>
        <v>18</v>
      </c>
      <c r="F12" s="0" t="n">
        <f aca="false">VLOOKUP(E12,$A$2:$C$25,3,0)</f>
        <v>6</v>
      </c>
    </row>
    <row r="13" customFormat="false" ht="13.8" hidden="false" customHeight="false" outlineLevel="0" collapsed="false">
      <c r="A13" s="0" t="n">
        <v>12</v>
      </c>
      <c r="B13" s="0" t="n">
        <v>2</v>
      </c>
      <c r="C13" s="0" t="n">
        <v>6</v>
      </c>
      <c r="D13" s="0" t="n">
        <f aca="true">RAND() + B13</f>
        <v>2.19178078317245</v>
      </c>
      <c r="E13" s="0" t="n">
        <f aca="false">RANK(D13,$D$2:$D$25)</f>
        <v>16</v>
      </c>
      <c r="F13" s="0" t="n">
        <f aca="false">VLOOKUP(E13,$A$2:$C$25,3,0)</f>
        <v>4</v>
      </c>
    </row>
    <row r="14" customFormat="false" ht="13.8" hidden="false" customHeight="false" outlineLevel="0" collapsed="false">
      <c r="A14" s="0" t="n">
        <v>13</v>
      </c>
      <c r="B14" s="0" t="n">
        <v>3</v>
      </c>
      <c r="C14" s="0" t="n">
        <v>1</v>
      </c>
      <c r="D14" s="0" t="n">
        <f aca="true">RAND() + B14</f>
        <v>3.39131309885582</v>
      </c>
      <c r="E14" s="0" t="n">
        <f aca="false">RANK(D14,$D$2:$D$25)</f>
        <v>9</v>
      </c>
      <c r="F14" s="0" t="n">
        <f aca="false">VLOOKUP(E14,$A$2:$C$25,3,0)</f>
        <v>3</v>
      </c>
    </row>
    <row r="15" customFormat="false" ht="13.8" hidden="false" customHeight="false" outlineLevel="0" collapsed="false">
      <c r="A15" s="0" t="n">
        <v>14</v>
      </c>
      <c r="B15" s="0" t="n">
        <v>3</v>
      </c>
      <c r="C15" s="0" t="n">
        <v>2</v>
      </c>
      <c r="D15" s="0" t="n">
        <f aca="true">RAND() + B15</f>
        <v>3.06719672298091</v>
      </c>
      <c r="E15" s="0" t="n">
        <f aca="false">RANK(D15,$D$2:$D$25)</f>
        <v>11</v>
      </c>
      <c r="F15" s="0" t="n">
        <f aca="false">VLOOKUP(E15,$A$2:$C$25,3,0)</f>
        <v>5</v>
      </c>
    </row>
    <row r="16" customFormat="false" ht="13.8" hidden="false" customHeight="false" outlineLevel="0" collapsed="false">
      <c r="A16" s="0" t="n">
        <v>15</v>
      </c>
      <c r="B16" s="0" t="n">
        <v>3</v>
      </c>
      <c r="C16" s="0" t="n">
        <v>3</v>
      </c>
      <c r="D16" s="0" t="n">
        <f aca="true">RAND() + B16</f>
        <v>3.10742686881319</v>
      </c>
      <c r="E16" s="0" t="n">
        <f aca="false">RANK(D16,$D$2:$D$25)</f>
        <v>10</v>
      </c>
      <c r="F16" s="0" t="n">
        <f aca="false">VLOOKUP(E16,$A$2:$C$25,3,0)</f>
        <v>4</v>
      </c>
    </row>
    <row r="17" customFormat="false" ht="13.8" hidden="false" customHeight="false" outlineLevel="0" collapsed="false">
      <c r="A17" s="0" t="n">
        <v>16</v>
      </c>
      <c r="B17" s="0" t="n">
        <v>3</v>
      </c>
      <c r="C17" s="0" t="n">
        <v>4</v>
      </c>
      <c r="D17" s="0" t="n">
        <f aca="true">RAND() + B17</f>
        <v>3.49459009980511</v>
      </c>
      <c r="E17" s="0" t="n">
        <f aca="false">RANK(D17,$D$2:$D$25)</f>
        <v>8</v>
      </c>
      <c r="F17" s="0" t="n">
        <f aca="false">VLOOKUP(E17,$A$2:$C$25,3,0)</f>
        <v>2</v>
      </c>
    </row>
    <row r="18" customFormat="false" ht="13.8" hidden="false" customHeight="false" outlineLevel="0" collapsed="false">
      <c r="A18" s="0" t="n">
        <v>17</v>
      </c>
      <c r="B18" s="0" t="n">
        <v>3</v>
      </c>
      <c r="C18" s="0" t="n">
        <v>5</v>
      </c>
      <c r="D18" s="0" t="n">
        <f aca="true">RAND() + B18</f>
        <v>3.02951823724322</v>
      </c>
      <c r="E18" s="0" t="n">
        <f aca="false">RANK(D18,$D$2:$D$25)</f>
        <v>12</v>
      </c>
      <c r="F18" s="0" t="n">
        <f aca="false">VLOOKUP(E18,$A$2:$C$25,3,0)</f>
        <v>6</v>
      </c>
    </row>
    <row r="19" customFormat="false" ht="13.8" hidden="false" customHeight="false" outlineLevel="0" collapsed="false">
      <c r="A19" s="0" t="n">
        <v>18</v>
      </c>
      <c r="B19" s="0" t="n">
        <v>3</v>
      </c>
      <c r="C19" s="0" t="n">
        <v>6</v>
      </c>
      <c r="D19" s="0" t="n">
        <f aca="true">RAND() + B19</f>
        <v>3.73582212306981</v>
      </c>
      <c r="E19" s="0" t="n">
        <f aca="false">RANK(D19,$D$2:$D$25)</f>
        <v>7</v>
      </c>
      <c r="F19" s="0" t="n">
        <f aca="false">VLOOKUP(E19,$A$2:$C$25,3,0)</f>
        <v>1</v>
      </c>
    </row>
    <row r="20" customFormat="false" ht="13.8" hidden="false" customHeight="false" outlineLevel="0" collapsed="false">
      <c r="A20" s="0" t="n">
        <v>19</v>
      </c>
      <c r="B20" s="0" t="n">
        <v>4</v>
      </c>
      <c r="C20" s="0" t="n">
        <v>1</v>
      </c>
      <c r="D20" s="0" t="n">
        <f aca="true">RAND() + B20</f>
        <v>4.13222564821364</v>
      </c>
      <c r="E20" s="0" t="n">
        <f aca="false">RANK(D20,$D$2:$D$25)</f>
        <v>5</v>
      </c>
      <c r="F20" s="0" t="n">
        <f aca="false">VLOOKUP(E20,$A$2:$C$25,3,0)</f>
        <v>5</v>
      </c>
    </row>
    <row r="21" customFormat="false" ht="13.8" hidden="false" customHeight="false" outlineLevel="0" collapsed="false">
      <c r="A21" s="0" t="n">
        <v>20</v>
      </c>
      <c r="B21" s="0" t="n">
        <v>4</v>
      </c>
      <c r="C21" s="0" t="n">
        <v>2</v>
      </c>
      <c r="D21" s="0" t="n">
        <f aca="true">RAND() + B21</f>
        <v>4.83365031112433</v>
      </c>
      <c r="E21" s="0" t="n">
        <f aca="false">RANK(D21,$D$2:$D$25)</f>
        <v>1</v>
      </c>
      <c r="F21" s="0" t="n">
        <f aca="false">VLOOKUP(E21,$A$2:$C$25,3,0)</f>
        <v>1</v>
      </c>
    </row>
    <row r="22" customFormat="false" ht="13.8" hidden="false" customHeight="false" outlineLevel="0" collapsed="false">
      <c r="A22" s="0" t="n">
        <v>21</v>
      </c>
      <c r="B22" s="0" t="n">
        <v>4</v>
      </c>
      <c r="C22" s="0" t="n">
        <v>3</v>
      </c>
      <c r="D22" s="0" t="n">
        <f aca="true">RAND() + B22</f>
        <v>4.19674524420435</v>
      </c>
      <c r="E22" s="0" t="n">
        <f aca="false">RANK(D22,$D$2:$D$25)</f>
        <v>4</v>
      </c>
      <c r="F22" s="0" t="n">
        <f aca="false">VLOOKUP(E22,$A$2:$C$25,3,0)</f>
        <v>4</v>
      </c>
    </row>
    <row r="23" customFormat="false" ht="13.8" hidden="false" customHeight="false" outlineLevel="0" collapsed="false">
      <c r="A23" s="0" t="n">
        <v>22</v>
      </c>
      <c r="B23" s="0" t="n">
        <v>4</v>
      </c>
      <c r="C23" s="0" t="n">
        <v>4</v>
      </c>
      <c r="D23" s="0" t="n">
        <f aca="true">RAND() + B23</f>
        <v>4.33174045603026</v>
      </c>
      <c r="E23" s="0" t="n">
        <f aca="false">RANK(D23,$D$2:$D$25)</f>
        <v>3</v>
      </c>
      <c r="F23" s="0" t="n">
        <f aca="false">VLOOKUP(E23,$A$2:$C$25,3,0)</f>
        <v>3</v>
      </c>
    </row>
    <row r="24" customFormat="false" ht="13.8" hidden="false" customHeight="false" outlineLevel="0" collapsed="false">
      <c r="A24" s="0" t="n">
        <v>23</v>
      </c>
      <c r="B24" s="0" t="n">
        <v>4</v>
      </c>
      <c r="C24" s="0" t="n">
        <v>5</v>
      </c>
      <c r="D24" s="0" t="n">
        <f aca="true">RAND() + B24</f>
        <v>4.64909194604685</v>
      </c>
      <c r="E24" s="0" t="n">
        <f aca="false">RANK(D24,$D$2:$D$25)</f>
        <v>2</v>
      </c>
      <c r="F24" s="0" t="n">
        <f aca="false">VLOOKUP(E24,$A$2:$C$25,3,0)</f>
        <v>2</v>
      </c>
    </row>
    <row r="25" customFormat="false" ht="13.8" hidden="false" customHeight="false" outlineLevel="0" collapsed="false">
      <c r="A25" s="0" t="n">
        <v>24</v>
      </c>
      <c r="B25" s="0" t="n">
        <v>4</v>
      </c>
      <c r="C25" s="0" t="n">
        <v>6</v>
      </c>
      <c r="D25" s="0" t="n">
        <f aca="true">RAND() + B25</f>
        <v>4.0382618775443</v>
      </c>
      <c r="E25" s="0" t="n">
        <f aca="false">RANK(D25,$D$2:$D$25)</f>
        <v>6</v>
      </c>
      <c r="F25" s="0" t="n">
        <f aca="false">VLOOKUP(E25,$A$2:$C$25,3,0)</f>
        <v>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09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I7" activeCellId="0" sqref="I7"/>
    </sheetView>
  </sheetViews>
  <sheetFormatPr defaultColWidth="8.578125" defaultRowHeight="15" zeroHeight="false" outlineLevelRow="0" outlineLevelCol="0"/>
  <cols>
    <col collapsed="false" customWidth="true" hidden="false" outlineLevel="0" max="7" min="7" style="0" width="24.21"/>
    <col collapsed="false" customWidth="true" hidden="false" outlineLevel="0" max="8" min="8" style="0" width="45.42"/>
  </cols>
  <sheetData>
    <row r="1" customFormat="false" ht="15" hidden="false" customHeight="false" outlineLevel="0" collapsed="false">
      <c r="A1" s="0" t="s">
        <v>84</v>
      </c>
      <c r="B1" s="0" t="s">
        <v>85</v>
      </c>
      <c r="C1" s="0" t="s">
        <v>86</v>
      </c>
      <c r="D1" s="0" t="s">
        <v>87</v>
      </c>
      <c r="F1" s="2" t="s">
        <v>88</v>
      </c>
      <c r="G1" s="2" t="s">
        <v>89</v>
      </c>
      <c r="H1" s="60"/>
    </row>
    <row r="2" customFormat="false" ht="15" hidden="false" customHeight="false" outlineLevel="0" collapsed="false">
      <c r="A2" s="0" t="s">
        <v>90</v>
      </c>
      <c r="B2" s="0" t="n">
        <v>1948</v>
      </c>
      <c r="C2" s="0" t="n">
        <v>1951</v>
      </c>
      <c r="D2" s="0" t="n">
        <v>4.247</v>
      </c>
      <c r="E2" s="0" t="n">
        <v>6.56057467532468</v>
      </c>
      <c r="F2" s="2" t="n">
        <f aca="false">D2-E2</f>
        <v>-2.31357467532468</v>
      </c>
      <c r="G2" s="2" t="n">
        <f aca="false">F2^2</f>
        <v>5.3526277783037</v>
      </c>
      <c r="H2" s="60"/>
    </row>
    <row r="3" customFormat="false" ht="15" hidden="false" customHeight="false" outlineLevel="0" collapsed="false">
      <c r="A3" s="0" t="s">
        <v>91</v>
      </c>
      <c r="B3" s="0" t="n">
        <v>1948</v>
      </c>
      <c r="C3" s="0" t="n">
        <v>1957</v>
      </c>
      <c r="D3" s="0" t="n">
        <v>4.322</v>
      </c>
      <c r="E3" s="0" t="n">
        <v>6.56057467532468</v>
      </c>
      <c r="F3" s="2" t="n">
        <f aca="false">D3-E3</f>
        <v>-2.23857467532468</v>
      </c>
      <c r="G3" s="2" t="n">
        <f aca="false">F3^2</f>
        <v>5.011216577005</v>
      </c>
      <c r="H3" s="60" t="s">
        <v>92</v>
      </c>
      <c r="I3" s="0" t="n">
        <f aca="false">AVERAGE(D:D)</f>
        <v>6.56057467532468</v>
      </c>
    </row>
    <row r="4" customFormat="false" ht="15" hidden="false" customHeight="false" outlineLevel="0" collapsed="false">
      <c r="A4" s="0" t="s">
        <v>93</v>
      </c>
      <c r="B4" s="0" t="n">
        <v>1948</v>
      </c>
      <c r="C4" s="0" t="n">
        <v>1958</v>
      </c>
      <c r="D4" s="0" t="n">
        <v>4.459</v>
      </c>
      <c r="E4" s="0" t="n">
        <v>6.56057467532468</v>
      </c>
      <c r="F4" s="2" t="n">
        <f aca="false">D4-E4</f>
        <v>-2.10157467532468</v>
      </c>
      <c r="G4" s="2" t="n">
        <f aca="false">F4^2</f>
        <v>4.41661611596603</v>
      </c>
      <c r="H4" s="60" t="s">
        <v>94</v>
      </c>
      <c r="I4" s="0" t="n">
        <f aca="false">MAX(D:D)</f>
        <v>9.563</v>
      </c>
    </row>
    <row r="5" customFormat="false" ht="15" hidden="false" customHeight="false" outlineLevel="0" collapsed="false">
      <c r="A5" s="0" t="s">
        <v>95</v>
      </c>
      <c r="B5" s="0" t="n">
        <v>1948</v>
      </c>
      <c r="C5" s="0" t="n">
        <v>1951</v>
      </c>
      <c r="D5" s="0" t="n">
        <v>4.015</v>
      </c>
      <c r="E5" s="0" t="n">
        <v>6.56057467532468</v>
      </c>
      <c r="F5" s="2" t="n">
        <f aca="false">D5-E5</f>
        <v>-2.54557467532468</v>
      </c>
      <c r="G5" s="2" t="n">
        <f aca="false">F5^2</f>
        <v>6.47995042765435</v>
      </c>
      <c r="H5" s="60" t="s">
        <v>96</v>
      </c>
      <c r="I5" s="0" t="n">
        <f aca="false">MIN(D:D)</f>
        <v>3.603</v>
      </c>
    </row>
    <row r="6" customFormat="false" ht="15" hidden="false" customHeight="false" outlineLevel="0" collapsed="false">
      <c r="A6" s="0" t="s">
        <v>97</v>
      </c>
      <c r="B6" s="0" t="n">
        <v>1948</v>
      </c>
      <c r="C6" s="0" t="n">
        <v>1952</v>
      </c>
      <c r="D6" s="0" t="n">
        <v>4.623</v>
      </c>
      <c r="E6" s="0" t="n">
        <v>6.56057467532468</v>
      </c>
      <c r="F6" s="2" t="n">
        <f aca="false">D6-E6</f>
        <v>-1.93757467532468</v>
      </c>
      <c r="G6" s="2" t="n">
        <f aca="false">F6^2</f>
        <v>3.75419562245954</v>
      </c>
      <c r="H6" s="60" t="s">
        <v>98</v>
      </c>
      <c r="I6" s="0" t="n">
        <f aca="false">MEDIAN(D:D)</f>
        <v>6.4355</v>
      </c>
    </row>
    <row r="7" customFormat="false" ht="15" hidden="false" customHeight="false" outlineLevel="0" collapsed="false">
      <c r="A7" s="0" t="s">
        <v>99</v>
      </c>
      <c r="B7" s="0" t="n">
        <v>1948</v>
      </c>
      <c r="C7" s="0" t="n">
        <v>1957</v>
      </c>
      <c r="D7" s="0" t="n">
        <v>4.128</v>
      </c>
      <c r="E7" s="0" t="n">
        <v>6.56057467532468</v>
      </c>
      <c r="F7" s="2" t="n">
        <f aca="false">D7-E7</f>
        <v>-2.43257467532468</v>
      </c>
      <c r="G7" s="2" t="n">
        <f aca="false">F7^2</f>
        <v>5.91741955103097</v>
      </c>
      <c r="H7" s="60" t="s">
        <v>100</v>
      </c>
      <c r="I7" s="0" t="n">
        <f aca="false">MODE(D:D)</f>
        <v>4.822</v>
      </c>
      <c r="J7" s="0" t="s">
        <v>101</v>
      </c>
    </row>
    <row r="8" customFormat="false" ht="15" hidden="false" customHeight="false" outlineLevel="0" collapsed="false">
      <c r="A8" s="0" t="s">
        <v>102</v>
      </c>
      <c r="B8" s="0" t="n">
        <v>1948</v>
      </c>
      <c r="C8" s="0" t="n">
        <v>1969</v>
      </c>
      <c r="D8" s="0" t="n">
        <v>4.829</v>
      </c>
      <c r="E8" s="0" t="n">
        <v>6.56057467532468</v>
      </c>
      <c r="F8" s="2" t="n">
        <f aca="false">D8-E8</f>
        <v>-1.73157467532468</v>
      </c>
      <c r="G8" s="2" t="n">
        <f aca="false">F8^2</f>
        <v>2.99835085622577</v>
      </c>
      <c r="H8" s="60"/>
    </row>
    <row r="9" customFormat="false" ht="15" hidden="false" customHeight="false" outlineLevel="0" collapsed="false">
      <c r="A9" s="0" t="s">
        <v>103</v>
      </c>
      <c r="B9" s="0" t="n">
        <v>1948</v>
      </c>
      <c r="C9" s="0" t="n">
        <v>1956</v>
      </c>
      <c r="D9" s="0" t="n">
        <v>4.163</v>
      </c>
      <c r="E9" s="0" t="n">
        <v>6.56057467532468</v>
      </c>
      <c r="F9" s="2" t="n">
        <f aca="false">D9-E9</f>
        <v>-2.39757467532468</v>
      </c>
      <c r="G9" s="2" t="n">
        <f aca="false">F9^2</f>
        <v>5.74836432375824</v>
      </c>
      <c r="H9" s="60" t="s">
        <v>104</v>
      </c>
      <c r="I9" s="0" t="n">
        <f aca="false">VAR(D:D)</f>
        <v>2.61896274684843</v>
      </c>
    </row>
    <row r="10" customFormat="false" ht="15" hidden="false" customHeight="false" outlineLevel="0" collapsed="false">
      <c r="A10" s="0" t="s">
        <v>105</v>
      </c>
      <c r="B10" s="0" t="n">
        <v>1948</v>
      </c>
      <c r="C10" s="0" t="n">
        <v>1954</v>
      </c>
      <c r="D10" s="0" t="n">
        <v>4.472</v>
      </c>
      <c r="E10" s="0" t="n">
        <v>6.56057467532468</v>
      </c>
      <c r="F10" s="2" t="n">
        <f aca="false">D10-E10</f>
        <v>-2.08857467532468</v>
      </c>
      <c r="G10" s="2" t="n">
        <f aca="false">F10^2</f>
        <v>4.36214417440759</v>
      </c>
      <c r="H10" s="60" t="s">
        <v>106</v>
      </c>
      <c r="I10" s="0" t="n">
        <f aca="false">AVERAGE(F2:F309)</f>
        <v>-4.32842794795418E-015</v>
      </c>
    </row>
    <row r="11" customFormat="false" ht="15" hidden="false" customHeight="false" outlineLevel="0" collapsed="false">
      <c r="A11" s="0" t="s">
        <v>107</v>
      </c>
      <c r="B11" s="0" t="n">
        <v>1948</v>
      </c>
      <c r="C11" s="0" t="n">
        <v>1959</v>
      </c>
      <c r="D11" s="0" t="n">
        <v>4.545</v>
      </c>
      <c r="E11" s="0" t="n">
        <v>6.56057467532468</v>
      </c>
      <c r="F11" s="2" t="n">
        <f aca="false">D11-E11</f>
        <v>-2.01557467532468</v>
      </c>
      <c r="G11" s="2" t="n">
        <f aca="false">F11^2</f>
        <v>4.06254127181019</v>
      </c>
      <c r="H11" s="60" t="s">
        <v>108</v>
      </c>
      <c r="I11" s="0" t="n">
        <f aca="false">AVERAGE(G2:G309)</f>
        <v>2.61045962104697</v>
      </c>
    </row>
    <row r="12" customFormat="false" ht="15" hidden="false" customHeight="false" outlineLevel="0" collapsed="false">
      <c r="A12" s="0" t="s">
        <v>109</v>
      </c>
      <c r="B12" s="0" t="n">
        <v>1948</v>
      </c>
      <c r="C12" s="0" t="n">
        <v>1954</v>
      </c>
      <c r="D12" s="0" t="n">
        <v>4.822</v>
      </c>
      <c r="E12" s="0" t="n">
        <v>6.56057467532468</v>
      </c>
      <c r="F12" s="2" t="n">
        <f aca="false">D12-E12</f>
        <v>-1.73857467532468</v>
      </c>
      <c r="G12" s="2" t="n">
        <f aca="false">F12^2</f>
        <v>3.02264190168031</v>
      </c>
      <c r="H12" s="60"/>
    </row>
    <row r="13" customFormat="false" ht="15" hidden="false" customHeight="false" outlineLevel="0" collapsed="false">
      <c r="A13" s="0" t="s">
        <v>110</v>
      </c>
      <c r="B13" s="0" t="n">
        <v>1948</v>
      </c>
      <c r="C13" s="0" t="n">
        <v>1951</v>
      </c>
      <c r="D13" s="0" t="n">
        <v>4.78</v>
      </c>
      <c r="E13" s="0" t="n">
        <v>6.56057467532468</v>
      </c>
      <c r="F13" s="2" t="n">
        <f aca="false">D13-E13</f>
        <v>-1.78057467532468</v>
      </c>
      <c r="G13" s="2" t="n">
        <f aca="false">F13^2</f>
        <v>3.17044617440759</v>
      </c>
      <c r="H13" s="60" t="s">
        <v>111</v>
      </c>
      <c r="I13" s="0" t="n">
        <f aca="false">COUNT(F:F)</f>
        <v>308</v>
      </c>
    </row>
    <row r="14" customFormat="false" ht="15" hidden="false" customHeight="false" outlineLevel="0" collapsed="false">
      <c r="A14" s="0" t="s">
        <v>112</v>
      </c>
      <c r="B14" s="0" t="n">
        <v>1948</v>
      </c>
      <c r="C14" s="0" t="n">
        <v>1951</v>
      </c>
      <c r="D14" s="0" t="n">
        <v>4.356</v>
      </c>
      <c r="E14" s="0" t="n">
        <v>6.56057467532468</v>
      </c>
      <c r="F14" s="2" t="n">
        <f aca="false">D14-E14</f>
        <v>-2.20457467532468</v>
      </c>
      <c r="G14" s="2" t="n">
        <f aca="false">F14^2</f>
        <v>4.86014949908292</v>
      </c>
      <c r="H14" s="60" t="s">
        <v>18</v>
      </c>
      <c r="I14" s="0" t="n">
        <f aca="false">STDEV(D:D)</f>
        <v>1.61832096533674</v>
      </c>
    </row>
    <row r="15" customFormat="false" ht="15" hidden="false" customHeight="false" outlineLevel="0" collapsed="false">
      <c r="A15" s="0" t="s">
        <v>113</v>
      </c>
      <c r="B15" s="0" t="n">
        <v>1948</v>
      </c>
      <c r="C15" s="0" t="n">
        <v>1951</v>
      </c>
      <c r="D15" s="0" t="n">
        <v>4.234</v>
      </c>
      <c r="E15" s="0" t="n">
        <v>6.56057467532468</v>
      </c>
      <c r="F15" s="2" t="n">
        <f aca="false">D15-E15</f>
        <v>-2.32657467532468</v>
      </c>
      <c r="G15" s="2" t="n">
        <f aca="false">F15^2</f>
        <v>5.41294971986214</v>
      </c>
      <c r="H15" s="60" t="s">
        <v>114</v>
      </c>
    </row>
    <row r="16" customFormat="false" ht="15" hidden="false" customHeight="false" outlineLevel="0" collapsed="false">
      <c r="A16" s="0" t="s">
        <v>115</v>
      </c>
      <c r="B16" s="0" t="n">
        <v>1948</v>
      </c>
      <c r="C16" s="0" t="n">
        <v>1951</v>
      </c>
      <c r="D16" s="0" t="n">
        <v>4.238</v>
      </c>
      <c r="E16" s="0" t="n">
        <v>6.56057467532468</v>
      </c>
      <c r="F16" s="2" t="n">
        <f aca="false">D16-E16</f>
        <v>-2.32257467532468</v>
      </c>
      <c r="G16" s="2" t="n">
        <f aca="false">F16^2</f>
        <v>5.39435312245954</v>
      </c>
      <c r="H16" s="60"/>
    </row>
    <row r="17" customFormat="false" ht="15" hidden="false" customHeight="false" outlineLevel="0" collapsed="false">
      <c r="A17" s="0" t="s">
        <v>116</v>
      </c>
      <c r="B17" s="0" t="n">
        <v>1948</v>
      </c>
      <c r="C17" s="0" t="n">
        <v>1952</v>
      </c>
      <c r="D17" s="0" t="n">
        <v>4.056</v>
      </c>
      <c r="E17" s="0" t="n">
        <v>6.56057467532468</v>
      </c>
      <c r="F17" s="2" t="n">
        <f aca="false">D17-E17</f>
        <v>-2.50457467532468</v>
      </c>
      <c r="G17" s="2" t="n">
        <f aca="false">F17^2</f>
        <v>6.27289430427772</v>
      </c>
      <c r="H17" s="60"/>
    </row>
    <row r="18" customFormat="false" ht="15" hidden="false" customHeight="false" outlineLevel="0" collapsed="false">
      <c r="A18" s="0" t="s">
        <v>117</v>
      </c>
      <c r="B18" s="0" t="n">
        <v>1948</v>
      </c>
      <c r="C18" s="0" t="n">
        <v>1953</v>
      </c>
      <c r="D18" s="0" t="n">
        <v>3.784</v>
      </c>
      <c r="E18" s="0" t="n">
        <v>6.56057467532468</v>
      </c>
      <c r="F18" s="2" t="n">
        <f aca="false">D18-E18</f>
        <v>-2.77657467532468</v>
      </c>
      <c r="G18" s="2" t="n">
        <f aca="false">F18^2</f>
        <v>7.70936692765435</v>
      </c>
      <c r="H18" s="60" t="s">
        <v>118</v>
      </c>
    </row>
    <row r="19" customFormat="false" ht="15" hidden="false" customHeight="false" outlineLevel="0" collapsed="false">
      <c r="A19" s="0" t="s">
        <v>119</v>
      </c>
      <c r="B19" s="0" t="n">
        <v>1949</v>
      </c>
      <c r="C19" s="0" t="n">
        <v>1953</v>
      </c>
      <c r="D19" s="0" t="n">
        <v>4.47</v>
      </c>
      <c r="E19" s="0" t="n">
        <v>6.56057467532468</v>
      </c>
      <c r="F19" s="2" t="n">
        <f aca="false">D19-E19</f>
        <v>-2.09057467532468</v>
      </c>
      <c r="G19" s="2" t="n">
        <f aca="false">F19^2</f>
        <v>4.37050247310889</v>
      </c>
      <c r="H19" s="60" t="s">
        <v>120</v>
      </c>
    </row>
    <row r="20" customFormat="false" ht="15" hidden="false" customHeight="false" outlineLevel="0" collapsed="false">
      <c r="A20" s="0" t="s">
        <v>121</v>
      </c>
      <c r="B20" s="0" t="n">
        <v>1949</v>
      </c>
      <c r="C20" s="0" t="n">
        <v>1953</v>
      </c>
      <c r="D20" s="0" t="n">
        <v>4.529</v>
      </c>
      <c r="E20" s="0" t="n">
        <v>6.56057467532468</v>
      </c>
      <c r="F20" s="2" t="n">
        <f aca="false">D20-E20</f>
        <v>-2.03157467532468</v>
      </c>
      <c r="G20" s="2" t="n">
        <f aca="false">F20^2</f>
        <v>4.12729566142058</v>
      </c>
      <c r="H20" s="60" t="s">
        <v>122</v>
      </c>
      <c r="I20" s="0" t="n">
        <f aca="false">VLOOKUP(H20,A2:D309,4,0)</f>
        <v>4.382</v>
      </c>
    </row>
    <row r="21" customFormat="false" ht="15" hidden="false" customHeight="false" outlineLevel="0" collapsed="false">
      <c r="A21" s="0" t="s">
        <v>123</v>
      </c>
      <c r="B21" s="0" t="n">
        <v>1949</v>
      </c>
      <c r="C21" s="0" t="n">
        <v>1951</v>
      </c>
      <c r="D21" s="0" t="n">
        <v>3.613</v>
      </c>
      <c r="E21" s="0" t="n">
        <v>6.56057467532468</v>
      </c>
      <c r="F21" s="2" t="n">
        <f aca="false">D21-E21</f>
        <v>-2.94757467532468</v>
      </c>
      <c r="G21" s="2" t="n">
        <f aca="false">F21^2</f>
        <v>8.68819646661539</v>
      </c>
      <c r="H21" s="60" t="s">
        <v>124</v>
      </c>
      <c r="I21" s="0" t="n">
        <f aca="false">VLOOKUP(H21,A2:D309,4,0)</f>
        <v>7.124</v>
      </c>
    </row>
    <row r="22" customFormat="false" ht="15" hidden="false" customHeight="false" outlineLevel="0" collapsed="false">
      <c r="A22" s="0" t="s">
        <v>125</v>
      </c>
      <c r="B22" s="0" t="n">
        <v>1949</v>
      </c>
      <c r="C22" s="0" t="n">
        <v>1957</v>
      </c>
      <c r="D22" s="0" t="n">
        <v>4.212</v>
      </c>
      <c r="E22" s="0" t="n">
        <v>6.56057467532468</v>
      </c>
      <c r="F22" s="2" t="n">
        <f aca="false">D22-E22</f>
        <v>-2.34857467532468</v>
      </c>
      <c r="G22" s="2" t="n">
        <f aca="false">F22^2</f>
        <v>5.51580300557643</v>
      </c>
      <c r="H22" s="60" t="s">
        <v>126</v>
      </c>
      <c r="I22" s="0" t="n">
        <f aca="false">VLOOKUP(H22,A3:D310,4,0)</f>
        <v>8.344</v>
      </c>
      <c r="J22" s="0" t="s">
        <v>127</v>
      </c>
    </row>
    <row r="23" customFormat="false" ht="15" hidden="false" customHeight="false" outlineLevel="0" collapsed="false">
      <c r="A23" s="0" t="s">
        <v>128</v>
      </c>
      <c r="B23" s="0" t="n">
        <v>1949</v>
      </c>
      <c r="C23" s="0" t="n">
        <v>1951</v>
      </c>
      <c r="D23" s="0" t="n">
        <v>3.635</v>
      </c>
      <c r="E23" s="0" t="n">
        <v>6.56057467532468</v>
      </c>
      <c r="F23" s="2" t="n">
        <f aca="false">D23-E23</f>
        <v>-2.92557467532468</v>
      </c>
      <c r="G23" s="2" t="n">
        <f aca="false">F23^2</f>
        <v>8.55898718090111</v>
      </c>
      <c r="H23" s="60"/>
    </row>
    <row r="24" customFormat="false" ht="15" hidden="false" customHeight="false" outlineLevel="0" collapsed="false">
      <c r="A24" s="0" t="s">
        <v>129</v>
      </c>
      <c r="B24" s="0" t="n">
        <v>1949</v>
      </c>
      <c r="C24" s="0" t="n">
        <v>1951</v>
      </c>
      <c r="D24" s="0" t="n">
        <v>3.603</v>
      </c>
      <c r="E24" s="0" t="n">
        <v>6.56057467532468</v>
      </c>
      <c r="F24" s="2" t="n">
        <f aca="false">D24-E24</f>
        <v>-2.95757467532468</v>
      </c>
      <c r="G24" s="2" t="n">
        <f aca="false">F24^2</f>
        <v>8.74724796012188</v>
      </c>
      <c r="H24" s="60"/>
    </row>
    <row r="25" customFormat="false" ht="15" hidden="false" customHeight="false" outlineLevel="0" collapsed="false">
      <c r="A25" s="0" t="s">
        <v>130</v>
      </c>
      <c r="B25" s="0" t="n">
        <v>1949</v>
      </c>
      <c r="C25" s="0" t="n">
        <v>1951</v>
      </c>
      <c r="D25" s="0" t="n">
        <v>4.276</v>
      </c>
      <c r="E25" s="0" t="n">
        <v>6.56057467532468</v>
      </c>
      <c r="F25" s="2" t="n">
        <f aca="false">D25-E25</f>
        <v>-2.28457467532468</v>
      </c>
      <c r="G25" s="2" t="n">
        <f aca="false">F25^2</f>
        <v>5.21928144713487</v>
      </c>
      <c r="H25" s="60" t="s">
        <v>131</v>
      </c>
    </row>
    <row r="26" customFormat="false" ht="15" hidden="false" customHeight="false" outlineLevel="0" collapsed="false">
      <c r="A26" s="0" t="s">
        <v>132</v>
      </c>
      <c r="B26" s="0" t="n">
        <v>1949</v>
      </c>
      <c r="C26" s="0" t="n">
        <v>1951</v>
      </c>
      <c r="D26" s="0" t="n">
        <v>3.87</v>
      </c>
      <c r="E26" s="0" t="n">
        <v>6.56057467532468</v>
      </c>
      <c r="F26" s="2" t="n">
        <f aca="false">D26-E26</f>
        <v>-2.69057467532468</v>
      </c>
      <c r="G26" s="2" t="n">
        <f aca="false">F26^2</f>
        <v>7.23919208349851</v>
      </c>
      <c r="H26" s="60" t="s">
        <v>133</v>
      </c>
    </row>
    <row r="27" customFormat="false" ht="15" hidden="false" customHeight="false" outlineLevel="0" collapsed="false">
      <c r="A27" s="0" t="s">
        <v>134</v>
      </c>
      <c r="B27" s="0" t="n">
        <v>1950</v>
      </c>
      <c r="C27" s="0" t="n">
        <v>1974</v>
      </c>
      <c r="D27" s="0" t="n">
        <v>4.957</v>
      </c>
      <c r="E27" s="0" t="n">
        <v>6.56057467532468</v>
      </c>
      <c r="F27" s="2" t="n">
        <f aca="false">D27-E27</f>
        <v>-1.60357467532468</v>
      </c>
      <c r="G27" s="2" t="n">
        <f aca="false">F27^2</f>
        <v>2.57145173934265</v>
      </c>
      <c r="H27" s="60" t="s">
        <v>135</v>
      </c>
    </row>
    <row r="28" customFormat="false" ht="15" hidden="false" customHeight="false" outlineLevel="0" collapsed="false">
      <c r="A28" s="0" t="s">
        <v>136</v>
      </c>
      <c r="B28" s="0" t="n">
        <v>1950</v>
      </c>
      <c r="C28" s="0" t="n">
        <v>1956</v>
      </c>
      <c r="D28" s="0" t="n">
        <v>4.549</v>
      </c>
      <c r="E28" s="0" t="n">
        <v>6.56057467532468</v>
      </c>
      <c r="F28" s="2" t="n">
        <f aca="false">D28-E28</f>
        <v>-2.01157467532468</v>
      </c>
      <c r="G28" s="2" t="n">
        <f aca="false">F28^2</f>
        <v>4.04643267440759</v>
      </c>
      <c r="H28" s="60"/>
    </row>
    <row r="29" customFormat="false" ht="15" hidden="false" customHeight="false" outlineLevel="0" collapsed="false">
      <c r="A29" s="0" t="s">
        <v>137</v>
      </c>
      <c r="B29" s="0" t="n">
        <v>1950</v>
      </c>
      <c r="C29" s="0" t="n">
        <v>1952</v>
      </c>
      <c r="D29" s="0" t="n">
        <v>4.576</v>
      </c>
      <c r="E29" s="0" t="n">
        <v>6.56057467532468</v>
      </c>
      <c r="F29" s="2" t="n">
        <f aca="false">D29-E29</f>
        <v>-1.98457467532468</v>
      </c>
      <c r="G29" s="2" t="n">
        <f aca="false">F29^2</f>
        <v>3.93853664194006</v>
      </c>
      <c r="H29" s="60"/>
    </row>
    <row r="30" customFormat="false" ht="15" hidden="false" customHeight="false" outlineLevel="0" collapsed="false">
      <c r="A30" s="0" t="s">
        <v>138</v>
      </c>
      <c r="B30" s="0" t="n">
        <v>1950</v>
      </c>
      <c r="C30" s="0" t="n">
        <v>1953</v>
      </c>
      <c r="D30" s="0" t="n">
        <v>4.121</v>
      </c>
      <c r="E30" s="0" t="n">
        <v>6.56057467532468</v>
      </c>
      <c r="F30" s="2" t="n">
        <f aca="false">D30-E30</f>
        <v>-2.43957467532468</v>
      </c>
      <c r="G30" s="2" t="n">
        <f aca="false">F30^2</f>
        <v>5.95152459648551</v>
      </c>
      <c r="H30" s="60"/>
    </row>
    <row r="31" customFormat="false" ht="15" hidden="false" customHeight="false" outlineLevel="0" collapsed="false">
      <c r="A31" s="0" t="s">
        <v>139</v>
      </c>
      <c r="B31" s="0" t="n">
        <v>1950</v>
      </c>
      <c r="C31" s="0" t="n">
        <v>1953</v>
      </c>
      <c r="D31" s="0" t="n">
        <v>4.119</v>
      </c>
      <c r="E31" s="0" t="n">
        <v>6.56057467532468</v>
      </c>
      <c r="F31" s="2" t="n">
        <f aca="false">D31-E31</f>
        <v>-2.44157467532468</v>
      </c>
      <c r="G31" s="2" t="n">
        <f aca="false">F31^2</f>
        <v>5.96128689518682</v>
      </c>
      <c r="H31" s="60"/>
    </row>
    <row r="32" customFormat="false" ht="15" hidden="false" customHeight="false" outlineLevel="0" collapsed="false">
      <c r="A32" s="0" t="s">
        <v>140</v>
      </c>
      <c r="B32" s="0" t="n">
        <v>1950</v>
      </c>
      <c r="C32" s="0" t="n">
        <v>1954</v>
      </c>
      <c r="D32" s="0" t="n">
        <v>4.469</v>
      </c>
      <c r="E32" s="0" t="n">
        <v>6.56057467532468</v>
      </c>
      <c r="F32" s="2" t="n">
        <f aca="false">D32-E32</f>
        <v>-2.09157467532468</v>
      </c>
      <c r="G32" s="2" t="n">
        <f aca="false">F32^2</f>
        <v>4.37468462245954</v>
      </c>
      <c r="H32" s="60"/>
    </row>
    <row r="33" customFormat="false" ht="15" hidden="false" customHeight="false" outlineLevel="0" collapsed="false">
      <c r="A33" s="0" t="s">
        <v>141</v>
      </c>
      <c r="B33" s="0" t="n">
        <v>1951</v>
      </c>
      <c r="C33" s="0" t="n">
        <v>1953</v>
      </c>
      <c r="D33" s="0" t="n">
        <v>4.382</v>
      </c>
      <c r="E33" s="0" t="n">
        <v>6.56057467532468</v>
      </c>
      <c r="F33" s="2" t="n">
        <f aca="false">D33-E33</f>
        <v>-2.17857467532468</v>
      </c>
      <c r="G33" s="2" t="n">
        <f aca="false">F33^2</f>
        <v>4.74618761596603</v>
      </c>
      <c r="H33" s="60"/>
    </row>
    <row r="34" customFormat="false" ht="15" hidden="false" customHeight="false" outlineLevel="0" collapsed="false">
      <c r="A34" s="0" t="s">
        <v>142</v>
      </c>
      <c r="B34" s="0" t="n">
        <v>1951</v>
      </c>
      <c r="C34" s="0" t="n">
        <v>1953</v>
      </c>
      <c r="D34" s="0" t="n">
        <v>4.684</v>
      </c>
      <c r="E34" s="0" t="n">
        <v>6.56057467532468</v>
      </c>
      <c r="F34" s="2" t="n">
        <f aca="false">D34-E34</f>
        <v>-1.87657467532468</v>
      </c>
      <c r="G34" s="2" t="n">
        <f aca="false">F34^2</f>
        <v>3.52153251206993</v>
      </c>
      <c r="H34" s="60"/>
    </row>
    <row r="35" customFormat="false" ht="15" hidden="false" customHeight="false" outlineLevel="0" collapsed="false">
      <c r="A35" s="0" t="s">
        <v>143</v>
      </c>
      <c r="B35" s="0" t="n">
        <v>1951</v>
      </c>
      <c r="C35" s="0" t="n">
        <v>1957</v>
      </c>
      <c r="D35" s="0" t="n">
        <v>4.57</v>
      </c>
      <c r="E35" s="0" t="n">
        <v>6.56057467532468</v>
      </c>
      <c r="F35" s="2" t="n">
        <f aca="false">D35-E35</f>
        <v>-1.99057467532468</v>
      </c>
      <c r="G35" s="2" t="n">
        <f aca="false">F35^2</f>
        <v>3.96238753804395</v>
      </c>
      <c r="H35" s="60"/>
    </row>
    <row r="36" customFormat="false" ht="15" hidden="false" customHeight="false" outlineLevel="0" collapsed="false">
      <c r="A36" s="0" t="s">
        <v>144</v>
      </c>
      <c r="B36" s="0" t="n">
        <v>1951</v>
      </c>
      <c r="C36" s="0" t="n">
        <v>1953</v>
      </c>
      <c r="D36" s="0" t="n">
        <v>4.672</v>
      </c>
      <c r="E36" s="0" t="n">
        <v>6.56057467532468</v>
      </c>
      <c r="F36" s="2" t="n">
        <f aca="false">D36-E36</f>
        <v>-1.88857467532468</v>
      </c>
      <c r="G36" s="2" t="n">
        <f aca="false">F36^2</f>
        <v>3.56671430427772</v>
      </c>
      <c r="H36" s="60"/>
    </row>
    <row r="37" customFormat="false" ht="15" hidden="false" customHeight="false" outlineLevel="0" collapsed="false">
      <c r="A37" s="0" t="s">
        <v>145</v>
      </c>
      <c r="B37" s="0" t="n">
        <v>1951</v>
      </c>
      <c r="C37" s="0" t="n">
        <v>1953</v>
      </c>
      <c r="D37" s="0" t="n">
        <v>4.028</v>
      </c>
      <c r="E37" s="0" t="n">
        <v>6.56057467532468</v>
      </c>
      <c r="F37" s="2" t="n">
        <f aca="false">D37-E37</f>
        <v>-2.53257467532468</v>
      </c>
      <c r="G37" s="2" t="n">
        <f aca="false">F37^2</f>
        <v>6.41393448609591</v>
      </c>
      <c r="H37" s="60"/>
    </row>
    <row r="38" customFormat="false" ht="15" hidden="false" customHeight="false" outlineLevel="0" collapsed="false">
      <c r="A38" s="0" t="s">
        <v>146</v>
      </c>
      <c r="B38" s="0" t="n">
        <v>1951</v>
      </c>
      <c r="C38" s="0" t="n">
        <v>1959</v>
      </c>
      <c r="D38" s="0" t="n">
        <v>4.841</v>
      </c>
      <c r="E38" s="0" t="n">
        <v>6.56057467532468</v>
      </c>
      <c r="F38" s="2" t="n">
        <f aca="false">D38-E38</f>
        <v>-1.71957467532468</v>
      </c>
      <c r="G38" s="2" t="n">
        <f aca="false">F38^2</f>
        <v>2.95693706401798</v>
      </c>
      <c r="H38" s="60"/>
    </row>
    <row r="39" customFormat="false" ht="15" hidden="false" customHeight="false" outlineLevel="0" collapsed="false">
      <c r="A39" s="0" t="s">
        <v>147</v>
      </c>
      <c r="B39" s="0" t="n">
        <v>1952</v>
      </c>
      <c r="C39" s="0" t="n">
        <v>1956</v>
      </c>
      <c r="D39" s="0" t="n">
        <v>4.569</v>
      </c>
      <c r="E39" s="0" t="n">
        <v>6.56057467532468</v>
      </c>
      <c r="F39" s="2" t="n">
        <f aca="false">D39-E39</f>
        <v>-1.99157467532468</v>
      </c>
      <c r="G39" s="2" t="n">
        <f aca="false">F39^2</f>
        <v>3.9663696873946</v>
      </c>
      <c r="H39" s="60"/>
    </row>
    <row r="40" customFormat="false" ht="15" hidden="false" customHeight="false" outlineLevel="0" collapsed="false">
      <c r="A40" s="0" t="s">
        <v>148</v>
      </c>
      <c r="B40" s="0" t="n">
        <v>1953</v>
      </c>
      <c r="C40" s="0" t="n">
        <v>1955</v>
      </c>
      <c r="D40" s="0" t="n">
        <v>4.305</v>
      </c>
      <c r="E40" s="0" t="n">
        <v>6.56057467532468</v>
      </c>
      <c r="F40" s="2" t="n">
        <f aca="false">D40-E40</f>
        <v>-2.25557467532468</v>
      </c>
      <c r="G40" s="2" t="n">
        <f aca="false">F40^2</f>
        <v>5.08761711596604</v>
      </c>
      <c r="H40" s="60"/>
    </row>
    <row r="41" customFormat="false" ht="15" hidden="false" customHeight="false" outlineLevel="0" collapsed="false">
      <c r="A41" s="0" t="s">
        <v>149</v>
      </c>
      <c r="B41" s="0" t="n">
        <v>1953</v>
      </c>
      <c r="C41" s="0" t="n">
        <v>1960</v>
      </c>
      <c r="D41" s="0" t="n">
        <v>4.551</v>
      </c>
      <c r="E41" s="0" t="n">
        <v>6.56057467532468</v>
      </c>
      <c r="F41" s="2" t="n">
        <f aca="false">D41-E41</f>
        <v>-2.00957467532468</v>
      </c>
      <c r="G41" s="2" t="n">
        <f aca="false">F41^2</f>
        <v>4.03839037570629</v>
      </c>
      <c r="H41" s="60"/>
    </row>
    <row r="42" customFormat="false" ht="15" hidden="false" customHeight="false" outlineLevel="0" collapsed="false">
      <c r="A42" s="0" t="s">
        <v>150</v>
      </c>
      <c r="B42" s="0" t="n">
        <v>1953</v>
      </c>
      <c r="C42" s="0" t="n">
        <v>1955</v>
      </c>
      <c r="D42" s="0" t="n">
        <v>4.223</v>
      </c>
      <c r="E42" s="0" t="n">
        <v>6.56057467532468</v>
      </c>
      <c r="F42" s="2" t="n">
        <f aca="false">D42-E42</f>
        <v>-2.33757467532468</v>
      </c>
      <c r="G42" s="2" t="n">
        <f aca="false">F42^2</f>
        <v>5.46425536271928</v>
      </c>
      <c r="H42" s="60"/>
    </row>
    <row r="43" customFormat="false" ht="15" hidden="false" customHeight="false" outlineLevel="0" collapsed="false">
      <c r="A43" s="0" t="s">
        <v>151</v>
      </c>
      <c r="B43" s="0" t="n">
        <v>1953</v>
      </c>
      <c r="C43" s="0" t="n">
        <v>1955</v>
      </c>
      <c r="D43" s="0" t="n">
        <v>4.369</v>
      </c>
      <c r="E43" s="0" t="n">
        <v>6.56057467532468</v>
      </c>
      <c r="F43" s="2" t="n">
        <f aca="false">D43-E43</f>
        <v>-2.19157467532468</v>
      </c>
      <c r="G43" s="2" t="n">
        <f aca="false">F43^2</f>
        <v>4.80299955752448</v>
      </c>
      <c r="H43" s="60"/>
    </row>
    <row r="44" customFormat="false" ht="15" hidden="false" customHeight="false" outlineLevel="0" collapsed="false">
      <c r="A44" s="0" t="s">
        <v>152</v>
      </c>
      <c r="B44" s="0" t="n">
        <v>1953</v>
      </c>
      <c r="C44" s="0" t="n">
        <v>1955</v>
      </c>
      <c r="D44" s="0" t="n">
        <v>4.603</v>
      </c>
      <c r="E44" s="0" t="n">
        <v>6.56057467532468</v>
      </c>
      <c r="F44" s="2" t="n">
        <f aca="false">D44-E44</f>
        <v>-1.95757467532468</v>
      </c>
      <c r="G44" s="2" t="n">
        <f aca="false">F44^2</f>
        <v>3.83209860947253</v>
      </c>
      <c r="H44" s="60"/>
    </row>
    <row r="45" customFormat="false" ht="15" hidden="false" customHeight="false" outlineLevel="0" collapsed="false">
      <c r="A45" s="0" t="s">
        <v>153</v>
      </c>
      <c r="B45" s="0" t="n">
        <v>1953</v>
      </c>
      <c r="C45" s="0" t="n">
        <v>1955</v>
      </c>
      <c r="D45" s="0" t="n">
        <v>4.219</v>
      </c>
      <c r="E45" s="0" t="n">
        <v>6.56057467532468</v>
      </c>
      <c r="F45" s="2" t="n">
        <f aca="false">D45-E45</f>
        <v>-2.34157467532468</v>
      </c>
      <c r="G45" s="2" t="n">
        <f aca="false">F45^2</f>
        <v>5.48297196012188</v>
      </c>
      <c r="H45" s="60"/>
    </row>
    <row r="46" customFormat="false" ht="15" hidden="false" customHeight="false" outlineLevel="0" collapsed="false">
      <c r="A46" s="0" t="s">
        <v>154</v>
      </c>
      <c r="B46" s="0" t="n">
        <v>1954</v>
      </c>
      <c r="C46" s="0" t="n">
        <v>1956</v>
      </c>
      <c r="D46" s="0" t="n">
        <v>4.555</v>
      </c>
      <c r="E46" s="0" t="n">
        <v>6.56057467532468</v>
      </c>
      <c r="F46" s="2" t="n">
        <f aca="false">D46-E46</f>
        <v>-2.00557467532468</v>
      </c>
      <c r="G46" s="2" t="n">
        <f aca="false">F46^2</f>
        <v>4.0223297783037</v>
      </c>
      <c r="H46" s="60"/>
    </row>
    <row r="47" customFormat="false" ht="15" hidden="false" customHeight="false" outlineLevel="0" collapsed="false">
      <c r="A47" s="0" t="s">
        <v>155</v>
      </c>
      <c r="B47" s="0" t="n">
        <v>1954</v>
      </c>
      <c r="C47" s="0" t="n">
        <v>1956</v>
      </c>
      <c r="D47" s="0" t="n">
        <v>4.436</v>
      </c>
      <c r="E47" s="0" t="n">
        <v>6.56057467532468</v>
      </c>
      <c r="F47" s="2" t="n">
        <f aca="false">D47-E47</f>
        <v>-2.12457467532468</v>
      </c>
      <c r="G47" s="2" t="n">
        <f aca="false">F47^2</f>
        <v>4.51381755103097</v>
      </c>
      <c r="H47" s="60"/>
    </row>
    <row r="48" customFormat="false" ht="15" hidden="false" customHeight="false" outlineLevel="0" collapsed="false">
      <c r="A48" s="0" t="s">
        <v>156</v>
      </c>
      <c r="B48" s="0" t="n">
        <v>1954</v>
      </c>
      <c r="C48" s="0" t="n">
        <v>1957</v>
      </c>
      <c r="D48" s="0" t="n">
        <v>4.7</v>
      </c>
      <c r="E48" s="0" t="n">
        <v>6.56057467532468</v>
      </c>
      <c r="F48" s="2" t="n">
        <f aca="false">D48-E48</f>
        <v>-1.86057467532468</v>
      </c>
      <c r="G48" s="2" t="n">
        <f aca="false">F48^2</f>
        <v>3.46173812245954</v>
      </c>
      <c r="H48" s="60"/>
    </row>
    <row r="49" customFormat="false" ht="15" hidden="false" customHeight="false" outlineLevel="0" collapsed="false">
      <c r="A49" s="0" t="s">
        <v>157</v>
      </c>
      <c r="B49" s="0" t="n">
        <v>1954</v>
      </c>
      <c r="C49" s="0" t="n">
        <v>1956</v>
      </c>
      <c r="D49" s="0" t="n">
        <v>4.521</v>
      </c>
      <c r="E49" s="0" t="n">
        <v>6.56057467532468</v>
      </c>
      <c r="F49" s="2" t="n">
        <f aca="false">D49-E49</f>
        <v>-2.03957467532468</v>
      </c>
      <c r="G49" s="2" t="n">
        <f aca="false">F49^2</f>
        <v>4.15986485622577</v>
      </c>
      <c r="H49" s="60"/>
    </row>
    <row r="50" customFormat="false" ht="15" hidden="false" customHeight="false" outlineLevel="0" collapsed="false">
      <c r="A50" s="0" t="s">
        <v>158</v>
      </c>
      <c r="B50" s="0" t="n">
        <v>1955</v>
      </c>
      <c r="C50" s="0" t="n">
        <v>1959</v>
      </c>
      <c r="D50" s="0" t="n">
        <v>4.588</v>
      </c>
      <c r="E50" s="0" t="n">
        <v>6.56057467532468</v>
      </c>
      <c r="F50" s="2" t="n">
        <f aca="false">D50-E50</f>
        <v>-1.97257467532468</v>
      </c>
      <c r="G50" s="2" t="n">
        <f aca="false">F50^2</f>
        <v>3.89105084973226</v>
      </c>
      <c r="H50" s="60"/>
    </row>
    <row r="51" customFormat="false" ht="15" hidden="false" customHeight="false" outlineLevel="0" collapsed="false">
      <c r="A51" s="0" t="s">
        <v>159</v>
      </c>
      <c r="B51" s="0" t="n">
        <v>1955</v>
      </c>
      <c r="C51" s="0" t="n">
        <v>1960</v>
      </c>
      <c r="D51" s="0" t="n">
        <v>4.806</v>
      </c>
      <c r="E51" s="0" t="n">
        <v>6.56057467532468</v>
      </c>
      <c r="F51" s="2" t="n">
        <f aca="false">D51-E51</f>
        <v>-1.75457467532468</v>
      </c>
      <c r="G51" s="2" t="n">
        <f aca="false">F51^2</f>
        <v>3.0785322912907</v>
      </c>
      <c r="H51" s="60"/>
    </row>
    <row r="52" customFormat="false" ht="15" hidden="false" customHeight="false" outlineLevel="0" collapsed="false">
      <c r="A52" s="0" t="s">
        <v>160</v>
      </c>
      <c r="B52" s="0" t="n">
        <v>1955</v>
      </c>
      <c r="C52" s="0" t="n">
        <v>1957</v>
      </c>
      <c r="D52" s="0" t="n">
        <v>4.666</v>
      </c>
      <c r="E52" s="0" t="n">
        <v>6.56057467532468</v>
      </c>
      <c r="F52" s="2" t="n">
        <f aca="false">D52-E52</f>
        <v>-1.89457467532468</v>
      </c>
      <c r="G52" s="2" t="n">
        <f aca="false">F52^2</f>
        <v>3.58941320038161</v>
      </c>
      <c r="H52" s="60"/>
    </row>
    <row r="53" customFormat="false" ht="15" hidden="false" customHeight="false" outlineLevel="0" collapsed="false">
      <c r="A53" s="0" t="s">
        <v>161</v>
      </c>
      <c r="B53" s="0" t="n">
        <v>1955</v>
      </c>
      <c r="C53" s="0" t="n">
        <v>1961</v>
      </c>
      <c r="D53" s="0" t="n">
        <v>4.335</v>
      </c>
      <c r="E53" s="0" t="n">
        <v>6.56057467532468</v>
      </c>
      <c r="F53" s="2" t="n">
        <f aca="false">D53-E53</f>
        <v>-2.22557467532468</v>
      </c>
      <c r="G53" s="2" t="n">
        <f aca="false">F53^2</f>
        <v>4.95318263544655</v>
      </c>
      <c r="H53" s="60"/>
    </row>
    <row r="54" customFormat="false" ht="15" hidden="false" customHeight="false" outlineLevel="0" collapsed="false">
      <c r="A54" s="0" t="s">
        <v>162</v>
      </c>
      <c r="B54" s="0" t="n">
        <v>1955</v>
      </c>
      <c r="C54" s="0" t="n">
        <v>1957</v>
      </c>
      <c r="D54" s="0" t="n">
        <v>4.736</v>
      </c>
      <c r="E54" s="0" t="n">
        <v>6.56057467532468</v>
      </c>
      <c r="F54" s="2" t="n">
        <f aca="false">D54-E54</f>
        <v>-1.82457467532468</v>
      </c>
      <c r="G54" s="2" t="n">
        <f aca="false">F54^2</f>
        <v>3.32907274583616</v>
      </c>
      <c r="H54" s="60"/>
    </row>
    <row r="55" customFormat="false" ht="15" hidden="false" customHeight="false" outlineLevel="0" collapsed="false">
      <c r="A55" s="0" t="s">
        <v>163</v>
      </c>
      <c r="B55" s="0" t="n">
        <v>1956</v>
      </c>
      <c r="C55" s="0" t="n">
        <v>1971</v>
      </c>
      <c r="D55" s="0" t="n">
        <v>4.776</v>
      </c>
      <c r="E55" s="0" t="n">
        <v>6.56057467532468</v>
      </c>
      <c r="F55" s="2" t="n">
        <f aca="false">D55-E55</f>
        <v>-1.78457467532468</v>
      </c>
      <c r="G55" s="2" t="n">
        <f aca="false">F55^2</f>
        <v>3.18470677181019</v>
      </c>
      <c r="H55" s="60"/>
    </row>
    <row r="56" customFormat="false" ht="15" hidden="false" customHeight="false" outlineLevel="0" collapsed="false">
      <c r="A56" s="0" t="s">
        <v>164</v>
      </c>
      <c r="B56" s="0" t="n">
        <v>1956</v>
      </c>
      <c r="C56" s="0" t="n">
        <v>1959</v>
      </c>
      <c r="D56" s="0" t="n">
        <v>4.477</v>
      </c>
      <c r="E56" s="0" t="n">
        <v>6.56057467532468</v>
      </c>
      <c r="F56" s="2" t="n">
        <f aca="false">D56-E56</f>
        <v>-2.08357467532468</v>
      </c>
      <c r="G56" s="2" t="n">
        <f aca="false">F56^2</f>
        <v>4.34128342765434</v>
      </c>
      <c r="H56" s="60"/>
    </row>
    <row r="57" customFormat="false" ht="15" hidden="false" customHeight="false" outlineLevel="0" collapsed="false">
      <c r="A57" s="0" t="s">
        <v>165</v>
      </c>
      <c r="B57" s="0" t="n">
        <v>1956</v>
      </c>
      <c r="C57" s="0" t="n">
        <v>1958</v>
      </c>
      <c r="D57" s="0" t="n">
        <v>4.503</v>
      </c>
      <c r="E57" s="0" t="n">
        <v>6.56057467532468</v>
      </c>
      <c r="F57" s="2" t="n">
        <f aca="false">D57-E57</f>
        <v>-2.05757467532468</v>
      </c>
      <c r="G57" s="2" t="n">
        <f aca="false">F57^2</f>
        <v>4.23361354453746</v>
      </c>
      <c r="H57" s="60"/>
    </row>
    <row r="58" customFormat="false" ht="15" hidden="false" customHeight="false" outlineLevel="0" collapsed="false">
      <c r="A58" s="0" t="s">
        <v>166</v>
      </c>
      <c r="B58" s="0" t="n">
        <v>1957</v>
      </c>
      <c r="C58" s="0" t="n">
        <v>1964</v>
      </c>
      <c r="D58" s="0" t="n">
        <v>4.865</v>
      </c>
      <c r="E58" s="0" t="n">
        <v>6.56057467532468</v>
      </c>
      <c r="F58" s="2" t="n">
        <f aca="false">D58-E58</f>
        <v>-1.69557467532468</v>
      </c>
      <c r="G58" s="2" t="n">
        <f aca="false">F58^2</f>
        <v>2.87497347960239</v>
      </c>
      <c r="H58" s="60"/>
    </row>
    <row r="59" customFormat="false" ht="15" hidden="false" customHeight="false" outlineLevel="0" collapsed="false">
      <c r="A59" s="0" t="s">
        <v>167</v>
      </c>
      <c r="B59" s="0" t="n">
        <v>1957</v>
      </c>
      <c r="C59" s="0" t="n">
        <v>1960</v>
      </c>
      <c r="D59" s="0" t="n">
        <v>4.793</v>
      </c>
      <c r="E59" s="0" t="n">
        <v>6.56057467532468</v>
      </c>
      <c r="F59" s="2" t="n">
        <f aca="false">D59-E59</f>
        <v>-1.76757467532468</v>
      </c>
      <c r="G59" s="2" t="n">
        <f aca="false">F59^2</f>
        <v>3.12432023284915</v>
      </c>
      <c r="H59" s="60"/>
    </row>
    <row r="60" customFormat="false" ht="15" hidden="false" customHeight="false" outlineLevel="0" collapsed="false">
      <c r="A60" s="0" t="s">
        <v>168</v>
      </c>
      <c r="B60" s="0" t="n">
        <v>1957</v>
      </c>
      <c r="C60" s="0" t="n">
        <v>1959</v>
      </c>
      <c r="D60" s="0" t="n">
        <v>4.584</v>
      </c>
      <c r="E60" s="0" t="n">
        <v>6.56057467532468</v>
      </c>
      <c r="F60" s="2" t="n">
        <f aca="false">D60-E60</f>
        <v>-1.97657467532468</v>
      </c>
      <c r="G60" s="2" t="n">
        <f aca="false">F60^2</f>
        <v>3.90684744713486</v>
      </c>
      <c r="H60" s="60"/>
    </row>
    <row r="61" customFormat="false" ht="15" hidden="false" customHeight="false" outlineLevel="0" collapsed="false">
      <c r="A61" s="0" t="s">
        <v>169</v>
      </c>
      <c r="B61" s="0" t="n">
        <v>1957</v>
      </c>
      <c r="C61" s="0" t="n">
        <v>1964</v>
      </c>
      <c r="D61" s="0" t="n">
        <v>5.1</v>
      </c>
      <c r="E61" s="0" t="n">
        <v>6.56057467532468</v>
      </c>
      <c r="F61" s="2" t="n">
        <f aca="false">D61-E61</f>
        <v>-1.46057467532468</v>
      </c>
      <c r="G61" s="2" t="n">
        <f aca="false">F61^2</f>
        <v>2.13327838219979</v>
      </c>
      <c r="H61" s="60"/>
    </row>
    <row r="62" customFormat="false" ht="15" hidden="false" customHeight="false" outlineLevel="0" collapsed="false">
      <c r="A62" s="0" t="s">
        <v>170</v>
      </c>
      <c r="B62" s="0" t="n">
        <v>1957</v>
      </c>
      <c r="C62" s="0" t="n">
        <v>1959</v>
      </c>
      <c r="D62" s="0" t="n">
        <v>5.018</v>
      </c>
      <c r="E62" s="0" t="n">
        <v>6.56057467532468</v>
      </c>
      <c r="F62" s="2" t="n">
        <f aca="false">D62-E62</f>
        <v>-1.54257467532468</v>
      </c>
      <c r="G62" s="2" t="n">
        <f aca="false">F62^2</f>
        <v>2.37953662895304</v>
      </c>
      <c r="H62" s="60"/>
    </row>
    <row r="63" customFormat="false" ht="15" hidden="false" customHeight="false" outlineLevel="0" collapsed="false">
      <c r="A63" s="0" t="s">
        <v>171</v>
      </c>
      <c r="B63" s="0" t="n">
        <v>1958</v>
      </c>
      <c r="C63" s="0" t="n">
        <v>1961</v>
      </c>
      <c r="D63" s="0" t="n">
        <v>4.896</v>
      </c>
      <c r="E63" s="0" t="n">
        <v>6.56057467532468</v>
      </c>
      <c r="F63" s="2" t="n">
        <f aca="false">D63-E63</f>
        <v>-1.66457467532468</v>
      </c>
      <c r="G63" s="2" t="n">
        <f aca="false">F63^2</f>
        <v>2.77080884973226</v>
      </c>
      <c r="H63" s="60"/>
    </row>
    <row r="64" customFormat="false" ht="15" hidden="false" customHeight="false" outlineLevel="0" collapsed="false">
      <c r="A64" s="0" t="s">
        <v>172</v>
      </c>
      <c r="B64" s="0" t="n">
        <v>1958</v>
      </c>
      <c r="C64" s="0" t="n">
        <v>1960</v>
      </c>
      <c r="D64" s="0" t="n">
        <v>4.594</v>
      </c>
      <c r="E64" s="0" t="n">
        <v>6.56057467532468</v>
      </c>
      <c r="F64" s="2" t="n">
        <f aca="false">D64-E64</f>
        <v>-1.96657467532468</v>
      </c>
      <c r="G64" s="2" t="n">
        <f aca="false">F64^2</f>
        <v>3.86741595362837</v>
      </c>
      <c r="H64" s="60"/>
    </row>
    <row r="65" customFormat="false" ht="15" hidden="false" customHeight="false" outlineLevel="0" collapsed="false">
      <c r="A65" s="0" t="s">
        <v>173</v>
      </c>
      <c r="B65" s="0" t="n">
        <v>1959</v>
      </c>
      <c r="C65" s="0" t="n">
        <v>1972</v>
      </c>
      <c r="D65" s="0" t="n">
        <v>5.228</v>
      </c>
      <c r="E65" s="0" t="n">
        <v>6.56057467532468</v>
      </c>
      <c r="F65" s="2" t="n">
        <f aca="false">D65-E65</f>
        <v>-1.33257467532468</v>
      </c>
      <c r="G65" s="2" t="n">
        <f aca="false">F65^2</f>
        <v>1.77575526531668</v>
      </c>
      <c r="H65" s="60"/>
    </row>
    <row r="66" customFormat="false" ht="15" hidden="false" customHeight="false" outlineLevel="0" collapsed="false">
      <c r="A66" s="0" t="s">
        <v>174</v>
      </c>
      <c r="B66" s="0" t="n">
        <v>1959</v>
      </c>
      <c r="C66" s="0" t="n">
        <v>1962</v>
      </c>
      <c r="D66" s="0" t="n">
        <v>4.79</v>
      </c>
      <c r="E66" s="0" t="n">
        <v>6.56057467532468</v>
      </c>
      <c r="F66" s="2" t="n">
        <f aca="false">D66-E66</f>
        <v>-1.77057467532468</v>
      </c>
      <c r="G66" s="2" t="n">
        <f aca="false">F66^2</f>
        <v>3.13493468090109</v>
      </c>
      <c r="H66" s="60"/>
    </row>
    <row r="67" customFormat="false" ht="15" hidden="false" customHeight="false" outlineLevel="0" collapsed="false">
      <c r="A67" s="0" t="s">
        <v>175</v>
      </c>
      <c r="B67" s="0" t="n">
        <v>1959</v>
      </c>
      <c r="C67" s="0" t="n">
        <v>1962</v>
      </c>
      <c r="D67" s="0" t="n">
        <v>4.996</v>
      </c>
      <c r="E67" s="0" t="n">
        <v>6.56057467532468</v>
      </c>
      <c r="F67" s="2" t="n">
        <f aca="false">D67-E67</f>
        <v>-1.56457467532468</v>
      </c>
      <c r="G67" s="2" t="n">
        <f aca="false">F67^2</f>
        <v>2.44789391466733</v>
      </c>
      <c r="H67" s="60"/>
    </row>
    <row r="68" customFormat="false" ht="15" hidden="false" customHeight="false" outlineLevel="0" collapsed="false">
      <c r="A68" s="0" t="s">
        <v>176</v>
      </c>
      <c r="B68" s="0" t="n">
        <v>1960</v>
      </c>
      <c r="C68" s="0" t="n">
        <v>1962</v>
      </c>
      <c r="D68" s="0" t="n">
        <v>4.926</v>
      </c>
      <c r="E68" s="0" t="n">
        <v>6.56057467532468</v>
      </c>
      <c r="F68" s="2" t="n">
        <f aca="false">D68-E68</f>
        <v>-1.63457467532468</v>
      </c>
      <c r="G68" s="2" t="n">
        <f aca="false">F68^2</f>
        <v>2.67183436921278</v>
      </c>
      <c r="H68" s="60"/>
    </row>
    <row r="69" customFormat="false" ht="15" hidden="false" customHeight="false" outlineLevel="0" collapsed="false">
      <c r="A69" s="0" t="s">
        <v>177</v>
      </c>
      <c r="B69" s="0" t="n">
        <v>1960</v>
      </c>
      <c r="C69" s="0" t="n">
        <v>1972</v>
      </c>
      <c r="D69" s="0" t="n">
        <v>4.976</v>
      </c>
      <c r="E69" s="0" t="n">
        <v>6.56057467532468</v>
      </c>
      <c r="F69" s="2" t="n">
        <f aca="false">D69-E69</f>
        <v>-1.58457467532468</v>
      </c>
      <c r="G69" s="2" t="n">
        <f aca="false">F69^2</f>
        <v>2.51087690168031</v>
      </c>
      <c r="H69" s="60"/>
    </row>
    <row r="70" customFormat="false" ht="15" hidden="false" customHeight="false" outlineLevel="0" collapsed="false">
      <c r="A70" s="0" t="s">
        <v>178</v>
      </c>
      <c r="B70" s="0" t="n">
        <v>1960</v>
      </c>
      <c r="C70" s="0" t="n">
        <v>1965</v>
      </c>
      <c r="D70" s="0" t="n">
        <v>4.822</v>
      </c>
      <c r="E70" s="0" t="n">
        <v>6.56057467532468</v>
      </c>
      <c r="F70" s="2" t="n">
        <f aca="false">D70-E70</f>
        <v>-1.73857467532468</v>
      </c>
      <c r="G70" s="2" t="n">
        <f aca="false">F70^2</f>
        <v>3.02264190168031</v>
      </c>
      <c r="H70" s="60"/>
    </row>
    <row r="71" customFormat="false" ht="15" hidden="false" customHeight="false" outlineLevel="0" collapsed="false">
      <c r="A71" s="0" t="s">
        <v>179</v>
      </c>
      <c r="B71" s="0" t="n">
        <v>1960</v>
      </c>
      <c r="C71" s="0" t="n">
        <v>1963</v>
      </c>
      <c r="D71" s="0" t="n">
        <v>4.902</v>
      </c>
      <c r="E71" s="0" t="n">
        <v>6.56057467532468</v>
      </c>
      <c r="F71" s="2" t="n">
        <f aca="false">D71-E71</f>
        <v>-1.65857467532468</v>
      </c>
      <c r="G71" s="2" t="n">
        <f aca="false">F71^2</f>
        <v>2.75086995362837</v>
      </c>
      <c r="H71" s="60"/>
    </row>
    <row r="72" customFormat="false" ht="15" hidden="false" customHeight="false" outlineLevel="0" collapsed="false">
      <c r="A72" s="0" t="n">
        <v>184</v>
      </c>
      <c r="B72" s="0" t="n">
        <v>1961</v>
      </c>
      <c r="C72" s="0" t="n">
        <v>1963</v>
      </c>
      <c r="D72" s="0" t="n">
        <v>5.176</v>
      </c>
      <c r="E72" s="0" t="n">
        <v>6.56057467532468</v>
      </c>
      <c r="F72" s="2" t="n">
        <f aca="false">D72-E72</f>
        <v>-1.38457467532468</v>
      </c>
      <c r="G72" s="2" t="n">
        <f aca="false">F72^2</f>
        <v>1.91704703155044</v>
      </c>
      <c r="H72" s="60"/>
    </row>
    <row r="73" customFormat="false" ht="15" hidden="false" customHeight="false" outlineLevel="0" collapsed="false">
      <c r="A73" s="0" t="s">
        <v>180</v>
      </c>
      <c r="B73" s="0" t="n">
        <v>1961</v>
      </c>
      <c r="C73" s="0" t="n">
        <v>1963</v>
      </c>
      <c r="D73" s="0" t="n">
        <v>5.153</v>
      </c>
      <c r="E73" s="0" t="n">
        <v>6.56057467532468</v>
      </c>
      <c r="F73" s="2" t="n">
        <f aca="false">D73-E73</f>
        <v>-1.40757467532468</v>
      </c>
      <c r="G73" s="2" t="n">
        <f aca="false">F73^2</f>
        <v>1.98126646661538</v>
      </c>
      <c r="H73" s="60"/>
    </row>
    <row r="74" customFormat="false" ht="15" hidden="false" customHeight="false" outlineLevel="0" collapsed="false">
      <c r="A74" s="0" t="s">
        <v>181</v>
      </c>
      <c r="B74" s="0" t="n">
        <v>1961</v>
      </c>
      <c r="C74" s="0" t="n">
        <v>1966</v>
      </c>
      <c r="D74" s="0" t="n">
        <v>5.382</v>
      </c>
      <c r="E74" s="0" t="n">
        <v>6.56057467532468</v>
      </c>
      <c r="F74" s="2" t="n">
        <f aca="false">D74-E74</f>
        <v>-1.17857467532468</v>
      </c>
      <c r="G74" s="2" t="n">
        <f aca="false">F74^2</f>
        <v>1.38903826531667</v>
      </c>
      <c r="H74" s="60"/>
    </row>
    <row r="75" customFormat="false" ht="15" hidden="false" customHeight="false" outlineLevel="0" collapsed="false">
      <c r="A75" s="0" t="s">
        <v>182</v>
      </c>
      <c r="B75" s="0" t="n">
        <v>1961</v>
      </c>
      <c r="C75" s="0" t="n">
        <v>1963</v>
      </c>
      <c r="D75" s="0" t="n">
        <v>5.023</v>
      </c>
      <c r="E75" s="0" t="n">
        <v>6.56057467532468</v>
      </c>
      <c r="F75" s="2" t="n">
        <f aca="false">D75-E75</f>
        <v>-1.53757467532468</v>
      </c>
      <c r="G75" s="2" t="n">
        <f aca="false">F75^2</f>
        <v>2.36413588219979</v>
      </c>
      <c r="H75" s="60"/>
    </row>
    <row r="76" customFormat="false" ht="15" hidden="false" customHeight="false" outlineLevel="0" collapsed="false">
      <c r="A76" s="0" t="s">
        <v>183</v>
      </c>
      <c r="B76" s="0" t="n">
        <v>1962</v>
      </c>
      <c r="C76" s="0" t="n">
        <v>1965</v>
      </c>
      <c r="D76" s="0" t="n">
        <v>4.85</v>
      </c>
      <c r="E76" s="0" t="n">
        <v>6.56057467532468</v>
      </c>
      <c r="F76" s="2" t="n">
        <f aca="false">D76-E76</f>
        <v>-1.71057467532468</v>
      </c>
      <c r="G76" s="2" t="n">
        <f aca="false">F76^2</f>
        <v>2.92606571986213</v>
      </c>
      <c r="H76" s="60"/>
    </row>
    <row r="77" customFormat="false" ht="15" hidden="false" customHeight="false" outlineLevel="0" collapsed="false">
      <c r="A77" s="0" t="s">
        <v>184</v>
      </c>
      <c r="B77" s="0" t="n">
        <v>1962</v>
      </c>
      <c r="C77" s="0" t="n">
        <v>1964</v>
      </c>
      <c r="D77" s="0" t="n">
        <v>4.987</v>
      </c>
      <c r="E77" s="0" t="n">
        <v>6.56057467532468</v>
      </c>
      <c r="F77" s="2" t="n">
        <f aca="false">D77-E77</f>
        <v>-1.57357467532468</v>
      </c>
      <c r="G77" s="2" t="n">
        <f aca="false">F77^2</f>
        <v>2.47613725882317</v>
      </c>
      <c r="H77" s="60"/>
    </row>
    <row r="78" customFormat="false" ht="15" hidden="false" customHeight="false" outlineLevel="0" collapsed="false">
      <c r="A78" s="0" t="s">
        <v>185</v>
      </c>
      <c r="B78" s="0" t="n">
        <v>1963</v>
      </c>
      <c r="C78" s="0" t="n">
        <v>1966</v>
      </c>
      <c r="D78" s="0" t="n">
        <v>5.053</v>
      </c>
      <c r="E78" s="0" t="n">
        <v>6.56057467532468</v>
      </c>
      <c r="F78" s="2" t="n">
        <f aca="false">D78-E78</f>
        <v>-1.50757467532468</v>
      </c>
      <c r="G78" s="2" t="n">
        <f aca="false">F78^2</f>
        <v>2.27278140168031</v>
      </c>
      <c r="H78" s="60"/>
    </row>
    <row r="79" customFormat="false" ht="15" hidden="false" customHeight="false" outlineLevel="0" collapsed="false">
      <c r="A79" s="0" t="s">
        <v>186</v>
      </c>
      <c r="B79" s="0" t="n">
        <v>1963</v>
      </c>
      <c r="C79" s="0" t="n">
        <v>1965</v>
      </c>
      <c r="D79" s="0" t="n">
        <v>4.954</v>
      </c>
      <c r="E79" s="0" t="n">
        <v>6.56057467532468</v>
      </c>
      <c r="F79" s="2" t="n">
        <f aca="false">D79-E79</f>
        <v>-1.60657467532468</v>
      </c>
      <c r="G79" s="2" t="n">
        <f aca="false">F79^2</f>
        <v>2.5810821873946</v>
      </c>
      <c r="H79" s="60"/>
    </row>
    <row r="80" customFormat="false" ht="15" hidden="false" customHeight="false" outlineLevel="0" collapsed="false">
      <c r="A80" s="0" t="s">
        <v>187</v>
      </c>
      <c r="B80" s="0" t="n">
        <v>1963</v>
      </c>
      <c r="C80" s="0" t="n">
        <v>1965</v>
      </c>
      <c r="D80" s="0" t="n">
        <v>4.894</v>
      </c>
      <c r="E80" s="0" t="n">
        <v>6.56057467532468</v>
      </c>
      <c r="F80" s="2" t="n">
        <f aca="false">D80-E80</f>
        <v>-1.66657467532468</v>
      </c>
      <c r="G80" s="2" t="n">
        <f aca="false">F80^2</f>
        <v>2.77747114843356</v>
      </c>
      <c r="H80" s="60"/>
    </row>
    <row r="81" customFormat="false" ht="15" hidden="false" customHeight="false" outlineLevel="0" collapsed="false">
      <c r="A81" s="0" t="s">
        <v>188</v>
      </c>
      <c r="B81" s="0" t="n">
        <v>1964</v>
      </c>
      <c r="C81" s="0" t="n">
        <v>1969</v>
      </c>
      <c r="D81" s="0" t="n">
        <v>5.15</v>
      </c>
      <c r="E81" s="0" t="n">
        <v>6.56057467532468</v>
      </c>
      <c r="F81" s="2" t="n">
        <f aca="false">D81-E81</f>
        <v>-1.41057467532468</v>
      </c>
      <c r="G81" s="2" t="n">
        <f aca="false">F81^2</f>
        <v>1.98972091466732</v>
      </c>
      <c r="H81" s="60"/>
    </row>
    <row r="82" customFormat="false" ht="15" hidden="false" customHeight="false" outlineLevel="0" collapsed="false">
      <c r="A82" s="0" t="s">
        <v>189</v>
      </c>
      <c r="B82" s="0" t="n">
        <v>1965</v>
      </c>
      <c r="C82" s="0" t="n">
        <v>1978</v>
      </c>
      <c r="D82" s="0" t="n">
        <v>5.237</v>
      </c>
      <c r="E82" s="0" t="n">
        <v>6.56057467532468</v>
      </c>
      <c r="F82" s="2" t="n">
        <f aca="false">D82-E82</f>
        <v>-1.32357467532468</v>
      </c>
      <c r="G82" s="2" t="n">
        <f aca="false">F82^2</f>
        <v>1.75184992116083</v>
      </c>
      <c r="H82" s="60"/>
    </row>
    <row r="83" customFormat="false" ht="15" hidden="false" customHeight="false" outlineLevel="0" collapsed="false">
      <c r="A83" s="0" t="s">
        <v>190</v>
      </c>
      <c r="B83" s="0" t="n">
        <v>1965</v>
      </c>
      <c r="C83" s="0" t="n">
        <v>1967</v>
      </c>
      <c r="D83" s="0" t="n">
        <v>4.731</v>
      </c>
      <c r="E83" s="0" t="n">
        <v>6.56057467532468</v>
      </c>
      <c r="F83" s="2" t="n">
        <f aca="false">D83-E83</f>
        <v>-1.82957467532468</v>
      </c>
      <c r="G83" s="2" t="n">
        <f aca="false">F83^2</f>
        <v>3.34734349258941</v>
      </c>
      <c r="H83" s="60"/>
    </row>
    <row r="84" customFormat="false" ht="15" hidden="false" customHeight="false" outlineLevel="0" collapsed="false">
      <c r="A84" s="0" t="s">
        <v>191</v>
      </c>
      <c r="B84" s="0" t="n">
        <v>1965</v>
      </c>
      <c r="C84" s="0" t="n">
        <v>1972</v>
      </c>
      <c r="D84" s="0" t="n">
        <v>5.255</v>
      </c>
      <c r="E84" s="0" t="n">
        <v>6.56057467532468</v>
      </c>
      <c r="F84" s="2" t="n">
        <f aca="false">D84-E84</f>
        <v>-1.30557467532468</v>
      </c>
      <c r="G84" s="2" t="n">
        <f aca="false">F84^2</f>
        <v>1.70452523284914</v>
      </c>
      <c r="H84" s="60"/>
    </row>
    <row r="85" customFormat="false" ht="15" hidden="false" customHeight="false" outlineLevel="0" collapsed="false">
      <c r="A85" s="0" t="s">
        <v>192</v>
      </c>
      <c r="B85" s="0" t="n">
        <v>1965</v>
      </c>
      <c r="C85" s="0" t="n">
        <v>1969</v>
      </c>
      <c r="D85" s="0" t="n">
        <v>5.059</v>
      </c>
      <c r="E85" s="0" t="n">
        <v>6.56057467532468</v>
      </c>
      <c r="F85" s="2" t="n">
        <f aca="false">D85-E85</f>
        <v>-1.50157467532468</v>
      </c>
      <c r="G85" s="2" t="n">
        <f aca="false">F85^2</f>
        <v>2.25472650557642</v>
      </c>
      <c r="H85" s="60"/>
    </row>
    <row r="86" customFormat="false" ht="15" hidden="false" customHeight="false" outlineLevel="0" collapsed="false">
      <c r="A86" s="0" t="s">
        <v>193</v>
      </c>
      <c r="B86" s="0" t="n">
        <v>1965</v>
      </c>
      <c r="C86" s="0" t="n">
        <v>1970</v>
      </c>
      <c r="D86" s="0" t="n">
        <v>4.898</v>
      </c>
      <c r="E86" s="0" t="n">
        <v>6.56057467532468</v>
      </c>
      <c r="F86" s="2" t="n">
        <f aca="false">D86-E86</f>
        <v>-1.66257467532468</v>
      </c>
      <c r="G86" s="2" t="n">
        <f aca="false">F86^2</f>
        <v>2.76415455103096</v>
      </c>
      <c r="H86" s="60"/>
    </row>
    <row r="87" customFormat="false" ht="15" hidden="false" customHeight="false" outlineLevel="0" collapsed="false">
      <c r="A87" s="0" t="s">
        <v>194</v>
      </c>
      <c r="B87" s="0" t="n">
        <v>1966</v>
      </c>
      <c r="C87" s="0" t="n">
        <v>1973</v>
      </c>
      <c r="D87" s="0" t="n">
        <v>5.299</v>
      </c>
      <c r="E87" s="0" t="n">
        <v>6.56057467532468</v>
      </c>
      <c r="F87" s="2" t="n">
        <f aca="false">D87-E87</f>
        <v>-1.26157467532468</v>
      </c>
      <c r="G87" s="2" t="n">
        <f aca="false">F87^2</f>
        <v>1.59157066142057</v>
      </c>
      <c r="H87" s="60"/>
    </row>
    <row r="88" customFormat="false" ht="15" hidden="false" customHeight="false" outlineLevel="0" collapsed="false">
      <c r="A88" s="0" t="s">
        <v>195</v>
      </c>
      <c r="B88" s="0" t="n">
        <v>1966</v>
      </c>
      <c r="C88" s="0" t="n">
        <v>1968</v>
      </c>
      <c r="D88" s="0" t="n">
        <v>4.781</v>
      </c>
      <c r="E88" s="0" t="n">
        <v>6.56057467532468</v>
      </c>
      <c r="F88" s="2" t="n">
        <f aca="false">D88-E88</f>
        <v>-1.77957467532468</v>
      </c>
      <c r="G88" s="2" t="n">
        <f aca="false">F88^2</f>
        <v>3.16688602505694</v>
      </c>
      <c r="H88" s="60"/>
    </row>
    <row r="89" customFormat="false" ht="15" hidden="false" customHeight="false" outlineLevel="0" collapsed="false">
      <c r="A89" s="0" t="s">
        <v>196</v>
      </c>
      <c r="B89" s="0" t="n">
        <v>1966</v>
      </c>
      <c r="C89" s="0" t="n">
        <v>1978</v>
      </c>
      <c r="D89" s="0" t="n">
        <v>5.308</v>
      </c>
      <c r="E89" s="0" t="n">
        <v>6.56057467532468</v>
      </c>
      <c r="F89" s="2" t="n">
        <f aca="false">D89-E89</f>
        <v>-1.25257467532468</v>
      </c>
      <c r="G89" s="2" t="n">
        <f aca="false">F89^2</f>
        <v>1.56894331726473</v>
      </c>
      <c r="H89" s="60"/>
    </row>
    <row r="90" customFormat="false" ht="15" hidden="false" customHeight="false" outlineLevel="0" collapsed="false">
      <c r="A90" s="0" t="s">
        <v>197</v>
      </c>
      <c r="B90" s="0" t="n">
        <v>1966</v>
      </c>
      <c r="C90" s="0" t="n">
        <v>1969</v>
      </c>
      <c r="D90" s="0" t="n">
        <v>5.213</v>
      </c>
      <c r="E90" s="0" t="n">
        <v>6.56057467532468</v>
      </c>
      <c r="F90" s="2" t="n">
        <f aca="false">D90-E90</f>
        <v>-1.34757467532468</v>
      </c>
      <c r="G90" s="2" t="n">
        <f aca="false">F90^2</f>
        <v>1.81595750557642</v>
      </c>
      <c r="H90" s="60"/>
    </row>
    <row r="91" customFormat="false" ht="15" hidden="false" customHeight="false" outlineLevel="0" collapsed="false">
      <c r="A91" s="0" t="s">
        <v>198</v>
      </c>
      <c r="B91" s="0" t="n">
        <v>1966</v>
      </c>
      <c r="C91" s="0" t="n">
        <v>1968</v>
      </c>
      <c r="D91" s="0" t="n">
        <v>5.068</v>
      </c>
      <c r="E91" s="0" t="n">
        <v>6.56057467532468</v>
      </c>
      <c r="F91" s="2" t="n">
        <f aca="false">D91-E91</f>
        <v>-1.49257467532468</v>
      </c>
      <c r="G91" s="2" t="n">
        <f aca="false">F91^2</f>
        <v>2.22777916142057</v>
      </c>
      <c r="H91" s="60"/>
    </row>
    <row r="92" customFormat="false" ht="15" hidden="false" customHeight="false" outlineLevel="0" collapsed="false">
      <c r="A92" s="0" t="s">
        <v>199</v>
      </c>
      <c r="B92" s="0" t="n">
        <v>1967</v>
      </c>
      <c r="C92" s="0" t="n">
        <v>1971</v>
      </c>
      <c r="D92" s="0" t="n">
        <v>5.162</v>
      </c>
      <c r="E92" s="0" t="n">
        <v>6.56057467532468</v>
      </c>
      <c r="F92" s="2" t="n">
        <f aca="false">D92-E92</f>
        <v>-1.39857467532468</v>
      </c>
      <c r="G92" s="2" t="n">
        <f aca="false">F92^2</f>
        <v>1.95601112245953</v>
      </c>
      <c r="H92" s="60"/>
    </row>
    <row r="93" customFormat="false" ht="15" hidden="false" customHeight="false" outlineLevel="0" collapsed="false">
      <c r="A93" s="0" t="s">
        <v>200</v>
      </c>
      <c r="B93" s="0" t="n">
        <v>1967</v>
      </c>
      <c r="C93" s="0" t="n">
        <v>1971</v>
      </c>
      <c r="D93" s="0" t="n">
        <v>5.765</v>
      </c>
      <c r="E93" s="0" t="n">
        <v>6.56057467532468</v>
      </c>
      <c r="F93" s="2" t="n">
        <f aca="false">D93-E93</f>
        <v>-0.79557467532468</v>
      </c>
      <c r="G93" s="2" t="n">
        <f aca="false">F93^2</f>
        <v>0.63293906401797</v>
      </c>
      <c r="H93" s="60"/>
    </row>
    <row r="94" customFormat="false" ht="15" hidden="false" customHeight="false" outlineLevel="0" collapsed="false">
      <c r="A94" s="0" t="s">
        <v>201</v>
      </c>
      <c r="B94" s="0" t="n">
        <v>1967</v>
      </c>
      <c r="C94" s="0" t="n">
        <v>1971</v>
      </c>
      <c r="D94" s="0" t="n">
        <v>5.434</v>
      </c>
      <c r="E94" s="0" t="n">
        <v>6.56057467532468</v>
      </c>
      <c r="F94" s="2" t="n">
        <f aca="false">D94-E94</f>
        <v>-1.12657467532468</v>
      </c>
      <c r="G94" s="2" t="n">
        <f aca="false">F94^2</f>
        <v>1.26917049908291</v>
      </c>
      <c r="H94" s="60"/>
    </row>
    <row r="95" customFormat="false" ht="15" hidden="false" customHeight="false" outlineLevel="0" collapsed="false">
      <c r="A95" s="0" t="s">
        <v>202</v>
      </c>
      <c r="B95" s="0" t="n">
        <v>1967</v>
      </c>
      <c r="C95" s="0" t="n">
        <v>1972</v>
      </c>
      <c r="D95" s="0" t="n">
        <v>5.267</v>
      </c>
      <c r="E95" s="0" t="n">
        <v>6.56057467532468</v>
      </c>
      <c r="F95" s="2" t="n">
        <f aca="false">D95-E95</f>
        <v>-1.29357467532468</v>
      </c>
      <c r="G95" s="2" t="n">
        <f aca="false">F95^2</f>
        <v>1.67333544064135</v>
      </c>
      <c r="H95" s="60"/>
    </row>
    <row r="96" customFormat="false" ht="15" hidden="false" customHeight="false" outlineLevel="0" collapsed="false">
      <c r="A96" s="0" t="s">
        <v>203</v>
      </c>
      <c r="B96" s="0" t="n">
        <v>1968</v>
      </c>
      <c r="C96" s="0" t="n">
        <v>1973</v>
      </c>
      <c r="D96" s="0" t="n">
        <v>5.176</v>
      </c>
      <c r="E96" s="0" t="n">
        <v>6.56057467532468</v>
      </c>
      <c r="F96" s="2" t="n">
        <f aca="false">D96-E96</f>
        <v>-1.38457467532468</v>
      </c>
      <c r="G96" s="2" t="n">
        <f aca="false">F96^2</f>
        <v>1.91704703155044</v>
      </c>
      <c r="H96" s="60"/>
    </row>
    <row r="97" customFormat="false" ht="15" hidden="false" customHeight="false" outlineLevel="0" collapsed="false">
      <c r="A97" s="0" t="s">
        <v>204</v>
      </c>
      <c r="B97" s="0" t="n">
        <v>1968</v>
      </c>
      <c r="C97" s="0" t="n">
        <v>1974</v>
      </c>
      <c r="D97" s="0" t="n">
        <v>5.1</v>
      </c>
      <c r="E97" s="0" t="n">
        <v>6.56057467532468</v>
      </c>
      <c r="F97" s="2" t="n">
        <f aca="false">D97-E97</f>
        <v>-1.46057467532468</v>
      </c>
      <c r="G97" s="2" t="n">
        <f aca="false">F97^2</f>
        <v>2.13327838219979</v>
      </c>
      <c r="H97" s="60"/>
    </row>
    <row r="98" customFormat="false" ht="15" hidden="false" customHeight="false" outlineLevel="0" collapsed="false">
      <c r="A98" s="0" t="s">
        <v>205</v>
      </c>
      <c r="B98" s="0" t="n">
        <v>1968</v>
      </c>
      <c r="C98" s="0" t="n">
        <v>1974</v>
      </c>
      <c r="D98" s="0" t="n">
        <v>5.092</v>
      </c>
      <c r="E98" s="0" t="n">
        <v>6.56057467532468</v>
      </c>
      <c r="F98" s="2" t="n">
        <f aca="false">D98-E98</f>
        <v>-1.46857467532468</v>
      </c>
      <c r="G98" s="2" t="n">
        <f aca="false">F98^2</f>
        <v>2.15671157700499</v>
      </c>
      <c r="H98" s="60"/>
    </row>
    <row r="99" customFormat="false" ht="15" hidden="false" customHeight="false" outlineLevel="0" collapsed="false">
      <c r="A99" s="0" t="s">
        <v>206</v>
      </c>
      <c r="B99" s="0" t="n">
        <v>1968</v>
      </c>
      <c r="C99" s="0" t="n">
        <v>1973</v>
      </c>
      <c r="D99" s="0" t="n">
        <v>5.904</v>
      </c>
      <c r="E99" s="0" t="n">
        <v>6.56057467532468</v>
      </c>
      <c r="F99" s="2" t="n">
        <f aca="false">D99-E99</f>
        <v>-0.65657467532468</v>
      </c>
      <c r="G99" s="2" t="n">
        <f aca="false">F99^2</f>
        <v>0.431090304277709</v>
      </c>
      <c r="H99" s="60"/>
    </row>
    <row r="100" customFormat="false" ht="15" hidden="false" customHeight="false" outlineLevel="0" collapsed="false">
      <c r="A100" s="0" t="s">
        <v>207</v>
      </c>
      <c r="B100" s="0" t="n">
        <v>1969</v>
      </c>
      <c r="C100" s="0" t="n">
        <v>1971</v>
      </c>
      <c r="D100" s="0" t="n">
        <v>5.2</v>
      </c>
      <c r="E100" s="0" t="n">
        <v>6.56057467532468</v>
      </c>
      <c r="F100" s="2" t="n">
        <f aca="false">D100-E100</f>
        <v>-1.36057467532468</v>
      </c>
      <c r="G100" s="2" t="n">
        <f aca="false">F100^2</f>
        <v>1.85116344713486</v>
      </c>
      <c r="H100" s="60"/>
    </row>
    <row r="101" customFormat="false" ht="15" hidden="false" customHeight="false" outlineLevel="0" collapsed="false">
      <c r="A101" s="0" t="s">
        <v>208</v>
      </c>
      <c r="B101" s="0" t="n">
        <v>1969</v>
      </c>
      <c r="C101" s="0" t="n">
        <v>1985</v>
      </c>
      <c r="D101" s="0" t="n">
        <v>5.959</v>
      </c>
      <c r="E101" s="0" t="n">
        <v>6.56057467532468</v>
      </c>
      <c r="F101" s="2" t="n">
        <f aca="false">D101-E101</f>
        <v>-0.60157467532468</v>
      </c>
      <c r="G101" s="2" t="n">
        <f aca="false">F101^2</f>
        <v>0.361892089991994</v>
      </c>
      <c r="H101" s="60"/>
    </row>
    <row r="102" customFormat="false" ht="15" hidden="false" customHeight="false" outlineLevel="0" collapsed="false">
      <c r="A102" s="0" t="s">
        <v>209</v>
      </c>
      <c r="B102" s="0" t="n">
        <v>1969</v>
      </c>
      <c r="C102" s="0" t="n">
        <v>1974</v>
      </c>
      <c r="D102" s="0" t="n">
        <v>6.021</v>
      </c>
      <c r="E102" s="0" t="n">
        <v>6.56057467532468</v>
      </c>
      <c r="F102" s="2" t="n">
        <f aca="false">D102-E102</f>
        <v>-0.53957467532468</v>
      </c>
      <c r="G102" s="2" t="n">
        <f aca="false">F102^2</f>
        <v>0.291140830251734</v>
      </c>
      <c r="H102" s="60"/>
    </row>
    <row r="103" customFormat="false" ht="15" hidden="false" customHeight="false" outlineLevel="0" collapsed="false">
      <c r="A103" s="0" t="s">
        <v>210</v>
      </c>
      <c r="B103" s="0" t="n">
        <v>1969</v>
      </c>
      <c r="C103" s="0" t="n">
        <v>1974</v>
      </c>
      <c r="D103" s="0" t="n">
        <v>5.351</v>
      </c>
      <c r="E103" s="0" t="n">
        <v>6.56057467532468</v>
      </c>
      <c r="F103" s="2" t="n">
        <f aca="false">D103-E103</f>
        <v>-1.20957467532468</v>
      </c>
      <c r="G103" s="2" t="n">
        <f aca="false">F103^2</f>
        <v>1.4630708951868</v>
      </c>
      <c r="H103" s="60"/>
    </row>
    <row r="104" customFormat="false" ht="15" hidden="false" customHeight="false" outlineLevel="0" collapsed="false">
      <c r="A104" s="0" t="s">
        <v>211</v>
      </c>
      <c r="B104" s="0" t="n">
        <v>1970</v>
      </c>
      <c r="C104" s="0" t="n">
        <v>1979</v>
      </c>
      <c r="D104" s="0" t="n">
        <v>5.476</v>
      </c>
      <c r="E104" s="0" t="n">
        <v>6.56057467532468</v>
      </c>
      <c r="F104" s="2" t="n">
        <f aca="false">D104-E104</f>
        <v>-1.08457467532468</v>
      </c>
      <c r="G104" s="2" t="n">
        <f aca="false">F104^2</f>
        <v>1.17630222635563</v>
      </c>
      <c r="H104" s="60"/>
    </row>
    <row r="105" customFormat="false" ht="15" hidden="false" customHeight="false" outlineLevel="0" collapsed="false">
      <c r="A105" s="0" t="s">
        <v>212</v>
      </c>
      <c r="B105" s="0" t="n">
        <v>1970</v>
      </c>
      <c r="C105" s="0" t="n">
        <v>1978</v>
      </c>
      <c r="D105" s="0" t="n">
        <v>5.313</v>
      </c>
      <c r="E105" s="0" t="n">
        <v>6.56057467532468</v>
      </c>
      <c r="F105" s="2" t="n">
        <f aca="false">D105-E105</f>
        <v>-1.24757467532468</v>
      </c>
      <c r="G105" s="2" t="n">
        <f aca="false">F105^2</f>
        <v>1.55644257051148</v>
      </c>
      <c r="H105" s="60"/>
    </row>
    <row r="106" customFormat="false" ht="15" hidden="false" customHeight="false" outlineLevel="0" collapsed="false">
      <c r="A106" s="0" t="s">
        <v>213</v>
      </c>
      <c r="B106" s="0" t="n">
        <v>1970</v>
      </c>
      <c r="C106" s="0" t="n">
        <v>1978</v>
      </c>
      <c r="D106" s="0" t="n">
        <v>5.311</v>
      </c>
      <c r="E106" s="0" t="n">
        <v>6.56057467532468</v>
      </c>
      <c r="F106" s="2" t="n">
        <f aca="false">D106-E106</f>
        <v>-1.24957467532468</v>
      </c>
      <c r="G106" s="2" t="n">
        <f aca="false">F106^2</f>
        <v>1.56143686921278</v>
      </c>
      <c r="H106" s="60"/>
    </row>
    <row r="107" customFormat="false" ht="15" hidden="false" customHeight="false" outlineLevel="0" collapsed="false">
      <c r="A107" s="0" t="s">
        <v>214</v>
      </c>
      <c r="B107" s="0" t="n">
        <v>1970</v>
      </c>
      <c r="C107" s="0" t="n">
        <v>1972</v>
      </c>
      <c r="D107" s="0" t="n">
        <v>5.621</v>
      </c>
      <c r="E107" s="0" t="n">
        <v>6.56057467532468</v>
      </c>
      <c r="F107" s="2" t="n">
        <f aca="false">D107-E107</f>
        <v>-0.939574675324679</v>
      </c>
      <c r="G107" s="2" t="n">
        <f aca="false">F107^2</f>
        <v>0.882800570511476</v>
      </c>
      <c r="H107" s="60"/>
    </row>
    <row r="108" customFormat="false" ht="15" hidden="false" customHeight="false" outlineLevel="0" collapsed="false">
      <c r="A108" s="0" t="s">
        <v>215</v>
      </c>
      <c r="B108" s="0" t="n">
        <v>1970</v>
      </c>
      <c r="C108" s="0" t="n">
        <v>1972</v>
      </c>
      <c r="D108" s="0" t="n">
        <v>5.229</v>
      </c>
      <c r="E108" s="0" t="n">
        <v>6.56057467532468</v>
      </c>
      <c r="F108" s="2" t="n">
        <f aca="false">D108-E108</f>
        <v>-1.33157467532468</v>
      </c>
      <c r="G108" s="2" t="n">
        <f aca="false">F108^2</f>
        <v>1.77309111596603</v>
      </c>
      <c r="H108" s="60"/>
    </row>
    <row r="109" customFormat="false" ht="15" hidden="false" customHeight="false" outlineLevel="0" collapsed="false">
      <c r="A109" s="0" t="s">
        <v>216</v>
      </c>
      <c r="B109" s="0" t="n">
        <v>1971</v>
      </c>
      <c r="C109" s="0" t="n">
        <v>1974</v>
      </c>
      <c r="D109" s="0" t="n">
        <v>5.832</v>
      </c>
      <c r="E109" s="0" t="n">
        <v>6.56057467532468</v>
      </c>
      <c r="F109" s="2" t="n">
        <f aca="false">D109-E109</f>
        <v>-0.72857467532468</v>
      </c>
      <c r="G109" s="2" t="n">
        <f aca="false">F109^2</f>
        <v>0.530821057524463</v>
      </c>
      <c r="H109" s="60"/>
    </row>
    <row r="110" customFormat="false" ht="15" hidden="false" customHeight="false" outlineLevel="0" collapsed="false">
      <c r="A110" s="0" t="s">
        <v>217</v>
      </c>
      <c r="B110" s="0" t="n">
        <v>1971</v>
      </c>
      <c r="C110" s="0" t="n">
        <v>1973</v>
      </c>
      <c r="D110" s="0" t="n">
        <v>5.521</v>
      </c>
      <c r="E110" s="0" t="n">
        <v>6.56057467532468</v>
      </c>
      <c r="F110" s="2" t="n">
        <f aca="false">D110-E110</f>
        <v>-1.03957467532468</v>
      </c>
      <c r="G110" s="2" t="n">
        <f aca="false">F110^2</f>
        <v>1.08071550557641</v>
      </c>
      <c r="H110" s="60"/>
    </row>
    <row r="111" customFormat="false" ht="15" hidden="false" customHeight="false" outlineLevel="0" collapsed="false">
      <c r="A111" s="0" t="s">
        <v>218</v>
      </c>
      <c r="B111" s="0" t="n">
        <v>1971</v>
      </c>
      <c r="C111" s="0" t="n">
        <v>1974</v>
      </c>
      <c r="D111" s="0" t="n">
        <v>5.515</v>
      </c>
      <c r="E111" s="0" t="n">
        <v>6.56057467532468</v>
      </c>
      <c r="F111" s="2" t="n">
        <f aca="false">D111-E111</f>
        <v>-1.04557467532468</v>
      </c>
      <c r="G111" s="2" t="n">
        <f aca="false">F111^2</f>
        <v>1.09322640168031</v>
      </c>
      <c r="H111" s="60"/>
    </row>
    <row r="112" customFormat="false" ht="15" hidden="false" customHeight="false" outlineLevel="0" collapsed="false">
      <c r="A112" s="0" t="s">
        <v>219</v>
      </c>
      <c r="B112" s="0" t="n">
        <v>1972</v>
      </c>
      <c r="C112" s="0" t="n">
        <v>1974</v>
      </c>
      <c r="D112" s="0" t="n">
        <v>5.53</v>
      </c>
      <c r="E112" s="0" t="n">
        <v>6.56057467532468</v>
      </c>
      <c r="F112" s="2" t="n">
        <f aca="false">D112-E112</f>
        <v>-1.03057467532468</v>
      </c>
      <c r="G112" s="2" t="n">
        <f aca="false">F112^2</f>
        <v>1.06208416142057</v>
      </c>
      <c r="H112" s="60"/>
    </row>
    <row r="113" customFormat="false" ht="15" hidden="false" customHeight="false" outlineLevel="0" collapsed="false">
      <c r="A113" s="0" t="s">
        <v>220</v>
      </c>
      <c r="B113" s="0" t="n">
        <v>1972</v>
      </c>
      <c r="C113" s="0" t="n">
        <v>1974</v>
      </c>
      <c r="D113" s="0" t="n">
        <v>5.699</v>
      </c>
      <c r="E113" s="0" t="n">
        <v>6.56057467532468</v>
      </c>
      <c r="F113" s="2" t="n">
        <f aca="false">D113-E113</f>
        <v>-0.86157467532468</v>
      </c>
      <c r="G113" s="2" t="n">
        <f aca="false">F113^2</f>
        <v>0.742310921160827</v>
      </c>
      <c r="H113" s="60"/>
    </row>
    <row r="114" customFormat="false" ht="15" hidden="false" customHeight="false" outlineLevel="0" collapsed="false">
      <c r="A114" s="0" t="s">
        <v>221</v>
      </c>
      <c r="B114" s="0" t="n">
        <v>1973</v>
      </c>
      <c r="C114" s="0" t="n">
        <v>1983</v>
      </c>
      <c r="D114" s="0" t="n">
        <v>5.651</v>
      </c>
      <c r="E114" s="0" t="n">
        <v>6.56057467532468</v>
      </c>
      <c r="F114" s="2" t="n">
        <f aca="false">D114-E114</f>
        <v>-0.90957467532468</v>
      </c>
      <c r="G114" s="2" t="n">
        <f aca="false">F114^2</f>
        <v>0.827326089991997</v>
      </c>
      <c r="H114" s="60"/>
    </row>
    <row r="115" customFormat="false" ht="15" hidden="false" customHeight="false" outlineLevel="0" collapsed="false">
      <c r="A115" s="0" t="s">
        <v>222</v>
      </c>
      <c r="B115" s="0" t="n">
        <v>1973</v>
      </c>
      <c r="C115" s="0" t="n">
        <v>1978</v>
      </c>
      <c r="D115" s="0" t="n">
        <v>5.656</v>
      </c>
      <c r="E115" s="0" t="n">
        <v>6.56057467532468</v>
      </c>
      <c r="F115" s="2" t="n">
        <f aca="false">D115-E115</f>
        <v>-0.90457467532468</v>
      </c>
      <c r="G115" s="2" t="n">
        <f aca="false">F115^2</f>
        <v>0.81825534323875</v>
      </c>
      <c r="H115" s="60"/>
    </row>
    <row r="116" customFormat="false" ht="15" hidden="false" customHeight="false" outlineLevel="0" collapsed="false">
      <c r="A116" s="0" t="s">
        <v>223</v>
      </c>
      <c r="B116" s="0" t="n">
        <v>1973</v>
      </c>
      <c r="C116" s="0" t="n">
        <v>1981</v>
      </c>
      <c r="D116" s="0" t="n">
        <v>5.954</v>
      </c>
      <c r="E116" s="0" t="n">
        <v>6.56057467532468</v>
      </c>
      <c r="F116" s="2" t="n">
        <f aca="false">D116-E116</f>
        <v>-0.60657467532468</v>
      </c>
      <c r="G116" s="2" t="n">
        <f aca="false">F116^2</f>
        <v>0.367932836745241</v>
      </c>
      <c r="H116" s="60"/>
    </row>
    <row r="117" customFormat="false" ht="15" hidden="false" customHeight="false" outlineLevel="0" collapsed="false">
      <c r="A117" s="0" t="s">
        <v>224</v>
      </c>
      <c r="B117" s="0" t="n">
        <v>1973</v>
      </c>
      <c r="C117" s="0" t="n">
        <v>1980</v>
      </c>
      <c r="D117" s="0" t="n">
        <v>5.844</v>
      </c>
      <c r="E117" s="0" t="n">
        <v>6.56057467532468</v>
      </c>
      <c r="F117" s="2" t="n">
        <f aca="false">D117-E117</f>
        <v>-0.716574675324679</v>
      </c>
      <c r="G117" s="2" t="n">
        <f aca="false">F117^2</f>
        <v>0.51347926531667</v>
      </c>
      <c r="H117" s="60"/>
    </row>
    <row r="118" customFormat="false" ht="15" hidden="false" customHeight="false" outlineLevel="0" collapsed="false">
      <c r="A118" s="0" t="s">
        <v>225</v>
      </c>
      <c r="B118" s="0" t="n">
        <v>1973</v>
      </c>
      <c r="C118" s="0" t="n">
        <v>1977</v>
      </c>
      <c r="D118" s="0" t="n">
        <v>5.514</v>
      </c>
      <c r="E118" s="0" t="n">
        <v>6.56057467532468</v>
      </c>
      <c r="F118" s="2" t="n">
        <f aca="false">D118-E118</f>
        <v>-1.04657467532468</v>
      </c>
      <c r="G118" s="2" t="n">
        <f aca="false">F118^2</f>
        <v>1.09531855103096</v>
      </c>
      <c r="H118" s="60"/>
    </row>
    <row r="119" customFormat="false" ht="15" hidden="false" customHeight="false" outlineLevel="0" collapsed="false">
      <c r="A119" s="0" t="s">
        <v>226</v>
      </c>
      <c r="B119" s="0" t="n">
        <v>1974</v>
      </c>
      <c r="C119" s="0" t="n">
        <v>1984</v>
      </c>
      <c r="D119" s="0" t="n">
        <v>5.83</v>
      </c>
      <c r="E119" s="0" t="n">
        <v>6.56057467532468</v>
      </c>
      <c r="F119" s="2" t="n">
        <f aca="false">D119-E119</f>
        <v>-0.73057467532468</v>
      </c>
      <c r="G119" s="2" t="n">
        <f aca="false">F119^2</f>
        <v>0.533739356225761</v>
      </c>
      <c r="H119" s="60"/>
    </row>
    <row r="120" customFormat="false" ht="15" hidden="false" customHeight="false" outlineLevel="0" collapsed="false">
      <c r="A120" s="0" t="s">
        <v>227</v>
      </c>
      <c r="B120" s="0" t="n">
        <v>1974</v>
      </c>
      <c r="C120" s="0" t="n">
        <v>1977</v>
      </c>
      <c r="D120" s="0" t="n">
        <v>5.271</v>
      </c>
      <c r="E120" s="0" t="n">
        <v>6.56057467532468</v>
      </c>
      <c r="F120" s="2" t="n">
        <f aca="false">D120-E120</f>
        <v>-1.28957467532468</v>
      </c>
      <c r="G120" s="2" t="n">
        <f aca="false">F120^2</f>
        <v>1.66300284323875</v>
      </c>
      <c r="H120" s="60"/>
    </row>
    <row r="121" customFormat="false" ht="15" hidden="false" customHeight="false" outlineLevel="0" collapsed="false">
      <c r="A121" s="0" t="s">
        <v>228</v>
      </c>
      <c r="B121" s="0" t="n">
        <v>1974</v>
      </c>
      <c r="C121" s="0" t="n">
        <v>1980</v>
      </c>
      <c r="D121" s="0" t="n">
        <v>5.731</v>
      </c>
      <c r="E121" s="0" t="n">
        <v>6.56057467532468</v>
      </c>
      <c r="F121" s="2" t="n">
        <f aca="false">D121-E121</f>
        <v>-0.82957467532468</v>
      </c>
      <c r="G121" s="2" t="n">
        <f aca="false">F121^2</f>
        <v>0.688194141940048</v>
      </c>
      <c r="H121" s="60"/>
    </row>
    <row r="122" customFormat="false" ht="15" hidden="false" customHeight="false" outlineLevel="0" collapsed="false">
      <c r="A122" s="0" t="s">
        <v>229</v>
      </c>
      <c r="B122" s="0" t="n">
        <v>1974</v>
      </c>
      <c r="C122" s="0" t="n">
        <v>1979</v>
      </c>
      <c r="D122" s="0" t="n">
        <v>5.839</v>
      </c>
      <c r="E122" s="0" t="n">
        <v>6.56057467532468</v>
      </c>
      <c r="F122" s="2" t="n">
        <f aca="false">D122-E122</f>
        <v>-0.721574675324679</v>
      </c>
      <c r="G122" s="2" t="n">
        <f aca="false">F122^2</f>
        <v>0.520670012069916</v>
      </c>
      <c r="H122" s="60"/>
    </row>
    <row r="123" customFormat="false" ht="15" hidden="false" customHeight="false" outlineLevel="0" collapsed="false">
      <c r="A123" s="0" t="s">
        <v>230</v>
      </c>
      <c r="B123" s="0" t="n">
        <v>1975</v>
      </c>
      <c r="C123" s="0" t="n">
        <v>1987</v>
      </c>
      <c r="D123" s="0" t="n">
        <v>6.052</v>
      </c>
      <c r="E123" s="0" t="n">
        <v>6.56057467532468</v>
      </c>
      <c r="F123" s="2" t="n">
        <f aca="false">D123-E123</f>
        <v>-0.50857467532468</v>
      </c>
      <c r="G123" s="2" t="n">
        <f aca="false">F123^2</f>
        <v>0.258648200381604</v>
      </c>
      <c r="H123" s="60"/>
    </row>
    <row r="124" customFormat="false" ht="15" hidden="false" customHeight="false" outlineLevel="0" collapsed="false">
      <c r="A124" s="0" t="s">
        <v>231</v>
      </c>
      <c r="B124" s="0" t="n">
        <v>1975</v>
      </c>
      <c r="C124" s="0" t="n">
        <v>1987</v>
      </c>
      <c r="D124" s="0" t="n">
        <v>6.227</v>
      </c>
      <c r="E124" s="0" t="n">
        <v>6.56057467532468</v>
      </c>
      <c r="F124" s="2" t="n">
        <f aca="false">D124-E124</f>
        <v>-0.333574675324679</v>
      </c>
      <c r="G124" s="2" t="n">
        <f aca="false">F124^2</f>
        <v>0.111272064017965</v>
      </c>
      <c r="H124" s="60"/>
    </row>
    <row r="125" customFormat="false" ht="15" hidden="false" customHeight="false" outlineLevel="0" collapsed="false">
      <c r="A125" s="0" t="s">
        <v>232</v>
      </c>
      <c r="B125" s="0" t="n">
        <v>1975</v>
      </c>
      <c r="C125" s="0" t="n">
        <v>1978</v>
      </c>
      <c r="D125" s="0" t="n">
        <v>5.584</v>
      </c>
      <c r="E125" s="0" t="n">
        <v>6.56057467532468</v>
      </c>
      <c r="F125" s="2" t="n">
        <f aca="false">D125-E125</f>
        <v>-0.97657467532468</v>
      </c>
      <c r="G125" s="2" t="n">
        <f aca="false">F125^2</f>
        <v>0.953698096485504</v>
      </c>
      <c r="H125" s="60"/>
    </row>
    <row r="126" customFormat="false" ht="15" hidden="false" customHeight="false" outlineLevel="0" collapsed="false">
      <c r="A126" s="0" t="s">
        <v>233</v>
      </c>
      <c r="B126" s="0" t="n">
        <v>1975</v>
      </c>
      <c r="C126" s="0" t="n">
        <v>1983</v>
      </c>
      <c r="D126" s="0" t="n">
        <v>5.897</v>
      </c>
      <c r="E126" s="0" t="n">
        <v>6.56057467532468</v>
      </c>
      <c r="F126" s="2" t="n">
        <f aca="false">D126-E126</f>
        <v>-0.663574675324679</v>
      </c>
      <c r="G126" s="2" t="n">
        <f aca="false">F126^2</f>
        <v>0.440331349732254</v>
      </c>
      <c r="H126" s="60"/>
    </row>
    <row r="127" customFormat="false" ht="15" hidden="false" customHeight="false" outlineLevel="0" collapsed="false">
      <c r="A127" s="0" t="s">
        <v>234</v>
      </c>
      <c r="B127" s="0" t="n">
        <v>1975</v>
      </c>
      <c r="C127" s="0" t="n">
        <v>1982</v>
      </c>
      <c r="D127" s="0" t="n">
        <v>5.869</v>
      </c>
      <c r="E127" s="0" t="n">
        <v>6.56057467532468</v>
      </c>
      <c r="F127" s="2" t="n">
        <f aca="false">D127-E127</f>
        <v>-0.69157467532468</v>
      </c>
      <c r="G127" s="2" t="n">
        <f aca="false">F127^2</f>
        <v>0.478275531550436</v>
      </c>
      <c r="H127" s="60"/>
    </row>
    <row r="128" customFormat="false" ht="15" hidden="false" customHeight="false" outlineLevel="0" collapsed="false">
      <c r="A128" s="0" t="s">
        <v>235</v>
      </c>
      <c r="B128" s="0" t="n">
        <v>1975</v>
      </c>
      <c r="C128" s="0" t="n">
        <v>1978</v>
      </c>
      <c r="D128" s="0" t="n">
        <v>6.224</v>
      </c>
      <c r="E128" s="0" t="n">
        <v>6.56057467532468</v>
      </c>
      <c r="F128" s="2" t="n">
        <f aca="false">D128-E128</f>
        <v>-0.336574675324679</v>
      </c>
      <c r="G128" s="2" t="n">
        <f aca="false">F128^2</f>
        <v>0.113282512069913</v>
      </c>
      <c r="H128" s="60"/>
    </row>
    <row r="129" customFormat="false" ht="15" hidden="false" customHeight="false" outlineLevel="0" collapsed="false">
      <c r="A129" s="0" t="s">
        <v>236</v>
      </c>
      <c r="B129" s="0" t="n">
        <v>1975</v>
      </c>
      <c r="C129" s="0" t="n">
        <v>1979</v>
      </c>
      <c r="D129" s="0" t="n">
        <v>5.627</v>
      </c>
      <c r="E129" s="0" t="n">
        <v>6.56057467532468</v>
      </c>
      <c r="F129" s="2" t="n">
        <f aca="false">D129-E129</f>
        <v>-0.93357467532468</v>
      </c>
      <c r="G129" s="2" t="n">
        <f aca="false">F129^2</f>
        <v>0.871561674407581</v>
      </c>
      <c r="H129" s="60"/>
    </row>
    <row r="130" customFormat="false" ht="15" hidden="false" customHeight="false" outlineLevel="0" collapsed="false">
      <c r="A130" s="0" t="s">
        <v>237</v>
      </c>
      <c r="B130" s="0" t="n">
        <v>1976</v>
      </c>
      <c r="C130" s="0" t="n">
        <v>1982</v>
      </c>
      <c r="D130" s="0" t="n">
        <v>5.709</v>
      </c>
      <c r="E130" s="0" t="n">
        <v>6.56057467532468</v>
      </c>
      <c r="F130" s="2" t="n">
        <f aca="false">D130-E130</f>
        <v>-0.85157467532468</v>
      </c>
      <c r="G130" s="2" t="n">
        <f aca="false">F130^2</f>
        <v>0.725179427654334</v>
      </c>
      <c r="H130" s="60"/>
    </row>
    <row r="131" customFormat="false" ht="15" hidden="false" customHeight="false" outlineLevel="0" collapsed="false">
      <c r="A131" s="0" t="s">
        <v>238</v>
      </c>
      <c r="B131" s="0" t="n">
        <v>1976</v>
      </c>
      <c r="C131" s="0" t="n">
        <v>1982</v>
      </c>
      <c r="D131" s="0" t="n">
        <v>5.634</v>
      </c>
      <c r="E131" s="0" t="n">
        <v>6.56057467532468</v>
      </c>
      <c r="F131" s="2" t="n">
        <f aca="false">D131-E131</f>
        <v>-0.926574675324679</v>
      </c>
      <c r="G131" s="2" t="n">
        <f aca="false">F131^2</f>
        <v>0.858540628953035</v>
      </c>
      <c r="H131" s="60"/>
    </row>
    <row r="132" customFormat="false" ht="15" hidden="false" customHeight="false" outlineLevel="0" collapsed="false">
      <c r="A132" s="0" t="s">
        <v>239</v>
      </c>
      <c r="B132" s="0" t="n">
        <v>1976</v>
      </c>
      <c r="C132" s="0" t="n">
        <v>1978</v>
      </c>
      <c r="D132" s="0" t="n">
        <v>5.665</v>
      </c>
      <c r="E132" s="0" t="n">
        <v>6.56057467532468</v>
      </c>
      <c r="F132" s="2" t="n">
        <f aca="false">D132-E132</f>
        <v>-0.89557467532468</v>
      </c>
      <c r="G132" s="2" t="n">
        <f aca="false">F132^2</f>
        <v>0.802053999082905</v>
      </c>
      <c r="H132" s="60"/>
    </row>
    <row r="133" customFormat="false" ht="15" hidden="false" customHeight="false" outlineLevel="0" collapsed="false">
      <c r="A133" s="0" t="s">
        <v>240</v>
      </c>
      <c r="B133" s="0" t="n">
        <v>1976</v>
      </c>
      <c r="C133" s="0" t="n">
        <v>1981</v>
      </c>
      <c r="D133" s="0" t="n">
        <v>5.609</v>
      </c>
      <c r="E133" s="0" t="n">
        <v>6.56057467532468</v>
      </c>
      <c r="F133" s="2" t="n">
        <f aca="false">D133-E133</f>
        <v>-0.95157467532468</v>
      </c>
      <c r="G133" s="2" t="n">
        <f aca="false">F133^2</f>
        <v>0.905494362719269</v>
      </c>
      <c r="H133" s="60"/>
    </row>
    <row r="134" customFormat="false" ht="15" hidden="false" customHeight="false" outlineLevel="0" collapsed="false">
      <c r="A134" s="0" t="s">
        <v>241</v>
      </c>
      <c r="B134" s="0" t="n">
        <v>1976</v>
      </c>
      <c r="C134" s="0" t="n">
        <v>1980</v>
      </c>
      <c r="D134" s="0" t="n">
        <v>5.903</v>
      </c>
      <c r="E134" s="0" t="n">
        <v>6.56057467532468</v>
      </c>
      <c r="F134" s="2" t="n">
        <f aca="false">D134-E134</f>
        <v>-0.65757467532468</v>
      </c>
      <c r="G134" s="2" t="n">
        <f aca="false">F134^2</f>
        <v>0.432404453628358</v>
      </c>
      <c r="H134" s="60"/>
    </row>
    <row r="135" customFormat="false" ht="15" hidden="false" customHeight="false" outlineLevel="0" collapsed="false">
      <c r="A135" s="0" t="s">
        <v>242</v>
      </c>
      <c r="B135" s="0" t="n">
        <v>1976</v>
      </c>
      <c r="C135" s="0" t="n">
        <v>1984</v>
      </c>
      <c r="D135" s="0" t="n">
        <v>6.115</v>
      </c>
      <c r="E135" s="0" t="n">
        <v>6.56057467532468</v>
      </c>
      <c r="F135" s="2" t="n">
        <f aca="false">D135-E135</f>
        <v>-0.445574675324679</v>
      </c>
      <c r="G135" s="2" t="n">
        <f aca="false">F135^2</f>
        <v>0.198536791290693</v>
      </c>
      <c r="H135" s="60"/>
    </row>
    <row r="136" customFormat="false" ht="15" hidden="false" customHeight="false" outlineLevel="0" collapsed="false">
      <c r="A136" s="0" t="s">
        <v>243</v>
      </c>
      <c r="B136" s="0" t="n">
        <v>1976</v>
      </c>
      <c r="C136" s="0" t="n">
        <v>1979</v>
      </c>
      <c r="D136" s="0" t="n">
        <v>5.877</v>
      </c>
      <c r="E136" s="0" t="n">
        <v>6.56057467532468</v>
      </c>
      <c r="F136" s="2" t="n">
        <f aca="false">D136-E136</f>
        <v>-0.68357467532468</v>
      </c>
      <c r="G136" s="2" t="n">
        <f aca="false">F136^2</f>
        <v>0.467274336745242</v>
      </c>
      <c r="H136" s="60"/>
    </row>
    <row r="137" customFormat="false" ht="15" hidden="false" customHeight="false" outlineLevel="0" collapsed="false">
      <c r="A137" s="0" t="s">
        <v>244</v>
      </c>
      <c r="B137" s="0" t="n">
        <v>1977</v>
      </c>
      <c r="C137" s="0" t="n">
        <v>1990</v>
      </c>
      <c r="D137" s="0" t="n">
        <v>6.226</v>
      </c>
      <c r="E137" s="0" t="n">
        <v>6.56057467532468</v>
      </c>
      <c r="F137" s="2" t="n">
        <f aca="false">D137-E137</f>
        <v>-0.33457467532468</v>
      </c>
      <c r="G137" s="2" t="n">
        <f aca="false">F137^2</f>
        <v>0.111940213368615</v>
      </c>
      <c r="H137" s="60"/>
    </row>
    <row r="138" customFormat="false" ht="15" hidden="false" customHeight="false" outlineLevel="0" collapsed="false">
      <c r="A138" s="0" t="s">
        <v>245</v>
      </c>
      <c r="B138" s="0" t="n">
        <v>1977</v>
      </c>
      <c r="C138" s="0" t="n">
        <v>1982</v>
      </c>
      <c r="D138" s="0" t="n">
        <v>5.777</v>
      </c>
      <c r="E138" s="0" t="n">
        <v>6.56057467532468</v>
      </c>
      <c r="F138" s="2" t="n">
        <f aca="false">D138-E138</f>
        <v>-0.78357467532468</v>
      </c>
      <c r="G138" s="2" t="n">
        <f aca="false">F138^2</f>
        <v>0.613989271810177</v>
      </c>
      <c r="H138" s="60"/>
    </row>
    <row r="139" customFormat="false" ht="15" hidden="false" customHeight="false" outlineLevel="0" collapsed="false">
      <c r="A139" s="0" t="s">
        <v>246</v>
      </c>
      <c r="B139" s="0" t="n">
        <v>1978</v>
      </c>
      <c r="C139" s="0" t="n">
        <v>1981</v>
      </c>
      <c r="D139" s="0" t="n">
        <v>6.097</v>
      </c>
      <c r="E139" s="0" t="n">
        <v>6.56057467532468</v>
      </c>
      <c r="F139" s="2" t="n">
        <f aca="false">D139-E139</f>
        <v>-0.463574675324679</v>
      </c>
      <c r="G139" s="2" t="n">
        <f aca="false">F139^2</f>
        <v>0.214901479602382</v>
      </c>
      <c r="H139" s="60"/>
    </row>
    <row r="140" customFormat="false" ht="15" hidden="false" customHeight="false" outlineLevel="0" collapsed="false">
      <c r="A140" s="0" t="s">
        <v>247</v>
      </c>
      <c r="B140" s="0" t="n">
        <v>1978</v>
      </c>
      <c r="C140" s="0" t="n">
        <v>1981</v>
      </c>
      <c r="D140" s="0" t="n">
        <v>6.008</v>
      </c>
      <c r="E140" s="0" t="n">
        <v>6.56057467532468</v>
      </c>
      <c r="F140" s="2" t="n">
        <f aca="false">D140-E140</f>
        <v>-0.55257467532468</v>
      </c>
      <c r="G140" s="2" t="n">
        <f aca="false">F140^2</f>
        <v>0.305338771810175</v>
      </c>
      <c r="H140" s="60"/>
    </row>
    <row r="141" customFormat="false" ht="15" hidden="false" customHeight="false" outlineLevel="0" collapsed="false">
      <c r="A141" s="0" t="s">
        <v>248</v>
      </c>
      <c r="B141" s="0" t="n">
        <v>1978</v>
      </c>
      <c r="C141" s="0" t="n">
        <v>1991</v>
      </c>
      <c r="D141" s="0" t="n">
        <v>6.738</v>
      </c>
      <c r="E141" s="0" t="n">
        <v>6.56057467532468</v>
      </c>
      <c r="F141" s="2" t="n">
        <f aca="false">D141-E141</f>
        <v>0.177425324675321</v>
      </c>
      <c r="G141" s="2" t="n">
        <f aca="false">F141^2</f>
        <v>0.031479745836143</v>
      </c>
      <c r="H141" s="60"/>
    </row>
    <row r="142" customFormat="false" ht="15" hidden="false" customHeight="false" outlineLevel="0" collapsed="false">
      <c r="A142" s="0" t="s">
        <v>249</v>
      </c>
      <c r="B142" s="0" t="n">
        <v>1978</v>
      </c>
      <c r="C142" s="0" t="n">
        <v>1980</v>
      </c>
      <c r="D142" s="0" t="n">
        <v>6.236</v>
      </c>
      <c r="E142" s="0" t="n">
        <v>6.56057467532468</v>
      </c>
      <c r="F142" s="2" t="n">
        <f aca="false">D142-E142</f>
        <v>-0.32457467532468</v>
      </c>
      <c r="G142" s="2" t="n">
        <f aca="false">F142^2</f>
        <v>0.105348719862121</v>
      </c>
      <c r="H142" s="60"/>
    </row>
    <row r="143" customFormat="false" ht="15" hidden="false" customHeight="false" outlineLevel="0" collapsed="false">
      <c r="A143" s="0" t="s">
        <v>250</v>
      </c>
      <c r="B143" s="0" t="n">
        <v>1978</v>
      </c>
      <c r="C143" s="0" t="n">
        <v>1987</v>
      </c>
      <c r="D143" s="0" t="n">
        <v>6.348</v>
      </c>
      <c r="E143" s="0" t="n">
        <v>6.56057467532468</v>
      </c>
      <c r="F143" s="2" t="n">
        <f aca="false">D143-E143</f>
        <v>-0.21257467532468</v>
      </c>
      <c r="G143" s="2" t="n">
        <f aca="false">F143^2</f>
        <v>0.045187992589393</v>
      </c>
      <c r="H143" s="60"/>
    </row>
    <row r="144" customFormat="false" ht="15" hidden="false" customHeight="false" outlineLevel="0" collapsed="false">
      <c r="A144" s="0" t="s">
        <v>251</v>
      </c>
      <c r="B144" s="0" t="n">
        <v>1978</v>
      </c>
      <c r="C144" s="0" t="n">
        <v>1986</v>
      </c>
      <c r="D144" s="0" t="n">
        <v>6.097</v>
      </c>
      <c r="E144" s="0" t="n">
        <v>6.56057467532468</v>
      </c>
      <c r="F144" s="2" t="n">
        <f aca="false">D144-E144</f>
        <v>-0.463574675324679</v>
      </c>
      <c r="G144" s="2" t="n">
        <f aca="false">F144^2</f>
        <v>0.214901479602382</v>
      </c>
      <c r="H144" s="60"/>
    </row>
    <row r="145" customFormat="false" ht="15" hidden="false" customHeight="false" outlineLevel="0" collapsed="false">
      <c r="A145" s="0" t="s">
        <v>252</v>
      </c>
      <c r="B145" s="0" t="n">
        <v>1979</v>
      </c>
      <c r="C145" s="0" t="n">
        <v>1987</v>
      </c>
      <c r="D145" s="0" t="n">
        <v>6.467</v>
      </c>
      <c r="E145" s="0" t="n">
        <v>6.56057467532468</v>
      </c>
      <c r="F145" s="2" t="n">
        <f aca="false">D145-E145</f>
        <v>-0.09357467532468</v>
      </c>
      <c r="G145" s="2" t="n">
        <f aca="false">F145^2</f>
        <v>0.00875621986211928</v>
      </c>
      <c r="H145" s="60"/>
    </row>
    <row r="146" customFormat="false" ht="15" hidden="false" customHeight="false" outlineLevel="0" collapsed="false">
      <c r="A146" s="0" t="s">
        <v>253</v>
      </c>
      <c r="B146" s="0" t="n">
        <v>1979</v>
      </c>
      <c r="C146" s="0" t="n">
        <v>1983</v>
      </c>
      <c r="D146" s="0" t="n">
        <v>6.239</v>
      </c>
      <c r="E146" s="0" t="n">
        <v>6.56057467532468</v>
      </c>
      <c r="F146" s="2" t="n">
        <f aca="false">D146-E146</f>
        <v>-0.32157467532468</v>
      </c>
      <c r="G146" s="2" t="n">
        <f aca="false">F146^2</f>
        <v>0.103410271810173</v>
      </c>
      <c r="H146" s="60"/>
    </row>
    <row r="147" customFormat="false" ht="15" hidden="false" customHeight="false" outlineLevel="0" collapsed="false">
      <c r="A147" s="0" t="s">
        <v>254</v>
      </c>
      <c r="B147" s="0" t="n">
        <v>1979</v>
      </c>
      <c r="C147" s="0" t="n">
        <v>1987</v>
      </c>
      <c r="D147" s="0" t="n">
        <v>6.409</v>
      </c>
      <c r="E147" s="0" t="n">
        <v>6.56057467532468</v>
      </c>
      <c r="F147" s="2" t="n">
        <f aca="false">D147-E147</f>
        <v>-0.15157467532468</v>
      </c>
      <c r="G147" s="2" t="n">
        <f aca="false">F147^2</f>
        <v>0.0229748821997821</v>
      </c>
      <c r="H147" s="60"/>
    </row>
    <row r="148" customFormat="false" ht="15" hidden="false" customHeight="false" outlineLevel="0" collapsed="false">
      <c r="A148" s="0" t="s">
        <v>255</v>
      </c>
      <c r="B148" s="0" t="n">
        <v>1979</v>
      </c>
      <c r="C148" s="0" t="n">
        <v>1981</v>
      </c>
      <c r="D148" s="0" t="n">
        <v>5.972</v>
      </c>
      <c r="E148" s="0" t="n">
        <v>6.56057467532468</v>
      </c>
      <c r="F148" s="2" t="n">
        <f aca="false">D148-E148</f>
        <v>-0.588574675324679</v>
      </c>
      <c r="G148" s="2" t="n">
        <f aca="false">F148^2</f>
        <v>0.346420148433552</v>
      </c>
      <c r="H148" s="60"/>
    </row>
    <row r="149" customFormat="false" ht="15" hidden="false" customHeight="false" outlineLevel="0" collapsed="false">
      <c r="A149" s="0" t="s">
        <v>256</v>
      </c>
      <c r="B149" s="0" t="n">
        <v>1980</v>
      </c>
      <c r="C149" s="0" t="n">
        <v>1987</v>
      </c>
      <c r="D149" s="0" t="n">
        <v>6.166</v>
      </c>
      <c r="E149" s="0" t="n">
        <v>6.56057467532468</v>
      </c>
      <c r="F149" s="2" t="n">
        <f aca="false">D149-E149</f>
        <v>-0.394574675324679</v>
      </c>
      <c r="G149" s="2" t="n">
        <f aca="false">F149^2</f>
        <v>0.155689174407576</v>
      </c>
      <c r="H149" s="60"/>
    </row>
    <row r="150" customFormat="false" ht="15" hidden="false" customHeight="false" outlineLevel="0" collapsed="false">
      <c r="A150" s="0" t="s">
        <v>257</v>
      </c>
      <c r="B150" s="0" t="n">
        <v>1980</v>
      </c>
      <c r="C150" s="0" t="n">
        <v>1985</v>
      </c>
      <c r="D150" s="0" t="n">
        <v>6.081</v>
      </c>
      <c r="E150" s="0" t="n">
        <v>6.56057467532468</v>
      </c>
      <c r="F150" s="2" t="n">
        <f aca="false">D150-E150</f>
        <v>-0.479574675324679</v>
      </c>
      <c r="G150" s="2" t="n">
        <f aca="false">F150^2</f>
        <v>0.229991869212771</v>
      </c>
      <c r="H150" s="60"/>
    </row>
    <row r="151" customFormat="false" ht="15" hidden="false" customHeight="false" outlineLevel="0" collapsed="false">
      <c r="A151" s="0" t="s">
        <v>258</v>
      </c>
      <c r="B151" s="0" t="n">
        <v>1981</v>
      </c>
      <c r="C151" s="0" t="n">
        <v>1985</v>
      </c>
      <c r="D151" s="0" t="n">
        <v>6.367</v>
      </c>
      <c r="E151" s="0" t="n">
        <v>6.56057467532468</v>
      </c>
      <c r="F151" s="2" t="n">
        <f aca="false">D151-E151</f>
        <v>-0.19357467532468</v>
      </c>
      <c r="G151" s="2" t="n">
        <f aca="false">F151^2</f>
        <v>0.0374711549270551</v>
      </c>
      <c r="H151" s="60"/>
    </row>
    <row r="152" customFormat="false" ht="15" hidden="false" customHeight="false" outlineLevel="0" collapsed="false">
      <c r="A152" s="0" t="s">
        <v>259</v>
      </c>
      <c r="B152" s="0" t="n">
        <v>1981</v>
      </c>
      <c r="C152" s="0" t="n">
        <v>1987</v>
      </c>
      <c r="D152" s="0" t="n">
        <v>6.458</v>
      </c>
      <c r="E152" s="0" t="n">
        <v>6.56057467532468</v>
      </c>
      <c r="F152" s="2" t="n">
        <f aca="false">D152-E152</f>
        <v>-0.102574675324679</v>
      </c>
      <c r="G152" s="2" t="n">
        <f aca="false">F152^2</f>
        <v>0.0105215640179634</v>
      </c>
      <c r="H152" s="60"/>
    </row>
    <row r="153" customFormat="false" ht="15" hidden="false" customHeight="false" outlineLevel="0" collapsed="false">
      <c r="A153" s="0" t="s">
        <v>260</v>
      </c>
      <c r="B153" s="0" t="n">
        <v>1982</v>
      </c>
      <c r="C153" s="0" t="n">
        <v>1986</v>
      </c>
      <c r="D153" s="0" t="n">
        <v>6.446</v>
      </c>
      <c r="E153" s="0" t="n">
        <v>6.56057467532468</v>
      </c>
      <c r="F153" s="2" t="n">
        <f aca="false">D153-E153</f>
        <v>-0.11457467532468</v>
      </c>
      <c r="G153" s="2" t="n">
        <f aca="false">F153^2</f>
        <v>0.0131273562257558</v>
      </c>
      <c r="H153" s="60"/>
    </row>
    <row r="154" customFormat="false" ht="15" hidden="false" customHeight="false" outlineLevel="0" collapsed="false">
      <c r="A154" s="0" t="s">
        <v>261</v>
      </c>
      <c r="B154" s="0" t="n">
        <v>1982</v>
      </c>
      <c r="C154" s="0" t="n">
        <v>1985</v>
      </c>
      <c r="D154" s="0" t="n">
        <v>6.381</v>
      </c>
      <c r="E154" s="0" t="n">
        <v>6.56057467532468</v>
      </c>
      <c r="F154" s="2" t="n">
        <f aca="false">D154-E154</f>
        <v>-0.179574675324679</v>
      </c>
      <c r="G154" s="2" t="n">
        <f aca="false">F154^2</f>
        <v>0.032247064017964</v>
      </c>
      <c r="H154" s="60"/>
    </row>
    <row r="155" customFormat="false" ht="15" hidden="false" customHeight="false" outlineLevel="0" collapsed="false">
      <c r="A155" s="0" t="s">
        <v>262</v>
      </c>
      <c r="B155" s="0" t="n">
        <v>1982</v>
      </c>
      <c r="C155" s="0" t="n">
        <v>1987</v>
      </c>
      <c r="D155" s="0" t="n">
        <v>6.513</v>
      </c>
      <c r="E155" s="0" t="n">
        <v>6.56057467532468</v>
      </c>
      <c r="F155" s="2" t="n">
        <f aca="false">D155-E155</f>
        <v>-0.0475746753246797</v>
      </c>
      <c r="G155" s="2" t="n">
        <f aca="false">F155^2</f>
        <v>0.00226334973224869</v>
      </c>
      <c r="H155" s="60"/>
    </row>
    <row r="156" customFormat="false" ht="15" hidden="false" customHeight="false" outlineLevel="0" collapsed="false">
      <c r="A156" s="0" t="s">
        <v>263</v>
      </c>
      <c r="B156" s="0" t="n">
        <v>1982</v>
      </c>
      <c r="C156" s="0" t="n">
        <v>1990</v>
      </c>
      <c r="D156" s="0" t="n">
        <v>6.814</v>
      </c>
      <c r="E156" s="0" t="n">
        <v>6.56057467532468</v>
      </c>
      <c r="F156" s="2" t="n">
        <f aca="false">D156-E156</f>
        <v>0.25342532467532</v>
      </c>
      <c r="G156" s="2" t="n">
        <f aca="false">F156^2</f>
        <v>0.0642243951867916</v>
      </c>
      <c r="H156" s="60"/>
    </row>
    <row r="157" customFormat="false" ht="15" hidden="false" customHeight="false" outlineLevel="0" collapsed="false">
      <c r="A157" s="0" t="s">
        <v>264</v>
      </c>
      <c r="B157" s="0" t="n">
        <v>1982</v>
      </c>
      <c r="C157" s="0" t="n">
        <v>1985</v>
      </c>
      <c r="D157" s="0" t="n">
        <v>6.599</v>
      </c>
      <c r="E157" s="0" t="n">
        <v>6.56057467532468</v>
      </c>
      <c r="F157" s="2" t="n">
        <f aca="false">D157-E157</f>
        <v>0.0384253246753206</v>
      </c>
      <c r="G157" s="2" t="n">
        <f aca="false">F157^2</f>
        <v>0.0014765055764038</v>
      </c>
      <c r="H157" s="60"/>
    </row>
    <row r="158" customFormat="false" ht="15" hidden="false" customHeight="false" outlineLevel="0" collapsed="false">
      <c r="A158" s="0" t="s">
        <v>265</v>
      </c>
      <c r="B158" s="0" t="n">
        <v>1983</v>
      </c>
      <c r="C158" s="0" t="n">
        <v>1986</v>
      </c>
      <c r="D158" s="0" t="n">
        <v>6.13</v>
      </c>
      <c r="E158" s="0" t="n">
        <v>6.56057467532468</v>
      </c>
      <c r="F158" s="2" t="n">
        <f aca="false">D158-E158</f>
        <v>-0.43057467532468</v>
      </c>
      <c r="G158" s="2" t="n">
        <f aca="false">F158^2</f>
        <v>0.185394551030953</v>
      </c>
      <c r="H158" s="60"/>
    </row>
    <row r="159" customFormat="false" ht="15" hidden="false" customHeight="false" outlineLevel="0" collapsed="false">
      <c r="A159" s="0" t="s">
        <v>266</v>
      </c>
      <c r="B159" s="0" t="n">
        <v>1983</v>
      </c>
      <c r="C159" s="0" t="n">
        <v>1997</v>
      </c>
      <c r="D159" s="0" t="n">
        <v>6.615</v>
      </c>
      <c r="E159" s="0" t="n">
        <v>6.56057467532468</v>
      </c>
      <c r="F159" s="2" t="n">
        <f aca="false">D159-E159</f>
        <v>0.0544253246753206</v>
      </c>
      <c r="G159" s="2" t="n">
        <f aca="false">F159^2</f>
        <v>0.00296211596601406</v>
      </c>
      <c r="H159" s="60"/>
    </row>
    <row r="160" customFormat="false" ht="15" hidden="false" customHeight="false" outlineLevel="0" collapsed="false">
      <c r="A160" s="0" t="s">
        <v>267</v>
      </c>
      <c r="B160" s="0" t="n">
        <v>1983</v>
      </c>
      <c r="C160" s="0" t="n">
        <v>1990</v>
      </c>
      <c r="D160" s="0" t="n">
        <v>6.134</v>
      </c>
      <c r="E160" s="0" t="n">
        <v>6.56057467532468</v>
      </c>
      <c r="F160" s="2" t="n">
        <f aca="false">D160-E160</f>
        <v>-0.426574675324679</v>
      </c>
      <c r="G160" s="2" t="n">
        <f aca="false">F160^2</f>
        <v>0.181965953628356</v>
      </c>
      <c r="H160" s="60"/>
    </row>
    <row r="161" customFormat="false" ht="15" hidden="false" customHeight="false" outlineLevel="0" collapsed="false">
      <c r="A161" s="0" t="s">
        <v>268</v>
      </c>
      <c r="B161" s="0" t="n">
        <v>1984</v>
      </c>
      <c r="C161" s="0" t="n">
        <v>1986</v>
      </c>
      <c r="D161" s="0" t="n">
        <v>6.485</v>
      </c>
      <c r="E161" s="0" t="n">
        <v>6.56057467532468</v>
      </c>
      <c r="F161" s="2" t="n">
        <f aca="false">D161-E161</f>
        <v>-0.0755746753246793</v>
      </c>
      <c r="G161" s="2" t="n">
        <f aca="false">F161^2</f>
        <v>0.00571153155043069</v>
      </c>
      <c r="H161" s="60"/>
    </row>
    <row r="162" customFormat="false" ht="15" hidden="false" customHeight="false" outlineLevel="0" collapsed="false">
      <c r="A162" s="0" t="s">
        <v>269</v>
      </c>
      <c r="B162" s="0" t="n">
        <v>1984</v>
      </c>
      <c r="C162" s="0" t="n">
        <v>1986</v>
      </c>
      <c r="D162" s="0" t="n">
        <v>6.425</v>
      </c>
      <c r="E162" s="0" t="n">
        <v>6.56057467532468</v>
      </c>
      <c r="F162" s="2" t="n">
        <f aca="false">D162-E162</f>
        <v>-0.13557467532468</v>
      </c>
      <c r="G162" s="2" t="n">
        <f aca="false">F162^2</f>
        <v>0.0183804925893923</v>
      </c>
      <c r="H162" s="60"/>
    </row>
    <row r="163" customFormat="false" ht="15" hidden="false" customHeight="false" outlineLevel="0" collapsed="false">
      <c r="A163" s="0" t="s">
        <v>270</v>
      </c>
      <c r="B163" s="0" t="n">
        <v>1984</v>
      </c>
      <c r="C163" s="0" t="n">
        <v>1990</v>
      </c>
      <c r="D163" s="0" t="n">
        <v>6.399</v>
      </c>
      <c r="E163" s="0" t="n">
        <v>6.56057467532468</v>
      </c>
      <c r="F163" s="2" t="n">
        <f aca="false">D163-E163</f>
        <v>-0.16157467532468</v>
      </c>
      <c r="G163" s="2" t="n">
        <f aca="false">F163^2</f>
        <v>0.0261063757062756</v>
      </c>
      <c r="H163" s="60"/>
    </row>
    <row r="164" customFormat="false" ht="15" hidden="false" customHeight="false" outlineLevel="0" collapsed="false">
      <c r="A164" s="0" t="s">
        <v>271</v>
      </c>
      <c r="B164" s="0" t="n">
        <v>1984</v>
      </c>
      <c r="C164" s="0" t="n">
        <v>1987</v>
      </c>
      <c r="D164" s="0" t="n">
        <v>6.589</v>
      </c>
      <c r="E164" s="0" t="n">
        <v>6.56057467532468</v>
      </c>
      <c r="F164" s="2" t="n">
        <f aca="false">D164-E164</f>
        <v>0.0284253246753208</v>
      </c>
      <c r="G164" s="2" t="n">
        <f aca="false">F164^2</f>
        <v>0.0008079990828974</v>
      </c>
      <c r="H164" s="60"/>
    </row>
    <row r="165" customFormat="false" ht="15" hidden="false" customHeight="false" outlineLevel="0" collapsed="false">
      <c r="A165" s="0" t="s">
        <v>272</v>
      </c>
      <c r="B165" s="0" t="n">
        <v>1984</v>
      </c>
      <c r="C165" s="0" t="n">
        <v>1987</v>
      </c>
      <c r="D165" s="0" t="n">
        <v>6.665</v>
      </c>
      <c r="E165" s="0" t="n">
        <v>6.56057467532468</v>
      </c>
      <c r="F165" s="2" t="n">
        <f aca="false">D165-E165</f>
        <v>0.10442532467532</v>
      </c>
      <c r="G165" s="2" t="n">
        <f aca="false">F165^2</f>
        <v>0.0109046484335461</v>
      </c>
      <c r="H165" s="60"/>
    </row>
    <row r="166" customFormat="false" ht="15" hidden="false" customHeight="false" outlineLevel="0" collapsed="false">
      <c r="A166" s="0" t="s">
        <v>273</v>
      </c>
      <c r="B166" s="0" t="n">
        <v>1985</v>
      </c>
      <c r="C166" s="0" t="n">
        <v>1993</v>
      </c>
      <c r="D166" s="0" t="n">
        <v>6.922</v>
      </c>
      <c r="E166" s="0" t="n">
        <v>6.56057467532468</v>
      </c>
      <c r="F166" s="2" t="n">
        <f aca="false">D166-E166</f>
        <v>0.36142532467532</v>
      </c>
      <c r="G166" s="2" t="n">
        <f aca="false">F166^2</f>
        <v>0.130628265316661</v>
      </c>
      <c r="H166" s="60"/>
    </row>
    <row r="167" customFormat="false" ht="15" hidden="false" customHeight="false" outlineLevel="0" collapsed="false">
      <c r="A167" s="0" t="s">
        <v>274</v>
      </c>
      <c r="B167" s="0" t="n">
        <v>1985</v>
      </c>
      <c r="C167" s="0" t="n">
        <v>1987</v>
      </c>
      <c r="D167" s="0" t="n">
        <v>6.646</v>
      </c>
      <c r="E167" s="0" t="n">
        <v>6.56057467532468</v>
      </c>
      <c r="F167" s="2" t="n">
        <f aca="false">D167-E167</f>
        <v>0.0854253246753203</v>
      </c>
      <c r="G167" s="2" t="n">
        <f aca="false">F167^2</f>
        <v>0.00729748609588388</v>
      </c>
      <c r="H167" s="60"/>
    </row>
    <row r="168" customFormat="false" ht="15" hidden="false" customHeight="false" outlineLevel="0" collapsed="false">
      <c r="A168" s="0" t="s">
        <v>275</v>
      </c>
      <c r="B168" s="0" t="n">
        <v>1985</v>
      </c>
      <c r="C168" s="0" t="n">
        <v>1987</v>
      </c>
      <c r="D168" s="0" t="n">
        <v>6.92</v>
      </c>
      <c r="E168" s="0" t="n">
        <v>6.56057467532468</v>
      </c>
      <c r="F168" s="2" t="n">
        <f aca="false">D168-E168</f>
        <v>0.35942532467532</v>
      </c>
      <c r="G168" s="2" t="n">
        <f aca="false">F168^2</f>
        <v>0.129186564017959</v>
      </c>
      <c r="H168" s="60"/>
    </row>
    <row r="169" customFormat="false" ht="15" hidden="false" customHeight="false" outlineLevel="0" collapsed="false">
      <c r="A169" s="0" t="s">
        <v>276</v>
      </c>
      <c r="B169" s="0" t="n">
        <v>1985</v>
      </c>
      <c r="C169" s="0" t="n">
        <v>2006</v>
      </c>
      <c r="D169" s="0" t="n">
        <v>6.885</v>
      </c>
      <c r="E169" s="0" t="n">
        <v>6.56057467532468</v>
      </c>
      <c r="F169" s="2" t="n">
        <f aca="false">D169-E169</f>
        <v>0.32442532467532</v>
      </c>
      <c r="G169" s="2" t="n">
        <f aca="false">F169^2</f>
        <v>0.105251791290687</v>
      </c>
      <c r="H169" s="60"/>
    </row>
    <row r="170" customFormat="false" ht="15" hidden="false" customHeight="false" outlineLevel="0" collapsed="false">
      <c r="A170" s="0" t="s">
        <v>277</v>
      </c>
      <c r="B170" s="0" t="n">
        <v>1985</v>
      </c>
      <c r="C170" s="0" t="n">
        <v>1987</v>
      </c>
      <c r="D170" s="0" t="n">
        <v>7.124</v>
      </c>
      <c r="E170" s="0" t="n">
        <v>6.56057467532468</v>
      </c>
      <c r="F170" s="2" t="n">
        <f aca="false">D170-E170</f>
        <v>0.56342532467532</v>
      </c>
      <c r="G170" s="2" t="n">
        <f aca="false">F170^2</f>
        <v>0.31744809648549</v>
      </c>
      <c r="H170" s="60"/>
    </row>
    <row r="171" customFormat="false" ht="15" hidden="false" customHeight="false" outlineLevel="0" collapsed="false">
      <c r="A171" s="0" t="s">
        <v>278</v>
      </c>
      <c r="B171" s="0" t="n">
        <v>1986</v>
      </c>
      <c r="C171" s="0" t="n">
        <v>1991</v>
      </c>
      <c r="D171" s="0" t="n">
        <v>6.903</v>
      </c>
      <c r="E171" s="0" t="n">
        <v>6.56057467532468</v>
      </c>
      <c r="F171" s="2" t="n">
        <f aca="false">D171-E171</f>
        <v>0.34242532467532</v>
      </c>
      <c r="G171" s="2" t="n">
        <f aca="false">F171^2</f>
        <v>0.117255102978998</v>
      </c>
      <c r="H171" s="60"/>
    </row>
    <row r="172" customFormat="false" ht="15" hidden="false" customHeight="false" outlineLevel="0" collapsed="false">
      <c r="A172" s="0" t="s">
        <v>279</v>
      </c>
      <c r="B172" s="0" t="n">
        <v>1986</v>
      </c>
      <c r="C172" s="0" t="n">
        <v>1991</v>
      </c>
      <c r="D172" s="0" t="n">
        <v>6.674</v>
      </c>
      <c r="E172" s="0" t="n">
        <v>6.56057467532468</v>
      </c>
      <c r="F172" s="2" t="n">
        <f aca="false">D172-E172</f>
        <v>0.113425324675321</v>
      </c>
      <c r="G172" s="2" t="n">
        <f aca="false">F172^2</f>
        <v>0.0128653042777019</v>
      </c>
      <c r="H172" s="60"/>
    </row>
    <row r="173" customFormat="false" ht="15" hidden="false" customHeight="false" outlineLevel="0" collapsed="false">
      <c r="A173" s="0" t="s">
        <v>280</v>
      </c>
      <c r="B173" s="0" t="n">
        <v>1987</v>
      </c>
      <c r="C173" s="0" t="n">
        <v>1990</v>
      </c>
      <c r="D173" s="0" t="n">
        <v>6.887</v>
      </c>
      <c r="E173" s="0" t="n">
        <v>6.56057467532468</v>
      </c>
      <c r="F173" s="2" t="n">
        <f aca="false">D173-E173</f>
        <v>0.32642532467532</v>
      </c>
      <c r="G173" s="2" t="n">
        <f aca="false">F173^2</f>
        <v>0.106553492589388</v>
      </c>
      <c r="H173" s="60"/>
    </row>
    <row r="174" customFormat="false" ht="15" hidden="false" customHeight="false" outlineLevel="0" collapsed="false">
      <c r="A174" s="0" t="s">
        <v>281</v>
      </c>
      <c r="B174" s="0" t="n">
        <v>1987</v>
      </c>
      <c r="C174" s="0" t="n">
        <v>1995</v>
      </c>
      <c r="D174" s="0" t="n">
        <v>7.658</v>
      </c>
      <c r="E174" s="0" t="n">
        <v>6.56057467532468</v>
      </c>
      <c r="F174" s="2" t="n">
        <f aca="false">D174-E174</f>
        <v>1.09742532467532</v>
      </c>
      <c r="G174" s="2" t="n">
        <f aca="false">F174^2</f>
        <v>1.20434234323873</v>
      </c>
      <c r="H174" s="60"/>
    </row>
    <row r="175" customFormat="false" ht="15" hidden="false" customHeight="false" outlineLevel="0" collapsed="false">
      <c r="A175" s="0" t="s">
        <v>282</v>
      </c>
      <c r="B175" s="0" t="n">
        <v>1988</v>
      </c>
      <c r="C175" s="0" t="n">
        <v>1991</v>
      </c>
      <c r="D175" s="0" t="n">
        <v>6.885</v>
      </c>
      <c r="E175" s="0" t="n">
        <v>6.56057467532468</v>
      </c>
      <c r="F175" s="2" t="n">
        <f aca="false">D175-E175</f>
        <v>0.32442532467532</v>
      </c>
      <c r="G175" s="2" t="n">
        <f aca="false">F175^2</f>
        <v>0.105251791290687</v>
      </c>
      <c r="H175" s="60"/>
    </row>
    <row r="176" customFormat="false" ht="15" hidden="false" customHeight="false" outlineLevel="0" collapsed="false">
      <c r="A176" s="0" t="s">
        <v>283</v>
      </c>
      <c r="B176" s="0" t="n">
        <v>1988</v>
      </c>
      <c r="C176" s="0" t="n">
        <v>1995</v>
      </c>
      <c r="D176" s="0" t="n">
        <v>7.612</v>
      </c>
      <c r="E176" s="0" t="n">
        <v>6.56057467532468</v>
      </c>
      <c r="F176" s="2" t="n">
        <f aca="false">D176-E176</f>
        <v>1.05142532467532</v>
      </c>
      <c r="G176" s="2" t="n">
        <f aca="false">F176^2</f>
        <v>1.1054952133686</v>
      </c>
      <c r="H176" s="60"/>
    </row>
    <row r="177" customFormat="false" ht="15" hidden="false" customHeight="false" outlineLevel="0" collapsed="false">
      <c r="A177" s="0" t="s">
        <v>284</v>
      </c>
      <c r="B177" s="0" t="n">
        <v>1988</v>
      </c>
      <c r="C177" s="0" t="n">
        <v>2007</v>
      </c>
      <c r="D177" s="0" t="n">
        <v>7.711</v>
      </c>
      <c r="E177" s="0" t="n">
        <v>6.56057467532468</v>
      </c>
      <c r="F177" s="2" t="n">
        <f aca="false">D177-E177</f>
        <v>1.15042532467532</v>
      </c>
      <c r="G177" s="2" t="n">
        <f aca="false">F177^2</f>
        <v>1.32347842765432</v>
      </c>
      <c r="H177" s="60"/>
    </row>
    <row r="178" customFormat="false" ht="15" hidden="false" customHeight="false" outlineLevel="0" collapsed="false">
      <c r="A178" s="0" t="s">
        <v>285</v>
      </c>
      <c r="B178" s="0" t="n">
        <v>1988</v>
      </c>
      <c r="C178" s="0" t="n">
        <v>1992</v>
      </c>
      <c r="D178" s="0" t="n">
        <v>7.208</v>
      </c>
      <c r="E178" s="0" t="n">
        <v>6.56057467532468</v>
      </c>
      <c r="F178" s="2" t="n">
        <f aca="false">D178-E178</f>
        <v>0.647425324675321</v>
      </c>
      <c r="G178" s="2" t="n">
        <f aca="false">F178^2</f>
        <v>0.419159551030944</v>
      </c>
      <c r="H178" s="60"/>
    </row>
    <row r="179" customFormat="false" ht="15" hidden="false" customHeight="false" outlineLevel="0" collapsed="false">
      <c r="A179" s="0" t="s">
        <v>286</v>
      </c>
      <c r="B179" s="0" t="n">
        <v>1988</v>
      </c>
      <c r="C179" s="0" t="n">
        <v>1992</v>
      </c>
      <c r="D179" s="0" t="n">
        <v>7.123</v>
      </c>
      <c r="E179" s="0" t="n">
        <v>6.56057467532468</v>
      </c>
      <c r="F179" s="2" t="n">
        <f aca="false">D179-E179</f>
        <v>0.562425324675321</v>
      </c>
      <c r="G179" s="2" t="n">
        <f aca="false">F179^2</f>
        <v>0.31632224583614</v>
      </c>
      <c r="H179" s="60"/>
    </row>
    <row r="180" customFormat="false" ht="15" hidden="false" customHeight="false" outlineLevel="0" collapsed="false">
      <c r="A180" s="0" t="s">
        <v>287</v>
      </c>
      <c r="B180" s="0" t="n">
        <v>1988</v>
      </c>
      <c r="C180" s="0" t="n">
        <v>1993</v>
      </c>
      <c r="D180" s="0" t="n">
        <v>7.523</v>
      </c>
      <c r="E180" s="0" t="n">
        <v>6.56057467532468</v>
      </c>
      <c r="F180" s="2" t="n">
        <f aca="false">D180-E180</f>
        <v>0.96242532467532</v>
      </c>
      <c r="G180" s="2" t="n">
        <f aca="false">F180^2</f>
        <v>0.926262505576395</v>
      </c>
      <c r="H180" s="60"/>
    </row>
    <row r="181" customFormat="false" ht="15" hidden="false" customHeight="false" outlineLevel="0" collapsed="false">
      <c r="A181" s="0" t="s">
        <v>288</v>
      </c>
      <c r="B181" s="0" t="n">
        <v>1988</v>
      </c>
      <c r="C181" s="0" t="n">
        <v>1990</v>
      </c>
      <c r="D181" s="0" t="n">
        <v>5.71</v>
      </c>
      <c r="E181" s="0" t="n">
        <v>6.56057467532468</v>
      </c>
      <c r="F181" s="2" t="n">
        <f aca="false">D181-E181</f>
        <v>-0.85057467532468</v>
      </c>
      <c r="G181" s="2" t="n">
        <f aca="false">F181^2</f>
        <v>0.723477278303684</v>
      </c>
      <c r="H181" s="60"/>
    </row>
    <row r="182" customFormat="false" ht="15" hidden="false" customHeight="false" outlineLevel="0" collapsed="false">
      <c r="A182" s="0" t="s">
        <v>289</v>
      </c>
      <c r="B182" s="0" t="n">
        <v>1989</v>
      </c>
      <c r="C182" s="0" t="n">
        <v>1994</v>
      </c>
      <c r="D182" s="0" t="n">
        <v>7.252</v>
      </c>
      <c r="E182" s="0" t="n">
        <v>6.56057467532468</v>
      </c>
      <c r="F182" s="2" t="n">
        <f aca="false">D182-E182</f>
        <v>0.69142532467532</v>
      </c>
      <c r="G182" s="2" t="n">
        <f aca="false">F182^2</f>
        <v>0.478068979602372</v>
      </c>
      <c r="H182" s="60"/>
    </row>
    <row r="183" customFormat="false" ht="15" hidden="false" customHeight="false" outlineLevel="0" collapsed="false">
      <c r="A183" s="0" t="s">
        <v>290</v>
      </c>
      <c r="B183" s="0" t="n">
        <v>1989</v>
      </c>
      <c r="C183" s="0" t="n">
        <v>1993</v>
      </c>
      <c r="D183" s="0" t="n">
        <v>7.44</v>
      </c>
      <c r="E183" s="0" t="n">
        <v>6.56057467532468</v>
      </c>
      <c r="F183" s="2" t="n">
        <f aca="false">D183-E183</f>
        <v>0.879425324675321</v>
      </c>
      <c r="G183" s="2" t="n">
        <f aca="false">F183^2</f>
        <v>0.773388901680293</v>
      </c>
      <c r="H183" s="60"/>
    </row>
    <row r="184" customFormat="false" ht="15" hidden="false" customHeight="false" outlineLevel="0" collapsed="false">
      <c r="A184" s="0" t="s">
        <v>291</v>
      </c>
      <c r="B184" s="0" t="n">
        <v>1989</v>
      </c>
      <c r="C184" s="0" t="n">
        <v>1999</v>
      </c>
      <c r="D184" s="0" t="n">
        <v>7.723</v>
      </c>
      <c r="E184" s="0" t="n">
        <v>6.56057467532468</v>
      </c>
      <c r="F184" s="2" t="n">
        <f aca="false">D184-E184</f>
        <v>1.16242532467532</v>
      </c>
      <c r="G184" s="2" t="n">
        <f aca="false">F184^2</f>
        <v>1.35123263544652</v>
      </c>
      <c r="H184" s="60"/>
    </row>
    <row r="185" customFormat="false" ht="15" hidden="false" customHeight="false" outlineLevel="0" collapsed="false">
      <c r="A185" s="0" t="s">
        <v>292</v>
      </c>
      <c r="B185" s="0" t="n">
        <v>1989</v>
      </c>
      <c r="C185" s="0" t="n">
        <v>1992</v>
      </c>
      <c r="D185" s="0" t="n">
        <v>7.081</v>
      </c>
      <c r="E185" s="0" t="n">
        <v>6.56057467532468</v>
      </c>
      <c r="F185" s="2" t="n">
        <f aca="false">D185-E185</f>
        <v>0.520425324675321</v>
      </c>
      <c r="G185" s="2" t="n">
        <f aca="false">F185^2</f>
        <v>0.270842518563413</v>
      </c>
      <c r="H185" s="60"/>
    </row>
    <row r="186" customFormat="false" ht="15" hidden="false" customHeight="false" outlineLevel="0" collapsed="false">
      <c r="A186" s="0" t="s">
        <v>293</v>
      </c>
      <c r="B186" s="0" t="n">
        <v>1990</v>
      </c>
      <c r="C186" s="0" t="n">
        <v>1998</v>
      </c>
      <c r="D186" s="0" t="n">
        <v>7.197</v>
      </c>
      <c r="E186" s="0" t="n">
        <v>6.56057467532468</v>
      </c>
      <c r="F186" s="2" t="n">
        <f aca="false">D186-E186</f>
        <v>0.63642532467532</v>
      </c>
      <c r="G186" s="2" t="n">
        <f aca="false">F186^2</f>
        <v>0.405037193888087</v>
      </c>
      <c r="H186" s="60"/>
    </row>
    <row r="187" customFormat="false" ht="15" hidden="false" customHeight="false" outlineLevel="0" collapsed="false">
      <c r="A187" s="0" t="s">
        <v>294</v>
      </c>
      <c r="B187" s="0" t="n">
        <v>1990</v>
      </c>
      <c r="C187" s="0" t="n">
        <v>1998</v>
      </c>
      <c r="D187" s="0" t="n">
        <v>6.954</v>
      </c>
      <c r="E187" s="0" t="n">
        <v>6.56057467532468</v>
      </c>
      <c r="F187" s="2" t="n">
        <f aca="false">D187-E187</f>
        <v>0.39342532467532</v>
      </c>
      <c r="G187" s="2" t="n">
        <f aca="false">F187^2</f>
        <v>0.154783486095881</v>
      </c>
      <c r="H187" s="60"/>
    </row>
    <row r="188" customFormat="false" ht="15" hidden="false" customHeight="false" outlineLevel="0" collapsed="false">
      <c r="A188" s="0" t="s">
        <v>295</v>
      </c>
      <c r="B188" s="0" t="n">
        <v>1990</v>
      </c>
      <c r="C188" s="0" t="n">
        <v>1996</v>
      </c>
      <c r="D188" s="0" t="n">
        <v>7.329</v>
      </c>
      <c r="E188" s="0" t="n">
        <v>6.56057467532468</v>
      </c>
      <c r="F188" s="2" t="n">
        <f aca="false">D188-E188</f>
        <v>0.76842532467532</v>
      </c>
      <c r="G188" s="2" t="n">
        <f aca="false">F188^2</f>
        <v>0.590477479602371</v>
      </c>
      <c r="H188" s="60"/>
    </row>
    <row r="189" customFormat="false" ht="15" hidden="false" customHeight="false" outlineLevel="0" collapsed="false">
      <c r="A189" s="0" t="s">
        <v>296</v>
      </c>
      <c r="B189" s="0" t="n">
        <v>1990</v>
      </c>
      <c r="C189" s="0" t="n">
        <v>1997</v>
      </c>
      <c r="D189" s="0" t="n">
        <v>7.844</v>
      </c>
      <c r="E189" s="0" t="n">
        <v>6.56057467532468</v>
      </c>
      <c r="F189" s="2" t="n">
        <f aca="false">D189-E189</f>
        <v>1.28342532467532</v>
      </c>
      <c r="G189" s="2" t="n">
        <f aca="false">F189^2</f>
        <v>1.64718056401795</v>
      </c>
      <c r="H189" s="60"/>
    </row>
    <row r="190" customFormat="false" ht="15" hidden="false" customHeight="false" outlineLevel="0" collapsed="false">
      <c r="A190" s="0" t="s">
        <v>297</v>
      </c>
      <c r="B190" s="0" t="n">
        <v>1990</v>
      </c>
      <c r="C190" s="0" t="n">
        <v>1999</v>
      </c>
      <c r="D190" s="0" t="n">
        <v>7.332</v>
      </c>
      <c r="E190" s="0" t="n">
        <v>6.56057467532468</v>
      </c>
      <c r="F190" s="2" t="n">
        <f aca="false">D190-E190</f>
        <v>0.77142532467532</v>
      </c>
      <c r="G190" s="2" t="n">
        <f aca="false">F190^2</f>
        <v>0.595097031550423</v>
      </c>
      <c r="H190" s="60"/>
    </row>
    <row r="191" customFormat="false" ht="15" hidden="false" customHeight="false" outlineLevel="0" collapsed="false">
      <c r="A191" s="0" t="s">
        <v>298</v>
      </c>
      <c r="B191" s="0" t="n">
        <v>1990</v>
      </c>
      <c r="C191" s="0" t="n">
        <v>1994</v>
      </c>
      <c r="D191" s="0" t="n">
        <v>7.571</v>
      </c>
      <c r="E191" s="0" t="n">
        <v>6.56057467532468</v>
      </c>
      <c r="F191" s="2" t="n">
        <f aca="false">D191-E191</f>
        <v>1.01042532467532</v>
      </c>
      <c r="G191" s="2" t="n">
        <f aca="false">F191^2</f>
        <v>1.02095933674523</v>
      </c>
      <c r="H191" s="60"/>
    </row>
    <row r="192" customFormat="false" ht="15" hidden="false" customHeight="false" outlineLevel="0" collapsed="false">
      <c r="A192" s="0" t="s">
        <v>299</v>
      </c>
      <c r="B192" s="0" t="n">
        <v>1991</v>
      </c>
      <c r="C192" s="0" t="n">
        <v>1994</v>
      </c>
      <c r="D192" s="0" t="n">
        <v>7.792</v>
      </c>
      <c r="E192" s="0" t="n">
        <v>6.56057467532468</v>
      </c>
      <c r="F192" s="2" t="n">
        <f aca="false">D192-E192</f>
        <v>1.23142532467532</v>
      </c>
      <c r="G192" s="2" t="n">
        <f aca="false">F192^2</f>
        <v>1.51640833025172</v>
      </c>
      <c r="H192" s="60"/>
    </row>
    <row r="193" customFormat="false" ht="15" hidden="false" customHeight="false" outlineLevel="0" collapsed="false">
      <c r="A193" s="0" t="s">
        <v>300</v>
      </c>
      <c r="B193" s="0" t="n">
        <v>1991</v>
      </c>
      <c r="C193" s="0" t="n">
        <v>2000</v>
      </c>
      <c r="D193" s="0" t="n">
        <v>7.574</v>
      </c>
      <c r="E193" s="0" t="n">
        <v>6.56057467532468</v>
      </c>
      <c r="F193" s="2" t="n">
        <f aca="false">D193-E193</f>
        <v>1.01342532467532</v>
      </c>
      <c r="G193" s="2" t="n">
        <f aca="false">F193^2</f>
        <v>1.02703088869328</v>
      </c>
      <c r="H193" s="60"/>
    </row>
    <row r="194" customFormat="false" ht="15" hidden="false" customHeight="false" outlineLevel="0" collapsed="false">
      <c r="A194" s="0" t="s">
        <v>301</v>
      </c>
      <c r="B194" s="0" t="n">
        <v>1991</v>
      </c>
      <c r="C194" s="0" t="n">
        <v>1996</v>
      </c>
      <c r="D194" s="0" t="n">
        <v>7.739</v>
      </c>
      <c r="E194" s="0" t="n">
        <v>6.56057467532468</v>
      </c>
      <c r="F194" s="2" t="n">
        <f aca="false">D194-E194</f>
        <v>1.17842532467532</v>
      </c>
      <c r="G194" s="2" t="n">
        <f aca="false">F194^2</f>
        <v>1.38868624583613</v>
      </c>
      <c r="H194" s="60"/>
    </row>
    <row r="195" customFormat="false" ht="15" hidden="false" customHeight="false" outlineLevel="0" collapsed="false">
      <c r="A195" s="0" t="s">
        <v>302</v>
      </c>
      <c r="B195" s="0" t="n">
        <v>1991</v>
      </c>
      <c r="C195" s="0" t="n">
        <v>1996</v>
      </c>
      <c r="D195" s="0" t="n">
        <v>8.229</v>
      </c>
      <c r="E195" s="0" t="n">
        <v>6.56057467532468</v>
      </c>
      <c r="F195" s="2" t="n">
        <f aca="false">D195-E195</f>
        <v>1.66842532467532</v>
      </c>
      <c r="G195" s="2" t="n">
        <f aca="false">F195^2</f>
        <v>2.78364306401795</v>
      </c>
      <c r="H195" s="60"/>
    </row>
    <row r="196" customFormat="false" ht="15" hidden="false" customHeight="false" outlineLevel="0" collapsed="false">
      <c r="A196" s="0" t="s">
        <v>303</v>
      </c>
      <c r="B196" s="0" t="n">
        <v>1991</v>
      </c>
      <c r="C196" s="0" t="n">
        <v>1994</v>
      </c>
      <c r="D196" s="0" t="n">
        <v>7.238</v>
      </c>
      <c r="E196" s="0" t="n">
        <v>6.56057467532468</v>
      </c>
      <c r="F196" s="2" t="n">
        <f aca="false">D196-E196</f>
        <v>0.677425324675321</v>
      </c>
      <c r="G196" s="2" t="n">
        <f aca="false">F196^2</f>
        <v>0.458905070511464</v>
      </c>
      <c r="H196" s="60"/>
    </row>
    <row r="197" customFormat="false" ht="15" hidden="false" customHeight="false" outlineLevel="0" collapsed="false">
      <c r="A197" s="0" t="s">
        <v>304</v>
      </c>
      <c r="B197" s="0" t="n">
        <v>1991</v>
      </c>
      <c r="C197" s="0" t="n">
        <v>2001</v>
      </c>
      <c r="D197" s="0" t="n">
        <v>8.106</v>
      </c>
      <c r="E197" s="0" t="n">
        <v>6.56057467532468</v>
      </c>
      <c r="F197" s="2" t="n">
        <f aca="false">D197-E197</f>
        <v>1.54542532467532</v>
      </c>
      <c r="G197" s="2" t="n">
        <f aca="false">F197^2</f>
        <v>2.38833943414782</v>
      </c>
      <c r="H197" s="60"/>
    </row>
    <row r="198" customFormat="false" ht="15" hidden="false" customHeight="false" outlineLevel="0" collapsed="false">
      <c r="A198" s="0" t="s">
        <v>305</v>
      </c>
      <c r="B198" s="0" t="n">
        <v>1992</v>
      </c>
      <c r="C198" s="0" t="n">
        <v>2007</v>
      </c>
      <c r="D198" s="0" t="n">
        <v>7.416</v>
      </c>
      <c r="E198" s="0" t="n">
        <v>6.56057467532468</v>
      </c>
      <c r="F198" s="2" t="n">
        <f aca="false">D198-E198</f>
        <v>0.855425324675321</v>
      </c>
      <c r="G198" s="2" t="n">
        <f aca="false">F198^2</f>
        <v>0.731752486095878</v>
      </c>
      <c r="H198" s="60"/>
    </row>
    <row r="199" customFormat="false" ht="15" hidden="false" customHeight="false" outlineLevel="0" collapsed="false">
      <c r="A199" s="0" t="s">
        <v>306</v>
      </c>
      <c r="B199" s="0" t="n">
        <v>1992</v>
      </c>
      <c r="C199" s="0" t="n">
        <v>1997</v>
      </c>
      <c r="D199" s="0" t="n">
        <v>7.876</v>
      </c>
      <c r="E199" s="0" t="n">
        <v>6.56057467532468</v>
      </c>
      <c r="F199" s="2" t="n">
        <f aca="false">D199-E199</f>
        <v>1.31542532467532</v>
      </c>
      <c r="G199" s="2" t="n">
        <f aca="false">F199^2</f>
        <v>1.73034378479717</v>
      </c>
      <c r="H199" s="60"/>
    </row>
    <row r="200" customFormat="false" ht="15" hidden="false" customHeight="false" outlineLevel="0" collapsed="false">
      <c r="A200" s="0" t="s">
        <v>307</v>
      </c>
      <c r="B200" s="0" t="n">
        <v>1993</v>
      </c>
      <c r="C200" s="0" t="n">
        <v>1997</v>
      </c>
      <c r="D200" s="0" t="n">
        <v>7.66</v>
      </c>
      <c r="E200" s="0" t="n">
        <v>6.56057467532468</v>
      </c>
      <c r="F200" s="2" t="n">
        <f aca="false">D200-E200</f>
        <v>1.09942532467532</v>
      </c>
      <c r="G200" s="2" t="n">
        <f aca="false">F200^2</f>
        <v>1.20873604453743</v>
      </c>
      <c r="H200" s="60"/>
    </row>
    <row r="201" customFormat="false" ht="15" hidden="false" customHeight="false" outlineLevel="0" collapsed="false">
      <c r="A201" s="0" t="s">
        <v>308</v>
      </c>
      <c r="B201" s="0" t="n">
        <v>1993</v>
      </c>
      <c r="C201" s="0" t="n">
        <v>1997</v>
      </c>
      <c r="D201" s="0" t="n">
        <v>8.134</v>
      </c>
      <c r="E201" s="0" t="n">
        <v>6.56057467532468</v>
      </c>
      <c r="F201" s="2" t="n">
        <f aca="false">D201-E201</f>
        <v>1.57342532467532</v>
      </c>
      <c r="G201" s="2" t="n">
        <f aca="false">F201^2</f>
        <v>2.47566725232964</v>
      </c>
      <c r="H201" s="60"/>
    </row>
    <row r="202" customFormat="false" ht="15" hidden="false" customHeight="false" outlineLevel="0" collapsed="false">
      <c r="A202" s="0" t="s">
        <v>309</v>
      </c>
      <c r="B202" s="0" t="n">
        <v>1993</v>
      </c>
      <c r="C202" s="0" t="n">
        <v>1996</v>
      </c>
      <c r="D202" s="0" t="n">
        <v>8.034</v>
      </c>
      <c r="E202" s="0" t="n">
        <v>6.56057467532468</v>
      </c>
      <c r="F202" s="2" t="n">
        <f aca="false">D202-E202</f>
        <v>1.47342532467532</v>
      </c>
      <c r="G202" s="2" t="n">
        <f aca="false">F202^2</f>
        <v>2.17098218739458</v>
      </c>
      <c r="H202" s="60"/>
    </row>
    <row r="203" customFormat="false" ht="15" hidden="false" customHeight="false" outlineLevel="0" collapsed="false">
      <c r="A203" s="0" t="s">
        <v>310</v>
      </c>
      <c r="B203" s="0" t="n">
        <v>1994</v>
      </c>
      <c r="C203" s="0" t="n">
        <v>1999</v>
      </c>
      <c r="D203" s="0" t="n">
        <v>8.007</v>
      </c>
      <c r="E203" s="0" t="n">
        <v>6.56057467532468</v>
      </c>
      <c r="F203" s="2" t="n">
        <f aca="false">D203-E203</f>
        <v>1.44642532467532</v>
      </c>
      <c r="G203" s="2" t="n">
        <f aca="false">F203^2</f>
        <v>2.0921462198621</v>
      </c>
      <c r="H203" s="60"/>
    </row>
    <row r="204" customFormat="false" ht="15" hidden="false" customHeight="false" outlineLevel="0" collapsed="false">
      <c r="A204" s="0" t="s">
        <v>311</v>
      </c>
      <c r="B204" s="0" t="n">
        <v>1994</v>
      </c>
      <c r="C204" s="0" t="n">
        <v>2002</v>
      </c>
      <c r="D204" s="0" t="n">
        <v>7.97</v>
      </c>
      <c r="E204" s="0" t="n">
        <v>6.56057467532468</v>
      </c>
      <c r="F204" s="2" t="n">
        <f aca="false">D204-E204</f>
        <v>1.40942532467532</v>
      </c>
      <c r="G204" s="2" t="n">
        <f aca="false">F204^2</f>
        <v>1.98647974583613</v>
      </c>
      <c r="H204" s="60"/>
    </row>
    <row r="205" customFormat="false" ht="15" hidden="false" customHeight="false" outlineLevel="0" collapsed="false">
      <c r="A205" s="0" t="s">
        <v>312</v>
      </c>
      <c r="B205" s="0" t="n">
        <v>1994</v>
      </c>
      <c r="C205" s="0" t="n">
        <v>1999</v>
      </c>
      <c r="D205" s="0" t="n">
        <v>7.852</v>
      </c>
      <c r="E205" s="0" t="n">
        <v>6.56057467532468</v>
      </c>
      <c r="F205" s="2" t="n">
        <f aca="false">D205-E205</f>
        <v>1.29142532467532</v>
      </c>
      <c r="G205" s="2" t="n">
        <f aca="false">F205^2</f>
        <v>1.66777936921276</v>
      </c>
      <c r="H205" s="60"/>
    </row>
    <row r="206" customFormat="false" ht="15" hidden="false" customHeight="false" outlineLevel="0" collapsed="false">
      <c r="A206" s="0" t="s">
        <v>313</v>
      </c>
      <c r="B206" s="0" t="n">
        <v>1994</v>
      </c>
      <c r="C206" s="0" t="n">
        <v>1996</v>
      </c>
      <c r="D206" s="0" t="n">
        <v>7.592</v>
      </c>
      <c r="E206" s="0" t="n">
        <v>6.56057467532468</v>
      </c>
      <c r="F206" s="2" t="n">
        <f aca="false">D206-E206</f>
        <v>1.03142532467532</v>
      </c>
      <c r="G206" s="2" t="n">
        <f aca="false">F206^2</f>
        <v>1.06383820038159</v>
      </c>
      <c r="H206" s="60"/>
    </row>
    <row r="207" customFormat="false" ht="15" hidden="false" customHeight="false" outlineLevel="0" collapsed="false">
      <c r="A207" s="0" t="s">
        <v>314</v>
      </c>
      <c r="B207" s="0" t="n">
        <v>1994</v>
      </c>
      <c r="C207" s="0" t="n">
        <v>2002</v>
      </c>
      <c r="D207" s="0" t="n">
        <v>7.923</v>
      </c>
      <c r="E207" s="0" t="n">
        <v>6.56057467532468</v>
      </c>
      <c r="F207" s="2" t="n">
        <f aca="false">D207-E207</f>
        <v>1.36242532467532</v>
      </c>
      <c r="G207" s="2" t="n">
        <f aca="false">F207^2</f>
        <v>1.85620276531665</v>
      </c>
      <c r="H207" s="60"/>
    </row>
    <row r="208" customFormat="false" ht="15" hidden="false" customHeight="false" outlineLevel="0" collapsed="false">
      <c r="A208" s="0" t="s">
        <v>315</v>
      </c>
      <c r="B208" s="0" t="n">
        <v>1994</v>
      </c>
      <c r="C208" s="0" t="n">
        <v>2007</v>
      </c>
      <c r="D208" s="0" t="n">
        <v>7.871</v>
      </c>
      <c r="E208" s="0" t="n">
        <v>6.56057467532468</v>
      </c>
      <c r="F208" s="2" t="n">
        <f aca="false">D208-E208</f>
        <v>1.31042532467532</v>
      </c>
      <c r="G208" s="2" t="n">
        <f aca="false">F208^2</f>
        <v>1.71721453155042</v>
      </c>
      <c r="H208" s="60"/>
    </row>
    <row r="209" customFormat="false" ht="15" hidden="false" customHeight="false" outlineLevel="0" collapsed="false">
      <c r="A209" s="0" t="s">
        <v>316</v>
      </c>
      <c r="B209" s="0" t="n">
        <v>1995</v>
      </c>
      <c r="C209" s="0" t="n">
        <v>1997</v>
      </c>
      <c r="D209" s="0" t="n">
        <v>8.223</v>
      </c>
      <c r="E209" s="0" t="n">
        <v>6.56057467532468</v>
      </c>
      <c r="F209" s="2" t="n">
        <f aca="false">D209-E209</f>
        <v>1.66242532467532</v>
      </c>
      <c r="G209" s="2" t="n">
        <f aca="false">F209^2</f>
        <v>2.76365796012185</v>
      </c>
      <c r="H209" s="60"/>
    </row>
    <row r="210" customFormat="false" ht="15" hidden="false" customHeight="false" outlineLevel="0" collapsed="false">
      <c r="A210" s="0" t="s">
        <v>317</v>
      </c>
      <c r="B210" s="0" t="n">
        <v>1995</v>
      </c>
      <c r="C210" s="0" t="n">
        <v>1998</v>
      </c>
      <c r="D210" s="0" t="n">
        <v>7.996</v>
      </c>
      <c r="E210" s="0" t="n">
        <v>6.56057467532468</v>
      </c>
      <c r="F210" s="2" t="n">
        <f aca="false">D210-E210</f>
        <v>1.43542532467532</v>
      </c>
      <c r="G210" s="2" t="n">
        <f aca="false">F210^2</f>
        <v>2.06044586271925</v>
      </c>
      <c r="H210" s="60"/>
    </row>
    <row r="211" customFormat="false" ht="15" hidden="false" customHeight="false" outlineLevel="0" collapsed="false">
      <c r="A211" s="0" t="s">
        <v>318</v>
      </c>
      <c r="B211" s="0" t="n">
        <v>1995</v>
      </c>
      <c r="C211" s="0" t="n">
        <v>1999</v>
      </c>
      <c r="D211" s="0" t="n">
        <v>7.888</v>
      </c>
      <c r="E211" s="0" t="n">
        <v>6.56057467532468</v>
      </c>
      <c r="F211" s="2" t="n">
        <f aca="false">D211-E211</f>
        <v>1.32742532467532</v>
      </c>
      <c r="G211" s="2" t="n">
        <f aca="false">F211^2</f>
        <v>1.76205799258938</v>
      </c>
      <c r="H211" s="60"/>
    </row>
    <row r="212" customFormat="false" ht="15" hidden="false" customHeight="false" outlineLevel="0" collapsed="false">
      <c r="A212" s="0" t="s">
        <v>319</v>
      </c>
      <c r="B212" s="0" t="n">
        <v>1995</v>
      </c>
      <c r="C212" s="0" t="n">
        <v>1998</v>
      </c>
      <c r="D212" s="0" t="n">
        <v>7.532</v>
      </c>
      <c r="E212" s="0" t="n">
        <v>6.56057467532468</v>
      </c>
      <c r="F212" s="2" t="n">
        <f aca="false">D212-E212</f>
        <v>0.97142532467532</v>
      </c>
      <c r="G212" s="2" t="n">
        <f aca="false">F212^2</f>
        <v>0.943667161420552</v>
      </c>
      <c r="H212" s="60"/>
    </row>
    <row r="213" customFormat="false" ht="15" hidden="false" customHeight="false" outlineLevel="0" collapsed="false">
      <c r="A213" s="0" t="s">
        <v>320</v>
      </c>
      <c r="B213" s="0" t="n">
        <v>1995</v>
      </c>
      <c r="C213" s="0" t="n">
        <v>2002</v>
      </c>
      <c r="D213" s="0" t="n">
        <v>8.133</v>
      </c>
      <c r="E213" s="0" t="n">
        <v>6.56057467532468</v>
      </c>
      <c r="F213" s="2" t="n">
        <f aca="false">D213-E213</f>
        <v>1.57242532467532</v>
      </c>
      <c r="G213" s="2" t="n">
        <f aca="false">F213^2</f>
        <v>2.47252140168028</v>
      </c>
      <c r="H213" s="60"/>
    </row>
    <row r="214" customFormat="false" ht="15" hidden="false" customHeight="false" outlineLevel="0" collapsed="false">
      <c r="A214" s="0" t="s">
        <v>321</v>
      </c>
      <c r="B214" s="0" t="n">
        <v>1995</v>
      </c>
      <c r="C214" s="0" t="n">
        <v>1998</v>
      </c>
      <c r="D214" s="0" t="n">
        <v>7.294</v>
      </c>
      <c r="E214" s="0" t="n">
        <v>6.56057467532468</v>
      </c>
      <c r="F214" s="2" t="n">
        <f aca="false">D214-E214</f>
        <v>0.73342532467532</v>
      </c>
      <c r="G214" s="2" t="n">
        <f aca="false">F214^2</f>
        <v>0.537912706875099</v>
      </c>
      <c r="H214" s="60"/>
    </row>
    <row r="215" customFormat="false" ht="15" hidden="false" customHeight="false" outlineLevel="0" collapsed="false">
      <c r="A215" s="0" t="s">
        <v>322</v>
      </c>
      <c r="B215" s="0" t="n">
        <v>1995</v>
      </c>
      <c r="C215" s="0" t="n">
        <v>1997</v>
      </c>
      <c r="D215" s="0" t="n">
        <v>7.857</v>
      </c>
      <c r="E215" s="0" t="n">
        <v>6.56057467532468</v>
      </c>
      <c r="F215" s="2" t="n">
        <f aca="false">D215-E215</f>
        <v>1.29642532467532</v>
      </c>
      <c r="G215" s="2" t="n">
        <f aca="false">F215^2</f>
        <v>1.68071862245951</v>
      </c>
      <c r="H215" s="60"/>
    </row>
    <row r="216" customFormat="false" ht="15" hidden="false" customHeight="false" outlineLevel="0" collapsed="false">
      <c r="A216" s="0" t="s">
        <v>323</v>
      </c>
      <c r="B216" s="0" t="n">
        <v>1995</v>
      </c>
      <c r="C216" s="0" t="n">
        <v>1997</v>
      </c>
      <c r="D216" s="0" t="n">
        <v>7.816</v>
      </c>
      <c r="E216" s="0" t="n">
        <v>6.56057467532468</v>
      </c>
      <c r="F216" s="2" t="n">
        <f aca="false">D216-E216</f>
        <v>1.25542532467532</v>
      </c>
      <c r="G216" s="2" t="n">
        <f aca="false">F216^2</f>
        <v>1.57609274583613</v>
      </c>
      <c r="H216" s="60"/>
    </row>
    <row r="217" customFormat="false" ht="15" hidden="false" customHeight="false" outlineLevel="0" collapsed="false">
      <c r="A217" s="0" t="s">
        <v>324</v>
      </c>
      <c r="B217" s="0" t="n">
        <v>1995</v>
      </c>
      <c r="C217" s="0" t="n">
        <v>1998</v>
      </c>
      <c r="D217" s="0" t="n">
        <v>7.814</v>
      </c>
      <c r="E217" s="0" t="n">
        <v>6.56057467532468</v>
      </c>
      <c r="F217" s="2" t="n">
        <f aca="false">D217-E217</f>
        <v>1.25342532467532</v>
      </c>
      <c r="G217" s="2" t="n">
        <f aca="false">F217^2</f>
        <v>1.57107504453743</v>
      </c>
      <c r="H217" s="60"/>
    </row>
    <row r="218" customFormat="false" ht="15" hidden="false" customHeight="false" outlineLevel="0" collapsed="false">
      <c r="A218" s="0" t="s">
        <v>325</v>
      </c>
      <c r="B218" s="0" t="n">
        <v>1995</v>
      </c>
      <c r="C218" s="0" t="n">
        <v>1997</v>
      </c>
      <c r="D218" s="0" t="n">
        <v>8.182</v>
      </c>
      <c r="E218" s="0" t="n">
        <v>6.56057467532468</v>
      </c>
      <c r="F218" s="2" t="n">
        <f aca="false">D218-E218</f>
        <v>1.62142532467532</v>
      </c>
      <c r="G218" s="2" t="n">
        <f aca="false">F218^2</f>
        <v>2.62902008349847</v>
      </c>
      <c r="H218" s="60"/>
    </row>
    <row r="219" customFormat="false" ht="15" hidden="false" customHeight="false" outlineLevel="0" collapsed="false">
      <c r="A219" s="0" t="s">
        <v>326</v>
      </c>
      <c r="B219" s="0" t="n">
        <v>1995</v>
      </c>
      <c r="C219" s="0" t="n">
        <v>1997</v>
      </c>
      <c r="D219" s="0" t="n">
        <v>7.42</v>
      </c>
      <c r="E219" s="0" t="n">
        <v>6.56057467532468</v>
      </c>
      <c r="F219" s="2" t="n">
        <f aca="false">D219-E219</f>
        <v>0.85942532467532</v>
      </c>
      <c r="G219" s="2" t="n">
        <f aca="false">F219^2</f>
        <v>0.73861188869328</v>
      </c>
      <c r="H219" s="60"/>
    </row>
    <row r="220" customFormat="false" ht="15" hidden="false" customHeight="false" outlineLevel="0" collapsed="false">
      <c r="A220" s="0" t="s">
        <v>327</v>
      </c>
      <c r="B220" s="0" t="n">
        <v>1995</v>
      </c>
      <c r="C220" s="0" t="n">
        <v>2000</v>
      </c>
      <c r="D220" s="0" t="n">
        <v>7.928</v>
      </c>
      <c r="E220" s="0" t="n">
        <v>6.56057467532468</v>
      </c>
      <c r="F220" s="2" t="n">
        <f aca="false">D220-E220</f>
        <v>1.36742532467532</v>
      </c>
      <c r="G220" s="2" t="n">
        <f aca="false">F220^2</f>
        <v>1.86985201856341</v>
      </c>
      <c r="H220" s="60"/>
    </row>
    <row r="221" customFormat="false" ht="15" hidden="false" customHeight="false" outlineLevel="0" collapsed="false">
      <c r="A221" s="0" t="s">
        <v>328</v>
      </c>
      <c r="B221" s="0" t="n">
        <v>1995</v>
      </c>
      <c r="C221" s="0" t="n">
        <v>2004</v>
      </c>
      <c r="D221" s="0" t="n">
        <v>7.816</v>
      </c>
      <c r="E221" s="0" t="n">
        <v>6.56057467532468</v>
      </c>
      <c r="F221" s="2" t="n">
        <f aca="false">D221-E221</f>
        <v>1.25542532467532</v>
      </c>
      <c r="G221" s="2" t="n">
        <f aca="false">F221^2</f>
        <v>1.57609274583613</v>
      </c>
      <c r="H221" s="60"/>
    </row>
    <row r="222" customFormat="false" ht="15" hidden="false" customHeight="false" outlineLevel="0" collapsed="false">
      <c r="A222" s="0" t="s">
        <v>329</v>
      </c>
      <c r="B222" s="0" t="n">
        <v>1995</v>
      </c>
      <c r="C222" s="0" t="n">
        <v>1999</v>
      </c>
      <c r="D222" s="0" t="n">
        <v>7.353</v>
      </c>
      <c r="E222" s="0" t="n">
        <v>6.56057467532468</v>
      </c>
      <c r="F222" s="2" t="n">
        <f aca="false">D222-E222</f>
        <v>0.79242532467532</v>
      </c>
      <c r="G222" s="2" t="n">
        <f aca="false">F222^2</f>
        <v>0.627937895186787</v>
      </c>
      <c r="H222" s="60"/>
    </row>
    <row r="223" customFormat="false" ht="15" hidden="false" customHeight="false" outlineLevel="0" collapsed="false">
      <c r="A223" s="0" t="s">
        <v>330</v>
      </c>
      <c r="B223" s="0" t="n">
        <v>1995</v>
      </c>
      <c r="C223" s="0" t="n">
        <v>2007</v>
      </c>
      <c r="D223" s="0" t="n">
        <v>7.667</v>
      </c>
      <c r="E223" s="0" t="n">
        <v>6.56057467532468</v>
      </c>
      <c r="F223" s="2" t="n">
        <f aca="false">D223-E223</f>
        <v>1.10642532467532</v>
      </c>
      <c r="G223" s="2" t="n">
        <f aca="false">F223^2</f>
        <v>1.22417699908289</v>
      </c>
      <c r="H223" s="60"/>
    </row>
    <row r="224" customFormat="false" ht="15" hidden="false" customHeight="false" outlineLevel="0" collapsed="false">
      <c r="A224" s="0" t="s">
        <v>331</v>
      </c>
      <c r="B224" s="0" t="n">
        <v>1995</v>
      </c>
      <c r="C224" s="0" t="n">
        <v>1997</v>
      </c>
      <c r="D224" s="0" t="n">
        <v>7.31</v>
      </c>
      <c r="E224" s="0" t="n">
        <v>6.56057467532468</v>
      </c>
      <c r="F224" s="2" t="n">
        <f aca="false">D224-E224</f>
        <v>0.74942532467532</v>
      </c>
      <c r="G224" s="2" t="n">
        <f aca="false">F224^2</f>
        <v>0.561638317264709</v>
      </c>
      <c r="H224" s="60"/>
    </row>
    <row r="225" customFormat="false" ht="15" hidden="false" customHeight="false" outlineLevel="0" collapsed="false">
      <c r="A225" s="0" t="s">
        <v>332</v>
      </c>
      <c r="B225" s="0" t="n">
        <v>1996</v>
      </c>
      <c r="C225" s="0" t="n">
        <v>2000</v>
      </c>
      <c r="D225" s="0" t="n">
        <v>8.516</v>
      </c>
      <c r="E225" s="0" t="n">
        <v>6.56057467532468</v>
      </c>
      <c r="F225" s="2" t="n">
        <f aca="false">D225-E225</f>
        <v>1.95542532467532</v>
      </c>
      <c r="G225" s="2" t="n">
        <f aca="false">F225^2</f>
        <v>3.82368820038158</v>
      </c>
      <c r="H225" s="60"/>
    </row>
    <row r="226" customFormat="false" ht="15" hidden="false" customHeight="false" outlineLevel="0" collapsed="false">
      <c r="A226" s="0" t="s">
        <v>333</v>
      </c>
      <c r="B226" s="0" t="n">
        <v>1996</v>
      </c>
      <c r="C226" s="0" t="n">
        <v>2002</v>
      </c>
      <c r="D226" s="0" t="n">
        <v>8.102</v>
      </c>
      <c r="E226" s="0" t="n">
        <v>6.56057467532468</v>
      </c>
      <c r="F226" s="2" t="n">
        <f aca="false">D226-E226</f>
        <v>1.54142532467532</v>
      </c>
      <c r="G226" s="2" t="n">
        <f aca="false">F226^2</f>
        <v>2.37599203155042</v>
      </c>
      <c r="H226" s="60"/>
    </row>
    <row r="227" customFormat="false" ht="15" hidden="false" customHeight="false" outlineLevel="0" collapsed="false">
      <c r="A227" s="0" t="s">
        <v>334</v>
      </c>
      <c r="B227" s="0" t="n">
        <v>1996</v>
      </c>
      <c r="C227" s="0" t="n">
        <v>2007</v>
      </c>
      <c r="D227" s="0" t="n">
        <v>8.3</v>
      </c>
      <c r="E227" s="0" t="n">
        <v>6.56057467532468</v>
      </c>
      <c r="F227" s="2" t="n">
        <f aca="false">D227-E227</f>
        <v>1.73942532467532</v>
      </c>
      <c r="G227" s="2" t="n">
        <f aca="false">F227^2</f>
        <v>3.02560046012185</v>
      </c>
      <c r="H227" s="60"/>
    </row>
    <row r="228" customFormat="false" ht="15" hidden="false" customHeight="false" outlineLevel="0" collapsed="false">
      <c r="A228" s="0" t="s">
        <v>335</v>
      </c>
      <c r="B228" s="0" t="n">
        <v>1996</v>
      </c>
      <c r="C228" s="0" t="n">
        <v>2002</v>
      </c>
      <c r="D228" s="0" t="n">
        <v>8.245</v>
      </c>
      <c r="E228" s="0" t="n">
        <v>6.56057467532468</v>
      </c>
      <c r="F228" s="2" t="n">
        <f aca="false">D228-E228</f>
        <v>1.68442532467532</v>
      </c>
      <c r="G228" s="2" t="n">
        <f aca="false">F228^2</f>
        <v>2.83728867440756</v>
      </c>
      <c r="H228" s="60"/>
    </row>
    <row r="229" customFormat="false" ht="15" hidden="false" customHeight="false" outlineLevel="0" collapsed="false">
      <c r="A229" s="0" t="s">
        <v>336</v>
      </c>
      <c r="B229" s="0" t="n">
        <v>1997</v>
      </c>
      <c r="C229" s="0" t="n">
        <v>2000</v>
      </c>
      <c r="D229" s="0" t="n">
        <v>7.135</v>
      </c>
      <c r="E229" s="0" t="n">
        <v>6.56057467532468</v>
      </c>
      <c r="F229" s="2" t="n">
        <f aca="false">D229-E229</f>
        <v>0.57442532467532</v>
      </c>
      <c r="G229" s="2" t="n">
        <f aca="false">F229^2</f>
        <v>0.329964453628347</v>
      </c>
      <c r="H229" s="60"/>
    </row>
    <row r="230" customFormat="false" ht="15" hidden="false" customHeight="false" outlineLevel="0" collapsed="false">
      <c r="A230" s="0" t="s">
        <v>337</v>
      </c>
      <c r="B230" s="0" t="n">
        <v>1997</v>
      </c>
      <c r="C230" s="0" t="n">
        <v>2000</v>
      </c>
      <c r="D230" s="0" t="n">
        <v>8.703</v>
      </c>
      <c r="E230" s="0" t="n">
        <v>6.56057467532468</v>
      </c>
      <c r="F230" s="2" t="n">
        <f aca="false">D230-E230</f>
        <v>2.14242532467532</v>
      </c>
      <c r="G230" s="2" t="n">
        <f aca="false">F230^2</f>
        <v>4.58998627181015</v>
      </c>
      <c r="H230" s="60"/>
    </row>
    <row r="231" customFormat="false" ht="15" hidden="false" customHeight="false" outlineLevel="0" collapsed="false">
      <c r="A231" s="0" t="s">
        <v>338</v>
      </c>
      <c r="B231" s="0" t="n">
        <v>1997</v>
      </c>
      <c r="C231" s="0" t="n">
        <v>2001</v>
      </c>
      <c r="D231" s="0" t="n">
        <v>9.064</v>
      </c>
      <c r="E231" s="0" t="n">
        <v>6.56057467532468</v>
      </c>
      <c r="F231" s="2" t="n">
        <f aca="false">D231-E231</f>
        <v>2.50342532467532</v>
      </c>
      <c r="G231" s="2" t="n">
        <f aca="false">F231^2</f>
        <v>6.26713835622573</v>
      </c>
      <c r="H231" s="60"/>
    </row>
    <row r="232" customFormat="false" ht="15" hidden="false" customHeight="false" outlineLevel="0" collapsed="false">
      <c r="A232" s="0" t="s">
        <v>339</v>
      </c>
      <c r="B232" s="0" t="n">
        <v>1997</v>
      </c>
      <c r="C232" s="0" t="n">
        <v>2005</v>
      </c>
      <c r="D232" s="0" t="n">
        <v>8.374</v>
      </c>
      <c r="E232" s="0" t="n">
        <v>6.56057467532468</v>
      </c>
      <c r="F232" s="2" t="n">
        <f aca="false">D232-E232</f>
        <v>1.81342532467532</v>
      </c>
      <c r="G232" s="2" t="n">
        <f aca="false">F232^2</f>
        <v>3.28851140817379</v>
      </c>
      <c r="H232" s="60"/>
    </row>
    <row r="233" customFormat="false" ht="15" hidden="false" customHeight="false" outlineLevel="0" collapsed="false">
      <c r="A233" s="0" t="s">
        <v>340</v>
      </c>
      <c r="B233" s="0" t="n">
        <v>1998</v>
      </c>
      <c r="C233" s="0" t="n">
        <v>2003</v>
      </c>
      <c r="D233" s="0" t="n">
        <v>8.469</v>
      </c>
      <c r="E233" s="0" t="n">
        <v>6.56057467532468</v>
      </c>
      <c r="F233" s="2" t="n">
        <f aca="false">D233-E233</f>
        <v>1.90842532467532</v>
      </c>
      <c r="G233" s="2" t="n">
        <f aca="false">F233^2</f>
        <v>3.6420872198621</v>
      </c>
      <c r="H233" s="60"/>
    </row>
    <row r="234" customFormat="false" ht="15" hidden="false" customHeight="false" outlineLevel="0" collapsed="false">
      <c r="A234" s="0" t="s">
        <v>341</v>
      </c>
      <c r="B234" s="0" t="n">
        <v>1998</v>
      </c>
      <c r="C234" s="0" t="n">
        <v>2007</v>
      </c>
      <c r="D234" s="0" t="n">
        <v>8.722</v>
      </c>
      <c r="E234" s="0" t="n">
        <v>6.56057467532468</v>
      </c>
      <c r="F234" s="2" t="n">
        <f aca="false">D234-E234</f>
        <v>2.16142532467532</v>
      </c>
      <c r="G234" s="2" t="n">
        <f aca="false">F234^2</f>
        <v>4.67175943414781</v>
      </c>
      <c r="H234" s="60"/>
    </row>
    <row r="235" customFormat="false" ht="15" hidden="false" customHeight="false" outlineLevel="0" collapsed="false">
      <c r="A235" s="0" t="s">
        <v>342</v>
      </c>
      <c r="B235" s="0" t="n">
        <v>1998</v>
      </c>
      <c r="C235" s="0" t="n">
        <v>2000</v>
      </c>
      <c r="D235" s="0" t="n">
        <v>7.909</v>
      </c>
      <c r="E235" s="0" t="n">
        <v>6.56057467532468</v>
      </c>
      <c r="F235" s="2" t="n">
        <f aca="false">D235-E235</f>
        <v>1.34842532467532</v>
      </c>
      <c r="G235" s="2" t="n">
        <f aca="false">F235^2</f>
        <v>1.81825085622574</v>
      </c>
      <c r="H235" s="60"/>
    </row>
    <row r="236" customFormat="false" ht="15" hidden="false" customHeight="false" outlineLevel="0" collapsed="false">
      <c r="A236" s="0" t="s">
        <v>343</v>
      </c>
      <c r="B236" s="0" t="n">
        <v>1998</v>
      </c>
      <c r="C236" s="0" t="n">
        <v>2004</v>
      </c>
      <c r="D236" s="0" t="n">
        <v>8.446</v>
      </c>
      <c r="E236" s="0" t="n">
        <v>6.56057467532468</v>
      </c>
      <c r="F236" s="2" t="n">
        <f aca="false">D236-E236</f>
        <v>1.88542532467532</v>
      </c>
      <c r="G236" s="2" t="n">
        <f aca="false">F236^2</f>
        <v>3.55482865492704</v>
      </c>
      <c r="H236" s="60"/>
    </row>
    <row r="237" customFormat="false" ht="15" hidden="false" customHeight="false" outlineLevel="0" collapsed="false">
      <c r="A237" s="0" t="s">
        <v>344</v>
      </c>
      <c r="B237" s="0" t="n">
        <v>1998</v>
      </c>
      <c r="C237" s="0" t="n">
        <v>2001</v>
      </c>
      <c r="D237" s="0" t="n">
        <v>7.851</v>
      </c>
      <c r="E237" s="0" t="n">
        <v>6.56057467532468</v>
      </c>
      <c r="F237" s="2" t="n">
        <f aca="false">D237-E237</f>
        <v>1.29042532467532</v>
      </c>
      <c r="G237" s="2" t="n">
        <f aca="false">F237^2</f>
        <v>1.66519751856341</v>
      </c>
      <c r="H237" s="60"/>
    </row>
    <row r="238" customFormat="false" ht="15" hidden="false" customHeight="false" outlineLevel="0" collapsed="false">
      <c r="A238" s="0" t="s">
        <v>345</v>
      </c>
      <c r="B238" s="0" t="n">
        <v>1998</v>
      </c>
      <c r="C238" s="0" t="n">
        <v>2000</v>
      </c>
      <c r="D238" s="0" t="n">
        <v>9.244</v>
      </c>
      <c r="E238" s="0" t="n">
        <v>6.56057467532468</v>
      </c>
      <c r="F238" s="2" t="n">
        <f aca="false">D238-E238</f>
        <v>2.68342532467532</v>
      </c>
      <c r="G238" s="2" t="n">
        <f aca="false">F238^2</f>
        <v>7.20077147310885</v>
      </c>
      <c r="H238" s="60"/>
    </row>
    <row r="239" customFormat="false" ht="15" hidden="false" customHeight="false" outlineLevel="0" collapsed="false">
      <c r="A239" s="0" t="s">
        <v>346</v>
      </c>
      <c r="B239" s="0" t="n">
        <v>1998</v>
      </c>
      <c r="C239" s="0" t="n">
        <v>2005</v>
      </c>
      <c r="D239" s="0" t="n">
        <v>7.943</v>
      </c>
      <c r="E239" s="0" t="n">
        <v>6.56057467532468</v>
      </c>
      <c r="F239" s="2" t="n">
        <f aca="false">D239-E239</f>
        <v>1.38242532467532</v>
      </c>
      <c r="G239" s="2" t="n">
        <f aca="false">F239^2</f>
        <v>1.91109977830366</v>
      </c>
      <c r="H239" s="60"/>
    </row>
    <row r="240" customFormat="false" ht="15" hidden="false" customHeight="false" outlineLevel="0" collapsed="false">
      <c r="A240" s="0" t="s">
        <v>347</v>
      </c>
      <c r="B240" s="0" t="n">
        <v>1999</v>
      </c>
      <c r="C240" s="0" t="n">
        <v>2005</v>
      </c>
      <c r="D240" s="0" t="n">
        <v>8.18</v>
      </c>
      <c r="E240" s="0" t="n">
        <v>6.56057467532468</v>
      </c>
      <c r="F240" s="2" t="n">
        <f aca="false">D240-E240</f>
        <v>1.61942532467532</v>
      </c>
      <c r="G240" s="2" t="n">
        <f aca="false">F240^2</f>
        <v>2.62253838219977</v>
      </c>
      <c r="H240" s="60"/>
    </row>
    <row r="241" customFormat="false" ht="15" hidden="false" customHeight="false" outlineLevel="0" collapsed="false">
      <c r="A241" s="0" t="s">
        <v>348</v>
      </c>
      <c r="B241" s="0" t="n">
        <v>1999</v>
      </c>
      <c r="C241" s="0" t="n">
        <v>2002</v>
      </c>
      <c r="D241" s="0" t="n">
        <v>8.337</v>
      </c>
      <c r="E241" s="0" t="n">
        <v>6.56057467532468</v>
      </c>
      <c r="F241" s="2" t="n">
        <f aca="false">D241-E241</f>
        <v>1.77642532467532</v>
      </c>
      <c r="G241" s="2" t="n">
        <f aca="false">F241^2</f>
        <v>3.15568693414782</v>
      </c>
      <c r="H241" s="60"/>
    </row>
    <row r="242" customFormat="false" ht="15" hidden="false" customHeight="false" outlineLevel="0" collapsed="false">
      <c r="A242" s="0" t="s">
        <v>349</v>
      </c>
      <c r="B242" s="0" t="n">
        <v>1999</v>
      </c>
      <c r="C242" s="0" t="n">
        <v>2001</v>
      </c>
      <c r="D242" s="0" t="n">
        <v>7.959</v>
      </c>
      <c r="E242" s="0" t="n">
        <v>6.56057467532468</v>
      </c>
      <c r="F242" s="2" t="n">
        <f aca="false">D242-E242</f>
        <v>1.39842532467532</v>
      </c>
      <c r="G242" s="2" t="n">
        <f aca="false">F242^2</f>
        <v>1.95559338869327</v>
      </c>
      <c r="H242" s="60"/>
    </row>
    <row r="243" customFormat="false" ht="15" hidden="false" customHeight="false" outlineLevel="0" collapsed="false">
      <c r="A243" s="0" t="s">
        <v>350</v>
      </c>
      <c r="B243" s="0" t="n">
        <v>1999</v>
      </c>
      <c r="C243" s="0" t="n">
        <v>2002</v>
      </c>
      <c r="D243" s="0" t="n">
        <v>8.487</v>
      </c>
      <c r="E243" s="0" t="n">
        <v>6.56057467532468</v>
      </c>
      <c r="F243" s="2" t="n">
        <f aca="false">D243-E243</f>
        <v>1.92642532467532</v>
      </c>
      <c r="G243" s="2" t="n">
        <f aca="false">F243^2</f>
        <v>3.71111453155041</v>
      </c>
      <c r="H243" s="60"/>
    </row>
    <row r="244" customFormat="false" ht="15" hidden="false" customHeight="false" outlineLevel="0" collapsed="false">
      <c r="A244" s="0" t="s">
        <v>351</v>
      </c>
      <c r="B244" s="0" t="n">
        <v>1999</v>
      </c>
      <c r="C244" s="0" t="n">
        <v>2002</v>
      </c>
      <c r="D244" s="0" t="n">
        <v>8.3</v>
      </c>
      <c r="E244" s="0" t="n">
        <v>6.56057467532468</v>
      </c>
      <c r="F244" s="2" t="n">
        <f aca="false">D244-E244</f>
        <v>1.73942532467532</v>
      </c>
      <c r="G244" s="2" t="n">
        <f aca="false">F244^2</f>
        <v>3.02560046012185</v>
      </c>
      <c r="H244" s="60"/>
    </row>
    <row r="245" customFormat="false" ht="15" hidden="false" customHeight="false" outlineLevel="0" collapsed="false">
      <c r="A245" s="0" t="s">
        <v>352</v>
      </c>
      <c r="B245" s="0" t="n">
        <v>1999</v>
      </c>
      <c r="C245" s="0" t="n">
        <v>2005</v>
      </c>
      <c r="D245" s="0" t="n">
        <v>8.542</v>
      </c>
      <c r="E245" s="0" t="n">
        <v>6.56057467532468</v>
      </c>
      <c r="F245" s="2" t="n">
        <f aca="false">D245-E245</f>
        <v>1.98142532467532</v>
      </c>
      <c r="G245" s="2" t="n">
        <f aca="false">F245^2</f>
        <v>3.9260463172647</v>
      </c>
      <c r="H245" s="60"/>
    </row>
    <row r="246" customFormat="false" ht="15" hidden="false" customHeight="false" outlineLevel="0" collapsed="false">
      <c r="A246" s="0" t="s">
        <v>353</v>
      </c>
      <c r="B246" s="0" t="n">
        <v>1999</v>
      </c>
      <c r="C246" s="0" t="n">
        <v>2007</v>
      </c>
      <c r="D246" s="0" t="n">
        <v>8.417</v>
      </c>
      <c r="E246" s="0" t="n">
        <v>6.56057467532468</v>
      </c>
      <c r="F246" s="2" t="n">
        <f aca="false">D246-E246</f>
        <v>1.85642532467532</v>
      </c>
      <c r="G246" s="2" t="n">
        <f aca="false">F246^2</f>
        <v>3.44631498609587</v>
      </c>
      <c r="H246" s="60"/>
    </row>
    <row r="247" customFormat="false" ht="15" hidden="false" customHeight="false" outlineLevel="0" collapsed="false">
      <c r="A247" s="0" t="s">
        <v>354</v>
      </c>
      <c r="B247" s="0" t="n">
        <v>1999</v>
      </c>
      <c r="C247" s="0" t="n">
        <v>2001</v>
      </c>
      <c r="D247" s="0" t="n">
        <v>8.395</v>
      </c>
      <c r="E247" s="0" t="n">
        <v>6.56057467532468</v>
      </c>
      <c r="F247" s="2" t="n">
        <f aca="false">D247-E247</f>
        <v>1.83442532467532</v>
      </c>
      <c r="G247" s="2" t="n">
        <f aca="false">F247^2</f>
        <v>3.36511627181015</v>
      </c>
      <c r="H247" s="60"/>
    </row>
    <row r="248" customFormat="false" ht="15" hidden="false" customHeight="false" outlineLevel="0" collapsed="false">
      <c r="A248" s="0" t="s">
        <v>355</v>
      </c>
      <c r="B248" s="0" t="n">
        <v>1999</v>
      </c>
      <c r="C248" s="0" t="n">
        <v>2007</v>
      </c>
      <c r="D248" s="0" t="n">
        <v>8.415</v>
      </c>
      <c r="E248" s="0" t="n">
        <v>6.56057467532468</v>
      </c>
      <c r="F248" s="2" t="n">
        <f aca="false">D248-E248</f>
        <v>1.85442532467532</v>
      </c>
      <c r="G248" s="2" t="n">
        <f aca="false">F248^2</f>
        <v>3.43889328479716</v>
      </c>
      <c r="H248" s="60"/>
    </row>
    <row r="249" customFormat="false" ht="15" hidden="false" customHeight="false" outlineLevel="0" collapsed="false">
      <c r="A249" s="0" t="s">
        <v>356</v>
      </c>
      <c r="B249" s="0" t="n">
        <v>2000</v>
      </c>
      <c r="C249" s="0" t="n">
        <v>2003</v>
      </c>
      <c r="D249" s="0" t="n">
        <v>7.832</v>
      </c>
      <c r="E249" s="0" t="n">
        <v>6.56057467532468</v>
      </c>
      <c r="F249" s="2" t="n">
        <f aca="false">D249-E249</f>
        <v>1.27142532467532</v>
      </c>
      <c r="G249" s="2" t="n">
        <f aca="false">F249^2</f>
        <v>1.61652235622574</v>
      </c>
      <c r="H249" s="60"/>
    </row>
    <row r="250" customFormat="false" ht="15" hidden="false" customHeight="false" outlineLevel="0" collapsed="false">
      <c r="A250" s="0" t="s">
        <v>357</v>
      </c>
      <c r="B250" s="0" t="n">
        <v>2000</v>
      </c>
      <c r="C250" s="0" t="n">
        <v>2002</v>
      </c>
      <c r="D250" s="0" t="n">
        <v>7.999</v>
      </c>
      <c r="E250" s="0" t="n">
        <v>6.56057467532468</v>
      </c>
      <c r="F250" s="2" t="n">
        <f aca="false">D250-E250</f>
        <v>1.43842532467532</v>
      </c>
      <c r="G250" s="2" t="n">
        <f aca="false">F250^2</f>
        <v>2.0690674146673</v>
      </c>
      <c r="H250" s="60"/>
    </row>
    <row r="251" customFormat="false" ht="15" hidden="false" customHeight="false" outlineLevel="0" collapsed="false">
      <c r="A251" s="0" t="s">
        <v>358</v>
      </c>
      <c r="B251" s="0" t="n">
        <v>2000</v>
      </c>
      <c r="C251" s="0" t="n">
        <v>2002</v>
      </c>
      <c r="D251" s="0" t="n">
        <v>8.057</v>
      </c>
      <c r="E251" s="0" t="n">
        <v>6.56057467532468</v>
      </c>
      <c r="F251" s="2" t="n">
        <f aca="false">D251-E251</f>
        <v>1.49642532467532</v>
      </c>
      <c r="G251" s="2" t="n">
        <f aca="false">F251^2</f>
        <v>2.23928875232964</v>
      </c>
      <c r="H251" s="60"/>
    </row>
    <row r="252" customFormat="false" ht="15" hidden="false" customHeight="false" outlineLevel="0" collapsed="false">
      <c r="A252" s="0" t="s">
        <v>359</v>
      </c>
      <c r="B252" s="0" t="n">
        <v>2000</v>
      </c>
      <c r="C252" s="0" t="n">
        <v>2002</v>
      </c>
      <c r="D252" s="0" t="n">
        <v>8.027</v>
      </c>
      <c r="E252" s="0" t="n">
        <v>6.56057467532468</v>
      </c>
      <c r="F252" s="2" t="n">
        <f aca="false">D252-E252</f>
        <v>1.46642532467532</v>
      </c>
      <c r="G252" s="2" t="n">
        <f aca="false">F252^2</f>
        <v>2.15040323284912</v>
      </c>
      <c r="H252" s="60"/>
    </row>
    <row r="253" customFormat="false" ht="15" hidden="false" customHeight="false" outlineLevel="0" collapsed="false">
      <c r="A253" s="0" t="s">
        <v>360</v>
      </c>
      <c r="B253" s="0" t="n">
        <v>2000</v>
      </c>
      <c r="C253" s="0" t="n">
        <v>2007</v>
      </c>
      <c r="D253" s="0" t="n">
        <v>8.844</v>
      </c>
      <c r="E253" s="0" t="n">
        <v>6.56057467532468</v>
      </c>
      <c r="F253" s="2" t="n">
        <f aca="false">D253-E253</f>
        <v>2.28342532467532</v>
      </c>
      <c r="G253" s="2" t="n">
        <f aca="false">F253^2</f>
        <v>5.21403121336859</v>
      </c>
      <c r="H253" s="60"/>
    </row>
    <row r="254" customFormat="false" ht="15" hidden="false" customHeight="false" outlineLevel="0" collapsed="false">
      <c r="A254" s="0" t="s">
        <v>361</v>
      </c>
      <c r="B254" s="0" t="n">
        <v>2000</v>
      </c>
      <c r="C254" s="0" t="n">
        <v>2007</v>
      </c>
      <c r="D254" s="0" t="n">
        <v>8.877</v>
      </c>
      <c r="E254" s="0" t="n">
        <v>6.56057467532468</v>
      </c>
      <c r="F254" s="2" t="n">
        <f aca="false">D254-E254</f>
        <v>2.31642532467532</v>
      </c>
      <c r="G254" s="2" t="n">
        <f aca="false">F254^2</f>
        <v>5.36582628479717</v>
      </c>
      <c r="H254" s="60"/>
    </row>
    <row r="255" customFormat="false" ht="15" hidden="false" customHeight="false" outlineLevel="0" collapsed="false">
      <c r="A255" s="0" t="s">
        <v>362</v>
      </c>
      <c r="B255" s="0" t="n">
        <v>2000</v>
      </c>
      <c r="C255" s="0" t="n">
        <v>2004</v>
      </c>
      <c r="D255" s="0" t="n">
        <v>8.347</v>
      </c>
      <c r="E255" s="0" t="n">
        <v>6.56057467532468</v>
      </c>
      <c r="F255" s="2" t="n">
        <f aca="false">D255-E255</f>
        <v>1.78642532467532</v>
      </c>
      <c r="G255" s="2" t="n">
        <f aca="false">F255^2</f>
        <v>3.19131544064132</v>
      </c>
      <c r="H255" s="60"/>
    </row>
    <row r="256" customFormat="false" ht="15" hidden="false" customHeight="false" outlineLevel="0" collapsed="false">
      <c r="A256" s="0" t="s">
        <v>363</v>
      </c>
      <c r="B256" s="0" t="n">
        <v>2000</v>
      </c>
      <c r="C256" s="0" t="n">
        <v>2003</v>
      </c>
      <c r="D256" s="0" t="n">
        <v>8.217</v>
      </c>
      <c r="E256" s="0" t="n">
        <v>6.56057467532468</v>
      </c>
      <c r="F256" s="2" t="n">
        <f aca="false">D256-E256</f>
        <v>1.65642532467532</v>
      </c>
      <c r="G256" s="2" t="n">
        <f aca="false">F256^2</f>
        <v>2.74374485622574</v>
      </c>
      <c r="H256" s="60"/>
    </row>
    <row r="257" customFormat="false" ht="15" hidden="false" customHeight="false" outlineLevel="0" collapsed="false">
      <c r="A257" s="0" t="s">
        <v>364</v>
      </c>
      <c r="B257" s="0" t="n">
        <v>2000</v>
      </c>
      <c r="C257" s="0" t="n">
        <v>2003</v>
      </c>
      <c r="D257" s="0" t="n">
        <v>8.282</v>
      </c>
      <c r="E257" s="0" t="n">
        <v>6.56057467532468</v>
      </c>
      <c r="F257" s="2" t="n">
        <f aca="false">D257-E257</f>
        <v>1.72142532467532</v>
      </c>
      <c r="G257" s="2" t="n">
        <f aca="false">F257^2</f>
        <v>2.96330514843353</v>
      </c>
      <c r="H257" s="60"/>
    </row>
    <row r="258" customFormat="false" ht="15" hidden="false" customHeight="false" outlineLevel="0" collapsed="false">
      <c r="A258" s="0" t="s">
        <v>365</v>
      </c>
      <c r="B258" s="0" t="n">
        <v>2000</v>
      </c>
      <c r="C258" s="0" t="n">
        <v>2004</v>
      </c>
      <c r="D258" s="0" t="n">
        <v>7.904</v>
      </c>
      <c r="E258" s="0" t="n">
        <v>6.56057467532468</v>
      </c>
      <c r="F258" s="2" t="n">
        <f aca="false">D258-E258</f>
        <v>1.34342532467532</v>
      </c>
      <c r="G258" s="2" t="n">
        <f aca="false">F258^2</f>
        <v>1.80479160297899</v>
      </c>
      <c r="H258" s="60"/>
    </row>
    <row r="259" customFormat="false" ht="15" hidden="false" customHeight="false" outlineLevel="0" collapsed="false">
      <c r="A259" s="0" t="s">
        <v>366</v>
      </c>
      <c r="B259" s="0" t="n">
        <v>2001</v>
      </c>
      <c r="C259" s="0" t="n">
        <v>2004</v>
      </c>
      <c r="D259" s="0" t="n">
        <v>8.47</v>
      </c>
      <c r="E259" s="0" t="n">
        <v>6.56057467532468</v>
      </c>
      <c r="F259" s="2" t="n">
        <f aca="false">D259-E259</f>
        <v>1.90942532467532</v>
      </c>
      <c r="G259" s="2" t="n">
        <f aca="false">F259^2</f>
        <v>3.64590507051146</v>
      </c>
      <c r="H259" s="60"/>
    </row>
    <row r="260" customFormat="false" ht="15" hidden="false" customHeight="false" outlineLevel="0" collapsed="false">
      <c r="A260" s="0" t="s">
        <v>367</v>
      </c>
      <c r="B260" s="0" t="n">
        <v>2001</v>
      </c>
      <c r="C260" s="0" t="n">
        <v>2007</v>
      </c>
      <c r="D260" s="0" t="n">
        <v>8.215</v>
      </c>
      <c r="E260" s="0" t="n">
        <v>6.56057467532468</v>
      </c>
      <c r="F260" s="2" t="n">
        <f aca="false">D260-E260</f>
        <v>1.65442532467532</v>
      </c>
      <c r="G260" s="2" t="n">
        <f aca="false">F260^2</f>
        <v>2.73712315492704</v>
      </c>
      <c r="H260" s="60"/>
    </row>
    <row r="261" customFormat="false" ht="15" hidden="false" customHeight="false" outlineLevel="0" collapsed="false">
      <c r="A261" s="0" t="s">
        <v>368</v>
      </c>
      <c r="B261" s="0" t="n">
        <v>2001</v>
      </c>
      <c r="C261" s="0" t="n">
        <v>2004</v>
      </c>
      <c r="D261" s="0" t="n">
        <v>7.796</v>
      </c>
      <c r="E261" s="0" t="n">
        <v>6.56057467532468</v>
      </c>
      <c r="F261" s="2" t="n">
        <f aca="false">D261-E261</f>
        <v>1.23542532467532</v>
      </c>
      <c r="G261" s="2" t="n">
        <f aca="false">F261^2</f>
        <v>1.52627573284912</v>
      </c>
      <c r="H261" s="60"/>
    </row>
    <row r="262" customFormat="false" ht="15" hidden="false" customHeight="false" outlineLevel="0" collapsed="false">
      <c r="A262" s="0" t="s">
        <v>369</v>
      </c>
      <c r="B262" s="0" t="n">
        <v>2001</v>
      </c>
      <c r="C262" s="0" t="n">
        <v>2005</v>
      </c>
      <c r="D262" s="0" t="n">
        <v>8.174</v>
      </c>
      <c r="E262" s="0" t="n">
        <v>6.56057467532468</v>
      </c>
      <c r="F262" s="2" t="n">
        <f aca="false">D262-E262</f>
        <v>1.61342532467532</v>
      </c>
      <c r="G262" s="2" t="n">
        <f aca="false">F262^2</f>
        <v>2.60314127830366</v>
      </c>
      <c r="H262" s="60"/>
    </row>
    <row r="263" customFormat="false" ht="15" hidden="false" customHeight="false" outlineLevel="0" collapsed="false">
      <c r="A263" s="0" t="s">
        <v>370</v>
      </c>
      <c r="B263" s="0" t="n">
        <v>2001</v>
      </c>
      <c r="C263" s="0" t="n">
        <v>2007</v>
      </c>
      <c r="D263" s="0" t="n">
        <v>8.641</v>
      </c>
      <c r="E263" s="0" t="n">
        <v>6.56057467532468</v>
      </c>
      <c r="F263" s="2" t="n">
        <f aca="false">D263-E263</f>
        <v>2.08042532467532</v>
      </c>
      <c r="G263" s="2" t="n">
        <f aca="false">F263^2</f>
        <v>4.32816953155041</v>
      </c>
      <c r="H263" s="60"/>
    </row>
    <row r="264" customFormat="false" ht="15" hidden="false" customHeight="false" outlineLevel="0" collapsed="false">
      <c r="A264" s="0" t="s">
        <v>371</v>
      </c>
      <c r="B264" s="0" t="n">
        <v>2001</v>
      </c>
      <c r="C264" s="0" t="n">
        <v>2003</v>
      </c>
      <c r="D264" s="0" t="n">
        <v>8.146</v>
      </c>
      <c r="E264" s="0" t="n">
        <v>6.56057467532468</v>
      </c>
      <c r="F264" s="2" t="n">
        <f aca="false">D264-E264</f>
        <v>1.58542532467532</v>
      </c>
      <c r="G264" s="2" t="n">
        <f aca="false">F264^2</f>
        <v>2.51357346012185</v>
      </c>
      <c r="H264" s="60"/>
    </row>
    <row r="265" customFormat="false" ht="15" hidden="false" customHeight="false" outlineLevel="0" collapsed="false">
      <c r="A265" s="0" t="s">
        <v>372</v>
      </c>
      <c r="B265" s="0" t="n">
        <v>2001</v>
      </c>
      <c r="C265" s="0" t="n">
        <v>2007</v>
      </c>
      <c r="D265" s="0" t="n">
        <v>8.741</v>
      </c>
      <c r="E265" s="0" t="n">
        <v>6.56057467532468</v>
      </c>
      <c r="F265" s="2" t="n">
        <f aca="false">D265-E265</f>
        <v>2.18042532467532</v>
      </c>
      <c r="G265" s="2" t="n">
        <f aca="false">F265^2</f>
        <v>4.75425459648548</v>
      </c>
      <c r="H265" s="60"/>
    </row>
    <row r="266" customFormat="false" ht="15" hidden="false" customHeight="false" outlineLevel="0" collapsed="false">
      <c r="A266" s="0" t="s">
        <v>373</v>
      </c>
      <c r="B266" s="0" t="n">
        <v>2001</v>
      </c>
      <c r="C266" s="0" t="n">
        <v>2006</v>
      </c>
      <c r="D266" s="0" t="n">
        <v>8.367</v>
      </c>
      <c r="E266" s="0" t="n">
        <v>6.56057467532468</v>
      </c>
      <c r="F266" s="2" t="n">
        <f aca="false">D266-E266</f>
        <v>1.80642532467532</v>
      </c>
      <c r="G266" s="2" t="n">
        <f aca="false">F266^2</f>
        <v>3.26317245362834</v>
      </c>
      <c r="H266" s="60"/>
    </row>
    <row r="267" customFormat="false" ht="15" hidden="false" customHeight="false" outlineLevel="0" collapsed="false">
      <c r="A267" s="0" t="s">
        <v>374</v>
      </c>
      <c r="B267" s="0" t="n">
        <v>2001</v>
      </c>
      <c r="C267" s="0" t="n">
        <v>2003</v>
      </c>
      <c r="D267" s="0" t="n">
        <v>8.061</v>
      </c>
      <c r="E267" s="0" t="n">
        <v>6.56057467532468</v>
      </c>
      <c r="F267" s="2" t="n">
        <f aca="false">D267-E267</f>
        <v>1.50042532467532</v>
      </c>
      <c r="G267" s="2" t="n">
        <f aca="false">F267^2</f>
        <v>2.25127615492704</v>
      </c>
      <c r="H267" s="60"/>
    </row>
    <row r="268" customFormat="false" ht="15" hidden="false" customHeight="false" outlineLevel="0" collapsed="false">
      <c r="A268" s="0" t="s">
        <v>375</v>
      </c>
      <c r="B268" s="0" t="n">
        <v>2001</v>
      </c>
      <c r="C268" s="0" t="n">
        <v>2003</v>
      </c>
      <c r="D268" s="0" t="n">
        <v>8.05</v>
      </c>
      <c r="E268" s="0" t="n">
        <v>6.56057467532468</v>
      </c>
      <c r="F268" s="2" t="n">
        <f aca="false">D268-E268</f>
        <v>1.48942532467532</v>
      </c>
      <c r="G268" s="2" t="n">
        <f aca="false">F268^2</f>
        <v>2.21838779778419</v>
      </c>
      <c r="H268" s="60"/>
    </row>
    <row r="269" customFormat="false" ht="15" hidden="false" customHeight="false" outlineLevel="0" collapsed="false">
      <c r="A269" s="0" t="s">
        <v>376</v>
      </c>
      <c r="B269" s="0" t="n">
        <v>2001</v>
      </c>
      <c r="C269" s="0" t="n">
        <v>2004</v>
      </c>
      <c r="D269" s="0" t="n">
        <v>8.15</v>
      </c>
      <c r="E269" s="0" t="n">
        <v>6.56057467532468</v>
      </c>
      <c r="F269" s="2" t="n">
        <f aca="false">D269-E269</f>
        <v>1.58942532467532</v>
      </c>
      <c r="G269" s="2" t="n">
        <f aca="false">F269^2</f>
        <v>2.52627286271925</v>
      </c>
      <c r="H269" s="60"/>
    </row>
    <row r="270" customFormat="false" ht="15" hidden="false" customHeight="false" outlineLevel="0" collapsed="false">
      <c r="A270" s="0" t="s">
        <v>377</v>
      </c>
      <c r="B270" s="0" t="n">
        <v>2001</v>
      </c>
      <c r="C270" s="0" t="n">
        <v>2005</v>
      </c>
      <c r="D270" s="0" t="n">
        <v>9.093</v>
      </c>
      <c r="E270" s="0" t="n">
        <v>6.56057467532468</v>
      </c>
      <c r="F270" s="2" t="n">
        <f aca="false">D270-E270</f>
        <v>2.53242532467532</v>
      </c>
      <c r="G270" s="2" t="n">
        <f aca="false">F270^2</f>
        <v>6.4131780250569</v>
      </c>
      <c r="H270" s="60"/>
    </row>
    <row r="271" customFormat="false" ht="15" hidden="false" customHeight="false" outlineLevel="0" collapsed="false">
      <c r="A271" s="0" t="s">
        <v>378</v>
      </c>
      <c r="B271" s="0" t="n">
        <v>2001</v>
      </c>
      <c r="C271" s="0" t="n">
        <v>2004</v>
      </c>
      <c r="D271" s="0" t="n">
        <v>8.435</v>
      </c>
      <c r="E271" s="0" t="n">
        <v>6.56057467532468</v>
      </c>
      <c r="F271" s="2" t="n">
        <f aca="false">D271-E271</f>
        <v>1.87442532467532</v>
      </c>
      <c r="G271" s="2" t="n">
        <f aca="false">F271^2</f>
        <v>3.51347029778418</v>
      </c>
      <c r="H271" s="60"/>
    </row>
    <row r="272" customFormat="false" ht="15" hidden="false" customHeight="false" outlineLevel="0" collapsed="false">
      <c r="A272" s="0" t="s">
        <v>379</v>
      </c>
      <c r="B272" s="0" t="n">
        <v>2001</v>
      </c>
      <c r="C272" s="0" t="n">
        <v>2003</v>
      </c>
      <c r="D272" s="0" t="n">
        <v>8.573</v>
      </c>
      <c r="E272" s="0" t="n">
        <v>6.56057467532468</v>
      </c>
      <c r="F272" s="2" t="n">
        <f aca="false">D272-E272</f>
        <v>2.01242532467532</v>
      </c>
      <c r="G272" s="2" t="n">
        <f aca="false">F272^2</f>
        <v>4.04985568739457</v>
      </c>
      <c r="H272" s="60"/>
    </row>
    <row r="273" customFormat="false" ht="15" hidden="false" customHeight="false" outlineLevel="0" collapsed="false">
      <c r="A273" s="0" t="s">
        <v>380</v>
      </c>
      <c r="B273" s="0" t="n">
        <v>2001</v>
      </c>
      <c r="C273" s="0" t="n">
        <v>2003</v>
      </c>
      <c r="D273" s="0" t="n">
        <v>8.444</v>
      </c>
      <c r="E273" s="0" t="n">
        <v>6.56057467532468</v>
      </c>
      <c r="F273" s="2" t="n">
        <f aca="false">D273-E273</f>
        <v>1.88342532467532</v>
      </c>
      <c r="G273" s="2" t="n">
        <f aca="false">F273^2</f>
        <v>3.54729095362834</v>
      </c>
      <c r="H273" s="60"/>
    </row>
    <row r="274" customFormat="false" ht="15" hidden="false" customHeight="false" outlineLevel="0" collapsed="false">
      <c r="A274" s="0" t="s">
        <v>381</v>
      </c>
      <c r="B274" s="0" t="n">
        <v>2001</v>
      </c>
      <c r="C274" s="0" t="n">
        <v>2005</v>
      </c>
      <c r="D274" s="0" t="n">
        <v>8.288</v>
      </c>
      <c r="E274" s="0" t="n">
        <v>6.56057467532468</v>
      </c>
      <c r="F274" s="2" t="n">
        <f aca="false">D274-E274</f>
        <v>1.72742532467532</v>
      </c>
      <c r="G274" s="2" t="n">
        <f aca="false">F274^2</f>
        <v>2.98399825232964</v>
      </c>
      <c r="H274" s="60"/>
    </row>
    <row r="275" customFormat="false" ht="15" hidden="false" customHeight="false" outlineLevel="0" collapsed="false">
      <c r="A275" s="0" t="s">
        <v>382</v>
      </c>
      <c r="B275" s="0" t="n">
        <v>2002</v>
      </c>
      <c r="C275" s="0" t="n">
        <v>2007</v>
      </c>
      <c r="D275" s="0" t="n">
        <v>8.665</v>
      </c>
      <c r="E275" s="0" t="n">
        <v>6.56057467532468</v>
      </c>
      <c r="F275" s="2" t="n">
        <f aca="false">D275-E275</f>
        <v>2.10442532467532</v>
      </c>
      <c r="G275" s="2" t="n">
        <f aca="false">F275^2</f>
        <v>4.42860594713482</v>
      </c>
      <c r="H275" s="60"/>
    </row>
    <row r="276" customFormat="false" ht="15" hidden="false" customHeight="false" outlineLevel="0" collapsed="false">
      <c r="A276" s="0" t="s">
        <v>383</v>
      </c>
      <c r="B276" s="0" t="n">
        <v>2002</v>
      </c>
      <c r="C276" s="0" t="n">
        <v>2004</v>
      </c>
      <c r="D276" s="0" t="n">
        <v>8.74</v>
      </c>
      <c r="E276" s="0" t="n">
        <v>6.56057467532468</v>
      </c>
      <c r="F276" s="2" t="n">
        <f aca="false">D276-E276</f>
        <v>2.17942532467532</v>
      </c>
      <c r="G276" s="2" t="n">
        <f aca="false">F276^2</f>
        <v>4.74989474583613</v>
      </c>
      <c r="H276" s="60"/>
    </row>
    <row r="277" customFormat="false" ht="15" hidden="false" customHeight="false" outlineLevel="0" collapsed="false">
      <c r="A277" s="0" t="s">
        <v>384</v>
      </c>
      <c r="B277" s="0" t="n">
        <v>2002</v>
      </c>
      <c r="C277" s="0" t="n">
        <v>2007</v>
      </c>
      <c r="D277" s="0" t="n">
        <v>8.589</v>
      </c>
      <c r="E277" s="0" t="n">
        <v>6.56057467532468</v>
      </c>
      <c r="F277" s="2" t="n">
        <f aca="false">D277-E277</f>
        <v>2.02842532467532</v>
      </c>
      <c r="G277" s="2" t="n">
        <f aca="false">F277^2</f>
        <v>4.11450929778418</v>
      </c>
      <c r="H277" s="60"/>
    </row>
    <row r="278" customFormat="false" ht="15" hidden="false" customHeight="false" outlineLevel="0" collapsed="false">
      <c r="A278" s="0" t="s">
        <v>385</v>
      </c>
      <c r="B278" s="0" t="n">
        <v>2002</v>
      </c>
      <c r="C278" s="0" t="n">
        <v>2005</v>
      </c>
      <c r="D278" s="0" t="n">
        <v>8.794</v>
      </c>
      <c r="E278" s="0" t="n">
        <v>6.56057467532468</v>
      </c>
      <c r="F278" s="2" t="n">
        <f aca="false">D278-E278</f>
        <v>2.23342532467532</v>
      </c>
      <c r="G278" s="2" t="n">
        <f aca="false">F278^2</f>
        <v>4.98818868090106</v>
      </c>
      <c r="H278" s="60"/>
    </row>
    <row r="279" customFormat="false" ht="15" hidden="false" customHeight="false" outlineLevel="0" collapsed="false">
      <c r="A279" s="0" t="s">
        <v>386</v>
      </c>
      <c r="B279" s="0" t="n">
        <v>2002</v>
      </c>
      <c r="C279" s="0" t="n">
        <v>2004</v>
      </c>
      <c r="D279" s="0" t="n">
        <v>8.231</v>
      </c>
      <c r="E279" s="0" t="n">
        <v>6.56057467532468</v>
      </c>
      <c r="F279" s="2" t="n">
        <f aca="false">D279-E279</f>
        <v>1.67042532467532</v>
      </c>
      <c r="G279" s="2" t="n">
        <f aca="false">F279^2</f>
        <v>2.79032076531665</v>
      </c>
      <c r="H279" s="60"/>
    </row>
    <row r="280" customFormat="false" ht="15" hidden="false" customHeight="false" outlineLevel="0" collapsed="false">
      <c r="A280" s="0" t="s">
        <v>387</v>
      </c>
      <c r="B280" s="0" t="n">
        <v>2002</v>
      </c>
      <c r="C280" s="0" t="n">
        <v>2007</v>
      </c>
      <c r="D280" s="0" t="n">
        <v>8.682</v>
      </c>
      <c r="E280" s="0" t="n">
        <v>6.56057467532468</v>
      </c>
      <c r="F280" s="2" t="n">
        <f aca="false">D280-E280</f>
        <v>2.12142532467532</v>
      </c>
      <c r="G280" s="2" t="n">
        <f aca="false">F280^2</f>
        <v>4.50044540817379</v>
      </c>
      <c r="H280" s="60"/>
    </row>
    <row r="281" customFormat="false" ht="15" hidden="false" customHeight="false" outlineLevel="0" collapsed="false">
      <c r="A281" s="0" t="s">
        <v>388</v>
      </c>
      <c r="B281" s="0" t="n">
        <v>2003</v>
      </c>
      <c r="C281" s="0" t="n">
        <v>2007</v>
      </c>
      <c r="D281" s="0" t="n">
        <v>9.294</v>
      </c>
      <c r="E281" s="0" t="n">
        <v>6.56057467532468</v>
      </c>
      <c r="F281" s="2" t="n">
        <f aca="false">D281-E281</f>
        <v>2.73342532467532</v>
      </c>
      <c r="G281" s="2" t="n">
        <f aca="false">F281^2</f>
        <v>7.47161400557638</v>
      </c>
      <c r="H281" s="60"/>
    </row>
    <row r="282" customFormat="false" ht="15" hidden="false" customHeight="false" outlineLevel="0" collapsed="false">
      <c r="A282" s="0" t="s">
        <v>389</v>
      </c>
      <c r="B282" s="0" t="n">
        <v>2003</v>
      </c>
      <c r="C282" s="0" t="n">
        <v>2005</v>
      </c>
      <c r="D282" s="0" t="n">
        <v>8.556</v>
      </c>
      <c r="E282" s="0" t="n">
        <v>6.56057467532468</v>
      </c>
      <c r="F282" s="2" t="n">
        <f aca="false">D282-E282</f>
        <v>1.99542532467532</v>
      </c>
      <c r="G282" s="2" t="n">
        <f aca="false">F282^2</f>
        <v>3.9817222263556</v>
      </c>
      <c r="H282" s="60"/>
    </row>
    <row r="283" customFormat="false" ht="15" hidden="false" customHeight="false" outlineLevel="0" collapsed="false">
      <c r="A283" s="0" t="s">
        <v>390</v>
      </c>
      <c r="B283" s="0" t="n">
        <v>2003</v>
      </c>
      <c r="C283" s="0" t="n">
        <v>2005</v>
      </c>
      <c r="D283" s="0" t="n">
        <v>8.535</v>
      </c>
      <c r="E283" s="0" t="n">
        <v>6.56057467532468</v>
      </c>
      <c r="F283" s="2" t="n">
        <f aca="false">D283-E283</f>
        <v>1.97442532467532</v>
      </c>
      <c r="G283" s="2" t="n">
        <f aca="false">F283^2</f>
        <v>3.89835536271924</v>
      </c>
      <c r="H283" s="60"/>
    </row>
    <row r="284" customFormat="false" ht="15" hidden="false" customHeight="false" outlineLevel="0" collapsed="false">
      <c r="A284" s="0" t="s">
        <v>391</v>
      </c>
      <c r="B284" s="0" t="n">
        <v>2003</v>
      </c>
      <c r="C284" s="0" t="n">
        <v>2006</v>
      </c>
      <c r="D284" s="0" t="n">
        <v>8.526</v>
      </c>
      <c r="E284" s="0" t="n">
        <v>6.56057467532468</v>
      </c>
      <c r="F284" s="2" t="n">
        <f aca="false">D284-E284</f>
        <v>1.96542532467532</v>
      </c>
      <c r="G284" s="2" t="n">
        <f aca="false">F284^2</f>
        <v>3.86289670687509</v>
      </c>
      <c r="H284" s="60"/>
    </row>
    <row r="285" customFormat="false" ht="15" hidden="false" customHeight="false" outlineLevel="0" collapsed="false">
      <c r="A285" s="0" t="s">
        <v>392</v>
      </c>
      <c r="B285" s="0" t="n">
        <v>2003</v>
      </c>
      <c r="C285" s="0" t="n">
        <v>2005</v>
      </c>
      <c r="D285" s="0" t="n">
        <v>8.814</v>
      </c>
      <c r="E285" s="0" t="n">
        <v>6.56057467532468</v>
      </c>
      <c r="F285" s="2" t="n">
        <f aca="false">D285-E285</f>
        <v>2.25342532467532</v>
      </c>
      <c r="G285" s="2" t="n">
        <f aca="false">F285^2</f>
        <v>5.07792569388807</v>
      </c>
      <c r="H285" s="60"/>
    </row>
    <row r="286" customFormat="false" ht="15" hidden="false" customHeight="false" outlineLevel="0" collapsed="false">
      <c r="A286" s="0" t="s">
        <v>393</v>
      </c>
      <c r="B286" s="0" t="n">
        <v>2003</v>
      </c>
      <c r="C286" s="0" t="n">
        <v>2007</v>
      </c>
      <c r="D286" s="0" t="n">
        <v>9.102</v>
      </c>
      <c r="E286" s="0" t="n">
        <v>6.56057467532468</v>
      </c>
      <c r="F286" s="2" t="n">
        <f aca="false">D286-E286</f>
        <v>2.54142532467532</v>
      </c>
      <c r="G286" s="2" t="n">
        <f aca="false">F286^2</f>
        <v>6.45884268090106</v>
      </c>
      <c r="H286" s="60"/>
    </row>
    <row r="287" customFormat="false" ht="15" hidden="false" customHeight="false" outlineLevel="0" collapsed="false">
      <c r="A287" s="0" t="s">
        <v>394</v>
      </c>
      <c r="B287" s="0" t="n">
        <v>2003</v>
      </c>
      <c r="C287" s="0" t="n">
        <v>2005</v>
      </c>
      <c r="D287" s="0" t="n">
        <v>7.866</v>
      </c>
      <c r="E287" s="0" t="n">
        <v>6.56057467532468</v>
      </c>
      <c r="F287" s="2" t="n">
        <f aca="false">D287-E287</f>
        <v>1.30542532467532</v>
      </c>
      <c r="G287" s="2" t="n">
        <f aca="false">F287^2</f>
        <v>1.70413527830366</v>
      </c>
      <c r="H287" s="60"/>
    </row>
    <row r="288" customFormat="false" ht="15" hidden="false" customHeight="false" outlineLevel="0" collapsed="false">
      <c r="A288" s="0" t="s">
        <v>395</v>
      </c>
      <c r="B288" s="0" t="n">
        <v>2003</v>
      </c>
      <c r="C288" s="0" t="n">
        <v>2007</v>
      </c>
      <c r="D288" s="0" t="n">
        <v>8.847</v>
      </c>
      <c r="E288" s="0" t="n">
        <v>6.56057467532468</v>
      </c>
      <c r="F288" s="2" t="n">
        <f aca="false">D288-E288</f>
        <v>2.28642532467532</v>
      </c>
      <c r="G288" s="2" t="n">
        <f aca="false">F288^2</f>
        <v>5.22774076531664</v>
      </c>
      <c r="H288" s="60"/>
    </row>
    <row r="289" customFormat="false" ht="15" hidden="false" customHeight="false" outlineLevel="0" collapsed="false">
      <c r="A289" s="0" t="s">
        <v>396</v>
      </c>
      <c r="B289" s="0" t="n">
        <v>2003</v>
      </c>
      <c r="C289" s="0" t="n">
        <v>2006</v>
      </c>
      <c r="D289" s="0" t="n">
        <v>8.455</v>
      </c>
      <c r="E289" s="0" t="n">
        <v>6.56057467532468</v>
      </c>
      <c r="F289" s="2" t="n">
        <f aca="false">D289-E289</f>
        <v>1.89442532467532</v>
      </c>
      <c r="G289" s="2" t="n">
        <f aca="false">F289^2</f>
        <v>3.58884731077119</v>
      </c>
      <c r="H289" s="60"/>
    </row>
    <row r="290" customFormat="false" ht="15" hidden="false" customHeight="false" outlineLevel="0" collapsed="false">
      <c r="A290" s="0" t="s">
        <v>397</v>
      </c>
      <c r="B290" s="0" t="n">
        <v>2003</v>
      </c>
      <c r="C290" s="0" t="n">
        <v>2007</v>
      </c>
      <c r="D290" s="0" t="n">
        <v>8.344</v>
      </c>
      <c r="E290" s="0" t="n">
        <v>6.56057467532468</v>
      </c>
      <c r="F290" s="2" t="n">
        <f aca="false">D290-E290</f>
        <v>1.78342532467532</v>
      </c>
      <c r="G290" s="2" t="n">
        <f aca="false">F290^2</f>
        <v>3.18060588869327</v>
      </c>
      <c r="H290" s="60"/>
    </row>
    <row r="291" customFormat="false" ht="15" hidden="false" customHeight="false" outlineLevel="0" collapsed="false">
      <c r="A291" s="0" t="s">
        <v>398</v>
      </c>
      <c r="B291" s="0" t="n">
        <v>2003</v>
      </c>
      <c r="C291" s="0" t="n">
        <v>2005</v>
      </c>
      <c r="D291" s="0" t="n">
        <v>8.7</v>
      </c>
      <c r="E291" s="0" t="n">
        <v>6.56057467532468</v>
      </c>
      <c r="F291" s="2" t="n">
        <f aca="false">D291-E291</f>
        <v>2.13942532467532</v>
      </c>
      <c r="G291" s="2" t="n">
        <f aca="false">F291^2</f>
        <v>4.5771407198621</v>
      </c>
      <c r="H291" s="60"/>
    </row>
    <row r="292" customFormat="false" ht="15" hidden="false" customHeight="false" outlineLevel="0" collapsed="false">
      <c r="A292" s="0" t="s">
        <v>399</v>
      </c>
      <c r="B292" s="0" t="n">
        <v>2003</v>
      </c>
      <c r="C292" s="0" t="n">
        <v>2007</v>
      </c>
      <c r="D292" s="0" t="n">
        <v>8.392</v>
      </c>
      <c r="E292" s="0" t="n">
        <v>6.56057467532468</v>
      </c>
      <c r="F292" s="2" t="n">
        <f aca="false">D292-E292</f>
        <v>1.83142532467532</v>
      </c>
      <c r="G292" s="2" t="n">
        <f aca="false">F292^2</f>
        <v>3.3541187198621</v>
      </c>
      <c r="H292" s="60"/>
    </row>
    <row r="293" customFormat="false" ht="15" hidden="false" customHeight="false" outlineLevel="0" collapsed="false">
      <c r="A293" s="0" t="s">
        <v>400</v>
      </c>
      <c r="B293" s="0" t="n">
        <v>2004</v>
      </c>
      <c r="C293" s="0" t="n">
        <v>2007</v>
      </c>
      <c r="D293" s="0" t="n">
        <v>9.307</v>
      </c>
      <c r="E293" s="0" t="n">
        <v>6.56057467532468</v>
      </c>
      <c r="F293" s="2" t="n">
        <f aca="false">D293-E293</f>
        <v>2.74642532467532</v>
      </c>
      <c r="G293" s="2" t="n">
        <f aca="false">F293^2</f>
        <v>7.54285206401794</v>
      </c>
      <c r="H293" s="60"/>
    </row>
    <row r="294" customFormat="false" ht="15" hidden="false" customHeight="false" outlineLevel="0" collapsed="false">
      <c r="A294" s="0" t="s">
        <v>401</v>
      </c>
      <c r="B294" s="0" t="n">
        <v>2004</v>
      </c>
      <c r="C294" s="0" t="n">
        <v>2006</v>
      </c>
      <c r="D294" s="0" t="n">
        <v>9.309</v>
      </c>
      <c r="E294" s="0" t="n">
        <v>6.56057467532468</v>
      </c>
      <c r="F294" s="2" t="n">
        <f aca="false">D294-E294</f>
        <v>2.74842532467532</v>
      </c>
      <c r="G294" s="2" t="n">
        <f aca="false">F294^2</f>
        <v>7.55384176531664</v>
      </c>
      <c r="H294" s="60"/>
    </row>
    <row r="295" customFormat="false" ht="15" hidden="false" customHeight="false" outlineLevel="0" collapsed="false">
      <c r="A295" s="0" t="s">
        <v>402</v>
      </c>
      <c r="B295" s="0" t="n">
        <v>2004</v>
      </c>
      <c r="C295" s="0" t="n">
        <v>2006</v>
      </c>
      <c r="D295" s="0" t="n">
        <v>8.735</v>
      </c>
      <c r="E295" s="0" t="n">
        <v>6.56057467532468</v>
      </c>
      <c r="F295" s="2" t="n">
        <f aca="false">D295-E295</f>
        <v>2.17442532467532</v>
      </c>
      <c r="G295" s="2" t="n">
        <f aca="false">F295^2</f>
        <v>4.72812549258937</v>
      </c>
      <c r="H295" s="60"/>
    </row>
    <row r="296" customFormat="false" ht="15" hidden="false" customHeight="false" outlineLevel="0" collapsed="false">
      <c r="A296" s="0" t="s">
        <v>403</v>
      </c>
      <c r="B296" s="0" t="n">
        <v>2004</v>
      </c>
      <c r="C296" s="0" t="n">
        <v>2007</v>
      </c>
      <c r="D296" s="0" t="n">
        <v>9.021</v>
      </c>
      <c r="E296" s="0" t="n">
        <v>6.56057467532468</v>
      </c>
      <c r="F296" s="2" t="n">
        <f aca="false">D296-E296</f>
        <v>2.46042532467532</v>
      </c>
      <c r="G296" s="2" t="n">
        <f aca="false">F296^2</f>
        <v>6.05369277830366</v>
      </c>
      <c r="H296" s="60"/>
    </row>
    <row r="297" customFormat="false" ht="15" hidden="false" customHeight="false" outlineLevel="0" collapsed="false">
      <c r="A297" s="0" t="s">
        <v>404</v>
      </c>
      <c r="B297" s="0" t="n">
        <v>2004</v>
      </c>
      <c r="C297" s="0" t="n">
        <v>2007</v>
      </c>
      <c r="D297" s="0" t="n">
        <v>8.576</v>
      </c>
      <c r="E297" s="0" t="n">
        <v>6.56057467532468</v>
      </c>
      <c r="F297" s="2" t="n">
        <f aca="false">D297-E297</f>
        <v>2.01542532467532</v>
      </c>
      <c r="G297" s="2" t="n">
        <f aca="false">F297^2</f>
        <v>4.06193923934262</v>
      </c>
      <c r="H297" s="60"/>
    </row>
    <row r="298" customFormat="false" ht="15" hidden="false" customHeight="false" outlineLevel="0" collapsed="false">
      <c r="A298" s="0" t="s">
        <v>405</v>
      </c>
      <c r="B298" s="0" t="n">
        <v>2004</v>
      </c>
      <c r="C298" s="0" t="n">
        <v>2007</v>
      </c>
      <c r="D298" s="0" t="n">
        <v>9.148</v>
      </c>
      <c r="E298" s="0" t="n">
        <v>6.56057467532468</v>
      </c>
      <c r="F298" s="2" t="n">
        <f aca="false">D298-E298</f>
        <v>2.58742532467532</v>
      </c>
      <c r="G298" s="2" t="n">
        <f aca="false">F298^2</f>
        <v>6.69476981077119</v>
      </c>
      <c r="H298" s="60"/>
    </row>
    <row r="299" customFormat="false" ht="15" hidden="false" customHeight="false" outlineLevel="0" collapsed="false">
      <c r="A299" s="0" t="s">
        <v>406</v>
      </c>
      <c r="B299" s="0" t="n">
        <v>2004</v>
      </c>
      <c r="C299" s="0" t="n">
        <v>2007</v>
      </c>
      <c r="D299" s="0" t="n">
        <v>9.152</v>
      </c>
      <c r="E299" s="0" t="n">
        <v>6.56057467532468</v>
      </c>
      <c r="F299" s="2" t="n">
        <f aca="false">D299-E299</f>
        <v>2.59142532467532</v>
      </c>
      <c r="G299" s="2" t="n">
        <f aca="false">F299^2</f>
        <v>6.71548521336859</v>
      </c>
      <c r="H299" s="60"/>
    </row>
    <row r="300" customFormat="false" ht="15" hidden="false" customHeight="false" outlineLevel="0" collapsed="false">
      <c r="A300" s="0" t="s">
        <v>407</v>
      </c>
      <c r="B300" s="0" t="n">
        <v>2004</v>
      </c>
      <c r="C300" s="0" t="n">
        <v>2007</v>
      </c>
      <c r="D300" s="0" t="n">
        <v>9.563</v>
      </c>
      <c r="E300" s="0" t="n">
        <v>6.56057467532468</v>
      </c>
      <c r="F300" s="2" t="n">
        <f aca="false">D300-E300</f>
        <v>3.00242532467532</v>
      </c>
      <c r="G300" s="2" t="n">
        <f aca="false">F300^2</f>
        <v>9.01455783025171</v>
      </c>
      <c r="H300" s="60"/>
    </row>
    <row r="301" customFormat="false" ht="15" hidden="false" customHeight="false" outlineLevel="0" collapsed="false">
      <c r="A301" s="0" t="s">
        <v>408</v>
      </c>
      <c r="B301" s="0" t="n">
        <v>2005</v>
      </c>
      <c r="C301" s="0" t="n">
        <v>2007</v>
      </c>
      <c r="D301" s="0" t="n">
        <v>8.646</v>
      </c>
      <c r="E301" s="0" t="n">
        <v>6.56057467532468</v>
      </c>
      <c r="F301" s="2" t="n">
        <f aca="false">D301-E301</f>
        <v>2.08542532467532</v>
      </c>
      <c r="G301" s="2" t="n">
        <f aca="false">F301^2</f>
        <v>4.34899878479717</v>
      </c>
      <c r="H301" s="60"/>
    </row>
    <row r="302" customFormat="false" ht="15" hidden="false" customHeight="false" outlineLevel="0" collapsed="false">
      <c r="A302" s="0" t="s">
        <v>409</v>
      </c>
      <c r="B302" s="0" t="n">
        <v>2005</v>
      </c>
      <c r="C302" s="0" t="n">
        <v>2007</v>
      </c>
      <c r="D302" s="0" t="n">
        <v>8.895</v>
      </c>
      <c r="E302" s="0" t="n">
        <v>6.56057467532468</v>
      </c>
      <c r="F302" s="2" t="n">
        <f aca="false">D302-E302</f>
        <v>2.33442532467532</v>
      </c>
      <c r="G302" s="2" t="n">
        <f aca="false">F302^2</f>
        <v>5.44954159648547</v>
      </c>
      <c r="H302" s="60"/>
    </row>
    <row r="303" customFormat="false" ht="15" hidden="false" customHeight="false" outlineLevel="0" collapsed="false">
      <c r="A303" s="0" t="s">
        <v>410</v>
      </c>
      <c r="B303" s="0" t="n">
        <v>2005</v>
      </c>
      <c r="C303" s="0" t="n">
        <v>2007</v>
      </c>
      <c r="D303" s="0" t="n">
        <v>9.283</v>
      </c>
      <c r="E303" s="0" t="n">
        <v>6.56057467532468</v>
      </c>
      <c r="F303" s="2" t="n">
        <f aca="false">D303-E303</f>
        <v>2.72242532467532</v>
      </c>
      <c r="G303" s="2" t="n">
        <f aca="false">F303^2</f>
        <v>7.41159964843352</v>
      </c>
      <c r="H303" s="60"/>
    </row>
    <row r="304" customFormat="false" ht="15" hidden="false" customHeight="false" outlineLevel="0" collapsed="false">
      <c r="A304" s="0" t="s">
        <v>411</v>
      </c>
      <c r="B304" s="0" t="n">
        <v>2005</v>
      </c>
      <c r="C304" s="0" t="n">
        <v>2007</v>
      </c>
      <c r="D304" s="0" t="n">
        <v>8.689</v>
      </c>
      <c r="E304" s="0" t="n">
        <v>6.56057467532468</v>
      </c>
      <c r="F304" s="2" t="n">
        <f aca="false">D304-E304</f>
        <v>2.12842532467532</v>
      </c>
      <c r="G304" s="2" t="n">
        <f aca="false">F304^2</f>
        <v>4.53019436271924</v>
      </c>
      <c r="H304" s="60"/>
    </row>
    <row r="305" customFormat="false" ht="15" hidden="false" customHeight="false" outlineLevel="0" collapsed="false">
      <c r="A305" s="0" t="s">
        <v>412</v>
      </c>
      <c r="B305" s="0" t="n">
        <v>2005</v>
      </c>
      <c r="C305" s="0" t="n">
        <v>2007</v>
      </c>
      <c r="D305" s="0" t="n">
        <v>9.026</v>
      </c>
      <c r="E305" s="0" t="n">
        <v>6.56057467532468</v>
      </c>
      <c r="F305" s="2" t="n">
        <f aca="false">D305-E305</f>
        <v>2.46542532467532</v>
      </c>
      <c r="G305" s="2" t="n">
        <f aca="false">F305^2</f>
        <v>6.07832203155041</v>
      </c>
      <c r="H305" s="60"/>
    </row>
    <row r="306" customFormat="false" ht="15" hidden="false" customHeight="false" outlineLevel="0" collapsed="false">
      <c r="A306" s="0" t="s">
        <v>413</v>
      </c>
      <c r="B306" s="0" t="n">
        <v>2005</v>
      </c>
      <c r="C306" s="0" t="n">
        <v>2007</v>
      </c>
      <c r="D306" s="0" t="n">
        <v>8.368</v>
      </c>
      <c r="E306" s="0" t="n">
        <v>6.56057467532468</v>
      </c>
      <c r="F306" s="2" t="n">
        <f aca="false">D306-E306</f>
        <v>1.80742532467532</v>
      </c>
      <c r="G306" s="2" t="n">
        <f aca="false">F306^2</f>
        <v>3.26678630427769</v>
      </c>
      <c r="H306" s="60"/>
    </row>
    <row r="307" customFormat="false" ht="15" hidden="false" customHeight="false" outlineLevel="0" collapsed="false">
      <c r="A307" s="0" t="s">
        <v>414</v>
      </c>
      <c r="B307" s="0" t="n">
        <v>2005</v>
      </c>
      <c r="C307" s="0" t="n">
        <v>2007</v>
      </c>
      <c r="D307" s="0" t="n">
        <v>9.132</v>
      </c>
      <c r="E307" s="0" t="n">
        <v>6.56057467532468</v>
      </c>
      <c r="F307" s="2" t="n">
        <f aca="false">D307-E307</f>
        <v>2.57142532467532</v>
      </c>
      <c r="G307" s="2" t="n">
        <f aca="false">F307^2</f>
        <v>6.61222820038157</v>
      </c>
      <c r="H307" s="60"/>
    </row>
    <row r="308" customFormat="false" ht="15" hidden="false" customHeight="false" outlineLevel="0" collapsed="false">
      <c r="A308" s="0" t="s">
        <v>415</v>
      </c>
      <c r="B308" s="0" t="n">
        <v>2005</v>
      </c>
      <c r="C308" s="0" t="n">
        <v>2007</v>
      </c>
      <c r="D308" s="0" t="n">
        <v>8.98</v>
      </c>
      <c r="E308" s="0" t="n">
        <v>6.56057467532468</v>
      </c>
      <c r="F308" s="2" t="n">
        <f aca="false">D308-E308</f>
        <v>2.41942532467532</v>
      </c>
      <c r="G308" s="2" t="n">
        <f aca="false">F308^2</f>
        <v>5.85361890168028</v>
      </c>
      <c r="H308" s="60"/>
    </row>
    <row r="309" customFormat="false" ht="15" hidden="false" customHeight="false" outlineLevel="0" collapsed="false">
      <c r="A309" s="0" t="s">
        <v>416</v>
      </c>
      <c r="B309" s="0" t="n">
        <v>2005</v>
      </c>
      <c r="C309" s="0" t="n">
        <v>2007</v>
      </c>
      <c r="D309" s="0" t="n">
        <v>8.465</v>
      </c>
      <c r="E309" s="0" t="n">
        <v>6.56057467532468</v>
      </c>
      <c r="F309" s="2" t="n">
        <f aca="false">D309-E309</f>
        <v>1.90442532467532</v>
      </c>
      <c r="G309" s="2" t="n">
        <f aca="false">F309^2</f>
        <v>3.6268358172647</v>
      </c>
      <c r="H309" s="6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LibreOffice/7.2.5.2$Windows_X86_64 LibreOffice_project/499f9727c189e6ef3471021d6132d4c694f357e5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2022-08-27T11:55:21Z</dcterms:created>
  <dc:creator>Dell</dc:creator>
  <dc:description/>
  <dc:language>en-US</dc:language>
  <cp:lastModifiedBy/>
  <dcterms:modified xsi:type="dcterms:W3CDTF">2022-10-04T17:28:55Z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