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st_estimates" sheetId="1" r:id="rId1"/>
    <sheet name="cb_ratio" sheetId="2" r:id="rId2"/>
    <sheet name="cost_estimates_aggregation" sheetId="5" r:id="rId3"/>
  </sheets>
  <calcPr calcId="125725"/>
</workbook>
</file>

<file path=xl/calcChain.xml><?xml version="1.0" encoding="utf-8"?>
<calcChain xmlns="http://schemas.openxmlformats.org/spreadsheetml/2006/main">
  <c r="B7" i="2"/>
  <c r="C7"/>
  <c r="D7"/>
  <c r="B8"/>
  <c r="C3"/>
  <c r="C10" s="1"/>
  <c r="D3"/>
  <c r="D4" s="1"/>
  <c r="D8" s="1"/>
  <c r="D9" s="1"/>
  <c r="K27" i="1"/>
  <c r="N26"/>
  <c r="N27" s="1"/>
  <c r="K26"/>
  <c r="N25"/>
  <c r="N21"/>
  <c r="N20"/>
  <c r="K21"/>
  <c r="K20"/>
  <c r="N17"/>
  <c r="N16"/>
  <c r="N15"/>
  <c r="N14"/>
  <c r="H8"/>
  <c r="H7"/>
  <c r="H5"/>
  <c r="H6"/>
  <c r="H22"/>
  <c r="H21"/>
  <c r="H20"/>
  <c r="H11"/>
  <c r="H3"/>
  <c r="D10" i="2" l="1"/>
  <c r="C4"/>
  <c r="C8" s="1"/>
  <c r="C9" s="1"/>
  <c r="K25" i="1"/>
  <c r="K15"/>
  <c r="K16"/>
  <c r="K17"/>
  <c r="K14"/>
  <c r="H15"/>
  <c r="H16"/>
  <c r="H17"/>
  <c r="H14"/>
  <c r="H9"/>
  <c r="H13"/>
  <c r="H26" l="1"/>
  <c r="H27" s="1"/>
</calcChain>
</file>

<file path=xl/sharedStrings.xml><?xml version="1.0" encoding="utf-8"?>
<sst xmlns="http://schemas.openxmlformats.org/spreadsheetml/2006/main" count="167" uniqueCount="91">
  <si>
    <t>Particulars</t>
  </si>
  <si>
    <t>Unit</t>
  </si>
  <si>
    <t>Variable cost</t>
  </si>
  <si>
    <t>Human labour</t>
  </si>
  <si>
    <t>Tractor</t>
  </si>
  <si>
    <t>Sapling</t>
  </si>
  <si>
    <t>Manure</t>
  </si>
  <si>
    <t>Plant protection chemical</t>
  </si>
  <si>
    <t>Equipments</t>
  </si>
  <si>
    <t>Interest on variable cost</t>
  </si>
  <si>
    <t>Fixed cost</t>
  </si>
  <si>
    <t>Land tax</t>
  </si>
  <si>
    <t>Depreciation cost of farm equipments</t>
  </si>
  <si>
    <t>Repair and maintenance of farm equipments</t>
  </si>
  <si>
    <t>Day</t>
  </si>
  <si>
    <t>Number</t>
  </si>
  <si>
    <t>Kg</t>
  </si>
  <si>
    <t>Month</t>
  </si>
  <si>
    <t>Total cost</t>
  </si>
  <si>
    <t>Year</t>
  </si>
  <si>
    <t>Production (Kg/plant)</t>
  </si>
  <si>
    <t>Production (Kg/ha)</t>
  </si>
  <si>
    <t>Total income</t>
  </si>
  <si>
    <t>Profit/loss</t>
  </si>
  <si>
    <t>B/C ratio</t>
  </si>
  <si>
    <t>Cost per kg</t>
  </si>
  <si>
    <t>Y1_Quantity</t>
  </si>
  <si>
    <t>Y2_Price</t>
  </si>
  <si>
    <t>Y1_Price</t>
  </si>
  <si>
    <t>Y2_Quantity</t>
  </si>
  <si>
    <t>Fertilizer_Urea</t>
  </si>
  <si>
    <t>Fertilizer_DAP</t>
  </si>
  <si>
    <t>Fertilizer_Potash</t>
  </si>
  <si>
    <t>Bordeaux mixture, micro-nutrients and soil treatments</t>
  </si>
  <si>
    <t>Cost type</t>
  </si>
  <si>
    <t>Cost_planting materials</t>
  </si>
  <si>
    <t>Cost_fertilizers</t>
  </si>
  <si>
    <t>Cost_micronutrients</t>
  </si>
  <si>
    <t>Cost_pesticides</t>
  </si>
  <si>
    <t>Cost_labour</t>
  </si>
  <si>
    <t>Cost_marketing and transport</t>
  </si>
  <si>
    <t>Marketing and transport</t>
  </si>
  <si>
    <t>Y1_Value_in_NRs</t>
  </si>
  <si>
    <t>Y2_Value_in_NRs</t>
  </si>
  <si>
    <t>Y3_Quantity</t>
  </si>
  <si>
    <t>Y3_Price</t>
  </si>
  <si>
    <t>Y3_Value_in_NRs</t>
  </si>
  <si>
    <t>Tractor, Bullocks</t>
  </si>
  <si>
    <t># cost estimates for a hectare of plantation orchard establishment</t>
  </si>
  <si>
    <t>Category</t>
  </si>
  <si>
    <t>Cost_draft</t>
  </si>
  <si>
    <t>irrigation</t>
  </si>
  <si>
    <t>protection</t>
  </si>
  <si>
    <t>planting</t>
  </si>
  <si>
    <t>fertilization</t>
  </si>
  <si>
    <t>Planting labor</t>
  </si>
  <si>
    <t>Sum</t>
  </si>
  <si>
    <t>Field preparation labor</t>
  </si>
  <si>
    <t>Field preparation draft</t>
  </si>
  <si>
    <t>Human</t>
  </si>
  <si>
    <t>Wire, lumber, concrete, nails</t>
  </si>
  <si>
    <t>Fencing materials</t>
  </si>
  <si>
    <t>Fencing labor</t>
  </si>
  <si>
    <t>Preplanting irrigation labor</t>
  </si>
  <si>
    <t>Preplanting irrigation electricity</t>
  </si>
  <si>
    <t>Units</t>
  </si>
  <si>
    <t>Layout labor</t>
  </si>
  <si>
    <t>Orchard cleaning and sanitation</t>
  </si>
  <si>
    <t>interculture</t>
  </si>
  <si>
    <t>Plant protection chemicals</t>
  </si>
  <si>
    <t>rent</t>
  </si>
  <si>
    <t>interest</t>
  </si>
  <si>
    <t>Land lease</t>
  </si>
  <si>
    <t>Involving factors</t>
  </si>
  <si>
    <t>Layout materials</t>
  </si>
  <si>
    <t>Postplanting irrigation electricity</t>
  </si>
  <si>
    <t>Postplanting irrigation labor</t>
  </si>
  <si>
    <t>Hour</t>
  </si>
  <si>
    <t>field preparation</t>
  </si>
  <si>
    <t>Water tax</t>
  </si>
  <si>
    <t>Contingency</t>
  </si>
  <si>
    <t>contingency</t>
  </si>
  <si>
    <t>post harvest</t>
  </si>
  <si>
    <t>tax</t>
  </si>
  <si>
    <t>depreciation</t>
  </si>
  <si>
    <t>maintenance</t>
  </si>
  <si>
    <t>Planting tools</t>
  </si>
  <si>
    <t>Fertilizer_Urea, Fertilizer_DAP, Fertilizer_Potash, Manure</t>
  </si>
  <si>
    <t>Year1</t>
  </si>
  <si>
    <t>Year2</t>
  </si>
  <si>
    <t>Year3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</si>
</sst>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8" workbookViewId="0">
      <selection activeCell="H26" sqref="H26"/>
    </sheetView>
  </sheetViews>
  <sheetFormatPr defaultRowHeight="15"/>
  <cols>
    <col min="1" max="1" width="12.42578125" bestFit="1" customWidth="1"/>
    <col min="2" max="2" width="16.140625" bestFit="1" customWidth="1"/>
    <col min="3" max="3" width="42.42578125" customWidth="1"/>
    <col min="4" max="4" width="11.7109375" bestFit="1" customWidth="1"/>
    <col min="5" max="5" width="8.42578125" bestFit="1" customWidth="1"/>
    <col min="6" max="6" width="15.28515625" bestFit="1" customWidth="1"/>
    <col min="7" max="7" width="11.7109375" bestFit="1" customWidth="1"/>
    <col min="8" max="8" width="8.42578125" bestFit="1" customWidth="1"/>
    <col min="9" max="9" width="15.28515625" bestFit="1" customWidth="1"/>
  </cols>
  <sheetData>
    <row r="1" spans="1:14">
      <c r="A1" t="s">
        <v>48</v>
      </c>
    </row>
    <row r="2" spans="1:14">
      <c r="A2" t="s">
        <v>34</v>
      </c>
      <c r="B2" t="s">
        <v>49</v>
      </c>
      <c r="C2" t="s">
        <v>0</v>
      </c>
      <c r="D2" t="s">
        <v>73</v>
      </c>
      <c r="E2" t="s">
        <v>1</v>
      </c>
      <c r="F2" t="s">
        <v>26</v>
      </c>
      <c r="G2" t="s">
        <v>28</v>
      </c>
      <c r="H2" t="s">
        <v>42</v>
      </c>
      <c r="I2" t="s">
        <v>29</v>
      </c>
      <c r="J2" t="s">
        <v>27</v>
      </c>
      <c r="K2" t="s">
        <v>43</v>
      </c>
      <c r="L2" t="s">
        <v>44</v>
      </c>
      <c r="M2" t="s">
        <v>45</v>
      </c>
      <c r="N2" t="s">
        <v>46</v>
      </c>
    </row>
    <row r="3" spans="1:14">
      <c r="A3" t="s">
        <v>2</v>
      </c>
      <c r="B3" t="s">
        <v>78</v>
      </c>
      <c r="C3" t="s">
        <v>62</v>
      </c>
      <c r="D3" t="s">
        <v>59</v>
      </c>
      <c r="E3" t="s">
        <v>14</v>
      </c>
      <c r="F3">
        <v>4</v>
      </c>
      <c r="G3">
        <v>600</v>
      </c>
      <c r="H3">
        <f>F3*G3</f>
        <v>2400</v>
      </c>
    </row>
    <row r="4" spans="1:14">
      <c r="A4" t="s">
        <v>2</v>
      </c>
      <c r="B4" t="s">
        <v>78</v>
      </c>
      <c r="C4" t="s">
        <v>61</v>
      </c>
      <c r="D4" t="s">
        <v>60</v>
      </c>
      <c r="E4" t="s">
        <v>56</v>
      </c>
      <c r="H4">
        <v>25000</v>
      </c>
    </row>
    <row r="5" spans="1:14">
      <c r="A5" t="s">
        <v>2</v>
      </c>
      <c r="B5" t="s">
        <v>78</v>
      </c>
      <c r="C5" t="s">
        <v>58</v>
      </c>
      <c r="D5" t="s">
        <v>4</v>
      </c>
      <c r="E5" t="s">
        <v>77</v>
      </c>
      <c r="F5">
        <v>6</v>
      </c>
      <c r="G5">
        <v>5000</v>
      </c>
      <c r="H5">
        <f>F5*G5</f>
        <v>30000</v>
      </c>
    </row>
    <row r="6" spans="1:14">
      <c r="A6" t="s">
        <v>2</v>
      </c>
      <c r="B6" t="s">
        <v>78</v>
      </c>
      <c r="C6" t="s">
        <v>57</v>
      </c>
      <c r="D6" t="s">
        <v>59</v>
      </c>
      <c r="E6" t="s">
        <v>14</v>
      </c>
      <c r="F6">
        <v>3</v>
      </c>
      <c r="G6">
        <v>500</v>
      </c>
      <c r="H6">
        <f>F6*G6</f>
        <v>1500</v>
      </c>
    </row>
    <row r="7" spans="1:14">
      <c r="A7" t="s">
        <v>2</v>
      </c>
      <c r="B7" t="s">
        <v>78</v>
      </c>
      <c r="C7" t="s">
        <v>63</v>
      </c>
      <c r="D7" t="s">
        <v>59</v>
      </c>
      <c r="E7" t="s">
        <v>14</v>
      </c>
      <c r="F7">
        <v>1</v>
      </c>
      <c r="G7">
        <v>500</v>
      </c>
      <c r="H7">
        <f>F7*G7</f>
        <v>500</v>
      </c>
    </row>
    <row r="8" spans="1:14">
      <c r="A8" t="s">
        <v>2</v>
      </c>
      <c r="B8" t="s">
        <v>78</v>
      </c>
      <c r="C8" t="s">
        <v>64</v>
      </c>
      <c r="E8" t="s">
        <v>65</v>
      </c>
      <c r="F8">
        <v>20</v>
      </c>
      <c r="G8">
        <v>8</v>
      </c>
      <c r="H8">
        <f>F8*G8</f>
        <v>160</v>
      </c>
    </row>
    <row r="9" spans="1:14">
      <c r="A9" t="s">
        <v>2</v>
      </c>
      <c r="B9" t="s">
        <v>53</v>
      </c>
      <c r="C9" t="s">
        <v>55</v>
      </c>
      <c r="D9" t="s">
        <v>59</v>
      </c>
      <c r="E9" t="s">
        <v>14</v>
      </c>
      <c r="F9">
        <v>4</v>
      </c>
      <c r="G9">
        <v>1200</v>
      </c>
      <c r="H9">
        <f t="shared" ref="H9" si="0">F9*G9</f>
        <v>4800</v>
      </c>
    </row>
    <row r="10" spans="1:14">
      <c r="A10" t="s">
        <v>2</v>
      </c>
      <c r="B10" t="s">
        <v>53</v>
      </c>
      <c r="C10" t="s">
        <v>86</v>
      </c>
      <c r="E10" t="s">
        <v>56</v>
      </c>
      <c r="H10">
        <v>2500</v>
      </c>
    </row>
    <row r="11" spans="1:14">
      <c r="A11" t="s">
        <v>2</v>
      </c>
      <c r="B11" t="s">
        <v>53</v>
      </c>
      <c r="C11" t="s">
        <v>66</v>
      </c>
      <c r="D11" t="s">
        <v>59</v>
      </c>
      <c r="E11" t="s">
        <v>14</v>
      </c>
      <c r="F11">
        <v>8</v>
      </c>
      <c r="G11">
        <v>600</v>
      </c>
      <c r="H11">
        <f>G11*F11</f>
        <v>4800</v>
      </c>
    </row>
    <row r="12" spans="1:14">
      <c r="A12" t="s">
        <v>2</v>
      </c>
      <c r="B12" t="s">
        <v>53</v>
      </c>
      <c r="C12" t="s">
        <v>74</v>
      </c>
      <c r="E12" t="s">
        <v>56</v>
      </c>
      <c r="H12">
        <v>2000</v>
      </c>
    </row>
    <row r="13" spans="1:14">
      <c r="A13" t="s">
        <v>2</v>
      </c>
      <c r="B13" t="s">
        <v>53</v>
      </c>
      <c r="C13" t="s">
        <v>5</v>
      </c>
      <c r="E13" t="s">
        <v>15</v>
      </c>
      <c r="F13">
        <v>1100</v>
      </c>
      <c r="G13">
        <v>60</v>
      </c>
      <c r="H13">
        <f>F13*G13</f>
        <v>66000</v>
      </c>
    </row>
    <row r="14" spans="1:14">
      <c r="A14" t="s">
        <v>2</v>
      </c>
      <c r="B14" t="s">
        <v>54</v>
      </c>
      <c r="C14" t="s">
        <v>6</v>
      </c>
      <c r="E14" t="s">
        <v>16</v>
      </c>
      <c r="F14">
        <v>4000</v>
      </c>
      <c r="G14">
        <v>2</v>
      </c>
      <c r="H14">
        <f>F14*G14</f>
        <v>8000</v>
      </c>
      <c r="I14">
        <v>5000</v>
      </c>
      <c r="J14">
        <v>2</v>
      </c>
      <c r="K14">
        <f>I14*J14</f>
        <v>10000</v>
      </c>
      <c r="L14">
        <v>5000</v>
      </c>
      <c r="M14">
        <v>2</v>
      </c>
      <c r="N14">
        <f>L14*M14</f>
        <v>10000</v>
      </c>
    </row>
    <row r="15" spans="1:14">
      <c r="A15" t="s">
        <v>2</v>
      </c>
      <c r="B15" t="s">
        <v>54</v>
      </c>
      <c r="C15" t="s">
        <v>30</v>
      </c>
      <c r="E15" t="s">
        <v>16</v>
      </c>
      <c r="F15">
        <v>25</v>
      </c>
      <c r="G15">
        <v>26</v>
      </c>
      <c r="H15">
        <f>F15*G15</f>
        <v>650</v>
      </c>
      <c r="I15">
        <v>45</v>
      </c>
      <c r="J15">
        <v>26</v>
      </c>
      <c r="K15">
        <f>I15*J15</f>
        <v>1170</v>
      </c>
      <c r="L15">
        <v>45</v>
      </c>
      <c r="M15">
        <v>26</v>
      </c>
      <c r="N15">
        <f>L15*M15</f>
        <v>1170</v>
      </c>
    </row>
    <row r="16" spans="1:14">
      <c r="A16" t="s">
        <v>2</v>
      </c>
      <c r="B16" t="s">
        <v>54</v>
      </c>
      <c r="C16" t="s">
        <v>31</v>
      </c>
      <c r="E16" t="s">
        <v>16</v>
      </c>
      <c r="F16">
        <v>30</v>
      </c>
      <c r="G16">
        <v>50</v>
      </c>
      <c r="H16">
        <f>F16*G16</f>
        <v>1500</v>
      </c>
      <c r="I16">
        <v>35</v>
      </c>
      <c r="J16">
        <v>25</v>
      </c>
      <c r="K16">
        <f>I16*J16</f>
        <v>875</v>
      </c>
      <c r="L16">
        <v>35</v>
      </c>
      <c r="M16">
        <v>25</v>
      </c>
      <c r="N16">
        <f>L16*M16</f>
        <v>875</v>
      </c>
    </row>
    <row r="17" spans="1:14">
      <c r="A17" t="s">
        <v>2</v>
      </c>
      <c r="B17" t="s">
        <v>54</v>
      </c>
      <c r="C17" t="s">
        <v>32</v>
      </c>
      <c r="E17" t="s">
        <v>16</v>
      </c>
      <c r="F17">
        <v>10</v>
      </c>
      <c r="G17">
        <v>37</v>
      </c>
      <c r="H17">
        <f>F17*G17</f>
        <v>370</v>
      </c>
      <c r="I17">
        <v>12</v>
      </c>
      <c r="J17">
        <v>37</v>
      </c>
      <c r="K17">
        <f>I17*J17</f>
        <v>444</v>
      </c>
      <c r="L17">
        <v>12</v>
      </c>
      <c r="M17">
        <v>37</v>
      </c>
      <c r="N17">
        <f>L17*M17</f>
        <v>444</v>
      </c>
    </row>
    <row r="18" spans="1:14">
      <c r="A18" t="s">
        <v>2</v>
      </c>
      <c r="B18" t="s">
        <v>52</v>
      </c>
      <c r="C18" t="s">
        <v>69</v>
      </c>
      <c r="E18" t="s">
        <v>56</v>
      </c>
      <c r="H18">
        <v>3000</v>
      </c>
      <c r="K18">
        <v>3000</v>
      </c>
      <c r="N18">
        <v>3000</v>
      </c>
    </row>
    <row r="19" spans="1:14">
      <c r="A19" t="s">
        <v>2</v>
      </c>
      <c r="B19" t="s">
        <v>52</v>
      </c>
      <c r="C19" t="s">
        <v>33</v>
      </c>
      <c r="E19" t="s">
        <v>56</v>
      </c>
      <c r="H19">
        <v>4000</v>
      </c>
      <c r="K19">
        <v>4000</v>
      </c>
      <c r="N19">
        <v>4000</v>
      </c>
    </row>
    <row r="20" spans="1:14">
      <c r="A20" t="s">
        <v>2</v>
      </c>
      <c r="B20" t="s">
        <v>51</v>
      </c>
      <c r="C20" t="s">
        <v>76</v>
      </c>
      <c r="D20" t="s">
        <v>59</v>
      </c>
      <c r="E20" t="s">
        <v>14</v>
      </c>
      <c r="F20">
        <v>2</v>
      </c>
      <c r="G20">
        <v>500</v>
      </c>
      <c r="H20">
        <f>F20*G20</f>
        <v>1000</v>
      </c>
      <c r="I20">
        <v>2</v>
      </c>
      <c r="J20">
        <v>500</v>
      </c>
      <c r="K20">
        <f>I20*J20</f>
        <v>1000</v>
      </c>
      <c r="L20">
        <v>2</v>
      </c>
      <c r="M20">
        <v>500</v>
      </c>
      <c r="N20">
        <f>L20*M20</f>
        <v>1000</v>
      </c>
    </row>
    <row r="21" spans="1:14">
      <c r="A21" t="s">
        <v>2</v>
      </c>
      <c r="B21" t="s">
        <v>51</v>
      </c>
      <c r="C21" t="s">
        <v>75</v>
      </c>
      <c r="E21" t="s">
        <v>65</v>
      </c>
      <c r="F21">
        <v>18</v>
      </c>
      <c r="G21">
        <v>8</v>
      </c>
      <c r="H21">
        <f>F21*G21</f>
        <v>144</v>
      </c>
      <c r="I21">
        <v>18</v>
      </c>
      <c r="J21">
        <v>8</v>
      </c>
      <c r="K21">
        <f>I21*J21</f>
        <v>144</v>
      </c>
      <c r="L21">
        <v>18</v>
      </c>
      <c r="M21">
        <v>8</v>
      </c>
      <c r="N21">
        <f>L21*M21</f>
        <v>144</v>
      </c>
    </row>
    <row r="22" spans="1:14">
      <c r="A22" t="s">
        <v>2</v>
      </c>
      <c r="B22" t="s">
        <v>68</v>
      </c>
      <c r="C22" t="s">
        <v>67</v>
      </c>
      <c r="D22" t="s">
        <v>59</v>
      </c>
      <c r="E22" t="s">
        <v>14</v>
      </c>
      <c r="F22">
        <v>12</v>
      </c>
      <c r="G22">
        <v>500</v>
      </c>
      <c r="H22">
        <f>F22*G22</f>
        <v>6000</v>
      </c>
      <c r="I22">
        <v>4</v>
      </c>
      <c r="J22">
        <v>1000</v>
      </c>
      <c r="K22">
        <v>4000</v>
      </c>
      <c r="L22">
        <v>4</v>
      </c>
      <c r="M22">
        <v>1000</v>
      </c>
      <c r="N22">
        <v>4000</v>
      </c>
    </row>
    <row r="23" spans="1:14">
      <c r="A23" t="s">
        <v>2</v>
      </c>
      <c r="B23" t="s">
        <v>68</v>
      </c>
      <c r="C23" t="s">
        <v>8</v>
      </c>
      <c r="E23" t="s">
        <v>56</v>
      </c>
      <c r="H23">
        <v>10000</v>
      </c>
      <c r="K23">
        <v>5000</v>
      </c>
      <c r="N23">
        <v>2500</v>
      </c>
    </row>
    <row r="24" spans="1:14">
      <c r="A24" t="s">
        <v>2</v>
      </c>
      <c r="B24" t="s">
        <v>70</v>
      </c>
      <c r="C24" t="s">
        <v>72</v>
      </c>
      <c r="E24" t="s">
        <v>56</v>
      </c>
      <c r="H24">
        <v>30000</v>
      </c>
      <c r="K24">
        <v>30000</v>
      </c>
      <c r="N24">
        <v>30000</v>
      </c>
    </row>
    <row r="25" spans="1:14">
      <c r="A25" t="s">
        <v>2</v>
      </c>
      <c r="B25" t="s">
        <v>82</v>
      </c>
      <c r="C25" t="s">
        <v>41</v>
      </c>
      <c r="E25" t="s">
        <v>17</v>
      </c>
      <c r="I25">
        <v>12</v>
      </c>
      <c r="J25">
        <v>1750</v>
      </c>
      <c r="K25">
        <f>I25*J25</f>
        <v>21000</v>
      </c>
      <c r="L25">
        <v>12</v>
      </c>
      <c r="M25">
        <v>1750</v>
      </c>
      <c r="N25">
        <f>L25*M25</f>
        <v>21000</v>
      </c>
    </row>
    <row r="26" spans="1:14">
      <c r="A26" t="s">
        <v>2</v>
      </c>
      <c r="B26" t="s">
        <v>81</v>
      </c>
      <c r="C26" t="s">
        <v>80</v>
      </c>
      <c r="E26" t="s">
        <v>56</v>
      </c>
      <c r="H26">
        <f>SUM(H3:H25)*8%</f>
        <v>16345.92</v>
      </c>
      <c r="K26">
        <f>SUM(K3:K25)*8%</f>
        <v>6450.64</v>
      </c>
      <c r="N26">
        <f>SUM(N3:N25)*8%</f>
        <v>6250.64</v>
      </c>
    </row>
    <row r="27" spans="1:14">
      <c r="A27" t="s">
        <v>2</v>
      </c>
      <c r="B27" t="s">
        <v>71</v>
      </c>
      <c r="C27" t="s">
        <v>9</v>
      </c>
      <c r="E27" t="s">
        <v>56</v>
      </c>
      <c r="H27">
        <f>SUM(H3:H26)*12%</f>
        <v>26480.3904</v>
      </c>
      <c r="K27">
        <f>SUM(K3:K26)*12%</f>
        <v>10450.0368</v>
      </c>
      <c r="N27">
        <f>SUM(N3:N26)*12%</f>
        <v>10126.0368</v>
      </c>
    </row>
    <row r="28" spans="1:14">
      <c r="A28" t="s">
        <v>10</v>
      </c>
      <c r="B28" t="s">
        <v>83</v>
      </c>
      <c r="C28" t="s">
        <v>11</v>
      </c>
      <c r="E28" t="s">
        <v>56</v>
      </c>
      <c r="H28">
        <v>500</v>
      </c>
      <c r="K28">
        <v>500</v>
      </c>
      <c r="N28">
        <v>500</v>
      </c>
    </row>
    <row r="29" spans="1:14">
      <c r="A29" t="s">
        <v>10</v>
      </c>
      <c r="B29" t="s">
        <v>83</v>
      </c>
      <c r="C29" t="s">
        <v>79</v>
      </c>
      <c r="E29" t="s">
        <v>56</v>
      </c>
      <c r="H29">
        <v>800</v>
      </c>
      <c r="K29">
        <v>800</v>
      </c>
      <c r="N29">
        <v>800</v>
      </c>
    </row>
    <row r="30" spans="1:14">
      <c r="A30" t="s">
        <v>10</v>
      </c>
      <c r="B30" t="s">
        <v>84</v>
      </c>
      <c r="C30" t="s">
        <v>12</v>
      </c>
      <c r="E30" t="s">
        <v>56</v>
      </c>
      <c r="H30">
        <v>1000</v>
      </c>
      <c r="K30">
        <v>1000</v>
      </c>
      <c r="N30">
        <v>1000</v>
      </c>
    </row>
    <row r="31" spans="1:14">
      <c r="A31" t="s">
        <v>10</v>
      </c>
      <c r="B31" t="s">
        <v>85</v>
      </c>
      <c r="C31" t="s">
        <v>13</v>
      </c>
      <c r="E31" t="s">
        <v>56</v>
      </c>
      <c r="H31">
        <v>1200</v>
      </c>
      <c r="K31">
        <v>1200</v>
      </c>
      <c r="N31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9" sqref="C9"/>
    </sheetView>
  </sheetViews>
  <sheetFormatPr defaultRowHeight="15"/>
  <cols>
    <col min="1" max="1" width="20.42578125" bestFit="1" customWidth="1"/>
    <col min="2" max="2" width="9.7109375" bestFit="1" customWidth="1"/>
    <col min="3" max="3" width="10" bestFit="1" customWidth="1"/>
    <col min="4" max="5" width="11" bestFit="1" customWidth="1"/>
  </cols>
  <sheetData>
    <row r="1" spans="1:5">
      <c r="A1" t="s">
        <v>19</v>
      </c>
      <c r="B1" t="s">
        <v>88</v>
      </c>
      <c r="C1" t="s">
        <v>89</v>
      </c>
      <c r="D1" t="s">
        <v>90</v>
      </c>
    </row>
    <row r="2" spans="1:5">
      <c r="A2" t="s">
        <v>20</v>
      </c>
      <c r="C2">
        <v>12</v>
      </c>
      <c r="D2">
        <v>16</v>
      </c>
    </row>
    <row r="3" spans="1:5" s="1" customFormat="1">
      <c r="A3" t="s">
        <v>21</v>
      </c>
      <c r="B3"/>
      <c r="C3">
        <f>12*900</f>
        <v>10800</v>
      </c>
      <c r="D3">
        <f>D2*900</f>
        <v>14400</v>
      </c>
      <c r="E3"/>
    </row>
    <row r="4" spans="1:5">
      <c r="A4" t="s">
        <v>22</v>
      </c>
      <c r="C4">
        <f>C3*35</f>
        <v>378000</v>
      </c>
      <c r="D4">
        <f>D3*35</f>
        <v>504000</v>
      </c>
    </row>
    <row r="5" spans="1:5">
      <c r="A5" t="s">
        <v>2</v>
      </c>
      <c r="B5">
        <v>235134.4</v>
      </c>
      <c r="C5">
        <v>130052.68</v>
      </c>
      <c r="D5">
        <v>143057.984</v>
      </c>
    </row>
    <row r="6" spans="1:5">
      <c r="A6" t="s">
        <v>10</v>
      </c>
      <c r="B6">
        <v>3500</v>
      </c>
      <c r="C6">
        <v>3500</v>
      </c>
      <c r="D6">
        <v>3500</v>
      </c>
    </row>
    <row r="7" spans="1:5">
      <c r="A7" t="s">
        <v>18</v>
      </c>
      <c r="B7">
        <f>B5+B6</f>
        <v>238634.4</v>
      </c>
      <c r="C7">
        <f>C5+C6</f>
        <v>133552.68</v>
      </c>
      <c r="D7">
        <f>D5+D6</f>
        <v>146557.984</v>
      </c>
    </row>
    <row r="8" spans="1:5">
      <c r="A8" t="s">
        <v>23</v>
      </c>
      <c r="B8">
        <f>B4-B7</f>
        <v>-238634.4</v>
      </c>
      <c r="C8">
        <f>C4-C7</f>
        <v>244447.32</v>
      </c>
      <c r="D8">
        <f>D4-D7</f>
        <v>357442.016</v>
      </c>
    </row>
    <row r="9" spans="1:5">
      <c r="A9" t="s">
        <v>24</v>
      </c>
      <c r="C9">
        <f>C8/C7</f>
        <v>1.8303438014122968</v>
      </c>
      <c r="D9">
        <f>D8/D7</f>
        <v>2.4389119326313877</v>
      </c>
    </row>
    <row r="10" spans="1:5">
      <c r="A10" t="s">
        <v>25</v>
      </c>
      <c r="C10">
        <f>C7/C3</f>
        <v>12.365988888888888</v>
      </c>
      <c r="D10">
        <f>D7/D3</f>
        <v>10.177637777777777</v>
      </c>
    </row>
    <row r="11" spans="1:5" s="1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sqref="A1:B7"/>
    </sheetView>
  </sheetViews>
  <sheetFormatPr defaultRowHeight="15"/>
  <cols>
    <col min="1" max="1" width="27.7109375" bestFit="1" customWidth="1"/>
  </cols>
  <sheetData>
    <row r="1" spans="1:2">
      <c r="A1" t="s">
        <v>35</v>
      </c>
      <c r="B1" t="s">
        <v>5</v>
      </c>
    </row>
    <row r="2" spans="1:2">
      <c r="A2" t="s">
        <v>36</v>
      </c>
      <c r="B2" t="s">
        <v>87</v>
      </c>
    </row>
    <row r="3" spans="1:2">
      <c r="A3" t="s">
        <v>37</v>
      </c>
      <c r="B3" t="s">
        <v>33</v>
      </c>
    </row>
    <row r="4" spans="1:2">
      <c r="A4" t="s">
        <v>38</v>
      </c>
      <c r="B4" t="s">
        <v>7</v>
      </c>
    </row>
    <row r="5" spans="1:2">
      <c r="A5" t="s">
        <v>39</v>
      </c>
      <c r="B5" t="s">
        <v>3</v>
      </c>
    </row>
    <row r="6" spans="1:2">
      <c r="A6" t="s">
        <v>50</v>
      </c>
      <c r="B6" t="s">
        <v>47</v>
      </c>
    </row>
    <row r="7" spans="1:2">
      <c r="A7" t="s">
        <v>40</v>
      </c>
      <c r="B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cost_estimates</vt:lpstr>
      <vt:lpstr>cb_ratio</vt:lpstr>
      <vt:lpstr>cost_estimates_aggregation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2019-04-20T11:53:58Z</dcterms:modified>
</cp:coreProperties>
</file>