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eepika\RiceBootCamp\Homework\May 9\"/>
    </mc:Choice>
  </mc:AlternateContent>
  <bookViews>
    <workbookView xWindow="0" yWindow="0" windowWidth="14370" windowHeight="12780" firstSheet="4" activeTab="5"/>
  </bookViews>
  <sheets>
    <sheet name="KickStarter" sheetId="1" r:id="rId1"/>
    <sheet name="CategoryStats" sheetId="3" r:id="rId2"/>
    <sheet name="Subcategory Stats" sheetId="4" r:id="rId3"/>
    <sheet name="Outcomes Based on Launch Date" sheetId="5" r:id="rId4"/>
    <sheet name="Goal Outcomes" sheetId="6" r:id="rId5"/>
    <sheet name="Backer" sheetId="7" r:id="rId6"/>
  </sheets>
  <definedNames>
    <definedName name="_xlnm._FilterDatabase" localSheetId="5" hidden="1">Backer!$A$1:$M$1</definedName>
    <definedName name="_xlnm._FilterDatabase" localSheetId="0" hidden="1">KickStarter!$A$1:$T$4115</definedName>
  </definedNames>
  <calcPr calcId="162913"/>
  <pivotCaches>
    <pivotCache cacheId="0" r:id="rId7"/>
    <pivotCache cacheId="1" r:id="rId8"/>
    <pivotCache cacheId="2" r:id="rId9"/>
    <pivotCache cacheId="3" r:id="rId10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5" i="7" l="1"/>
  <c r="Q5" i="7"/>
  <c r="M13" i="7"/>
  <c r="M5" i="7"/>
  <c r="D13" i="6" l="1"/>
  <c r="C13" i="6"/>
  <c r="B13" i="6"/>
  <c r="D12" i="6"/>
  <c r="C12" i="6"/>
  <c r="B12" i="6"/>
  <c r="D11" i="6"/>
  <c r="C11" i="6"/>
  <c r="B11" i="6"/>
  <c r="D10" i="6"/>
  <c r="C10" i="6"/>
  <c r="B10" i="6"/>
  <c r="D9" i="6"/>
  <c r="C9" i="6"/>
  <c r="B9" i="6"/>
  <c r="D8" i="6"/>
  <c r="C8" i="6"/>
  <c r="B8" i="6"/>
  <c r="D7" i="6"/>
  <c r="C7" i="6"/>
  <c r="B7" i="6"/>
  <c r="D6" i="6"/>
  <c r="C6" i="6"/>
  <c r="B6" i="6"/>
  <c r="D5" i="6"/>
  <c r="C5" i="6"/>
  <c r="B5" i="6"/>
  <c r="D4" i="6"/>
  <c r="C4" i="6"/>
  <c r="B4" i="6"/>
  <c r="D3" i="6"/>
  <c r="C3" i="6"/>
  <c r="B3" i="6"/>
  <c r="D2" i="6"/>
  <c r="C2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G11" i="6" l="1"/>
  <c r="H10" i="6"/>
  <c r="E2" i="6"/>
  <c r="F2" i="6" s="1"/>
  <c r="E3" i="6"/>
  <c r="H3" i="6" s="1"/>
  <c r="E10" i="6"/>
  <c r="F10" i="6" s="1"/>
  <c r="E9" i="6"/>
  <c r="H9" i="6" s="1"/>
  <c r="E8" i="6"/>
  <c r="H8" i="6" s="1"/>
  <c r="E7" i="6"/>
  <c r="G7" i="6" s="1"/>
  <c r="E6" i="6"/>
  <c r="G6" i="6" s="1"/>
  <c r="E5" i="6"/>
  <c r="H5" i="6" s="1"/>
  <c r="E4" i="6"/>
  <c r="G4" i="6" s="1"/>
  <c r="E11" i="6"/>
  <c r="F11" i="6" s="1"/>
  <c r="E12" i="6"/>
  <c r="G12" i="6" s="1"/>
  <c r="E13" i="6"/>
  <c r="F13" i="6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G8" i="6" l="1"/>
  <c r="H6" i="6"/>
  <c r="F6" i="6"/>
  <c r="F3" i="6"/>
  <c r="H7" i="6"/>
  <c r="H11" i="6"/>
  <c r="F12" i="6"/>
  <c r="H12" i="6"/>
  <c r="H13" i="6"/>
  <c r="G5" i="6"/>
  <c r="F7" i="6"/>
  <c r="G10" i="6"/>
  <c r="G9" i="6"/>
  <c r="F4" i="6"/>
  <c r="F5" i="6"/>
  <c r="H4" i="6"/>
  <c r="F9" i="6"/>
  <c r="G13" i="6"/>
  <c r="F8" i="6"/>
  <c r="H2" i="6"/>
  <c r="G2" i="6"/>
  <c r="G3" i="6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<sst xmlns="http://schemas.openxmlformats.org/spreadsheetml/2006/main" count="25202" uniqueCount="8416">
  <si>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</si>
  <si>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</si>
  <si>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</si>
  <si>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</si>
  <si>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</si>
  <si>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</si>
  <si>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</si>
  <si>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</si>
  <si>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</si>
  <si>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</si>
  <si>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</si>
  <si>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</si>
  <si>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</si>
  <si>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</si>
  <si>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</si>
  <si>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</si>
  <si>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</si>
  <si>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</si>
  <si>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</si>
  <si>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</si>
  <si>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</si>
  <si>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</si>
  <si>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</si>
  <si>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</si>
  <si>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</si>
  <si>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</si>
  <si>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</si>
  <si>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</si>
  <si>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</si>
  <si>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</si>
  <si>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</si>
  <si>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</si>
  <si>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</si>
  <si>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</si>
  <si>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</si>
  <si>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</si>
  <si>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</si>
  <si>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</si>
  <si>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</si>
  <si>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</si>
  <si>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</si>
  <si>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</si>
  <si>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</si>
  <si>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</si>
  <si>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</si>
  <si>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</si>
  <si>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</si>
  <si>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</si>
  <si>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</si>
  <si>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</si>
  <si>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</si>
  <si>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</si>
  <si>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</si>
  <si>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</si>
  <si>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</si>
  <si>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</si>
  <si>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</si>
  <si>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</si>
  <si>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</si>
  <si>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</si>
  <si>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</si>
  <si>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</si>
  <si>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</si>
  <si>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</si>
  <si>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</si>
  <si>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</si>
  <si>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</si>
  <si>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</si>
  <si>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</si>
  <si>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</si>
  <si>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</si>
  <si>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</si>
  <si>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</si>
  <si>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</si>
  <si>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</si>
  <si>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</si>
  <si>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</si>
  <si>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</si>
  <si>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</si>
  <si>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</si>
  <si>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</si>
  <si>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</si>
  <si>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</si>
  <si>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</si>
  <si>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</si>
  <si>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</si>
  <si>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</si>
  <si>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</si>
  <si>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</si>
  <si>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</si>
  <si>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</si>
  <si>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</si>
  <si>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</si>
  <si>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</si>
  <si>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</si>
  <si>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</si>
  <si>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</si>
  <si>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</si>
  <si>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</si>
  <si>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</si>
  <si>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</si>
  <si>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</si>
  <si>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</si>
  <si>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</si>
  <si>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</si>
  <si>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</si>
  <si>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</si>
  <si>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</si>
  <si>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</si>
  <si>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</si>
  <si>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</si>
  <si>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</si>
  <si>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</si>
  <si>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</si>
  <si>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</si>
  <si>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</si>
  <si>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</si>
  <si>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</si>
  <si>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</si>
  <si>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</si>
  <si>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</si>
  <si>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</si>
  <si>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</si>
  <si>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</si>
  <si>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</si>
  <si>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</si>
  <si>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</si>
  <si>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</si>
  <si>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</si>
  <si>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</si>
  <si>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</si>
  <si>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</si>
  <si>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</si>
  <si>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</si>
  <si>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</si>
  <si>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</si>
  <si>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</si>
  <si>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</si>
  <si>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</si>
  <si>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</si>
  <si>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</si>
  <si>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</si>
  <si>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</si>
  <si>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</si>
  <si>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</si>
  <si>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</si>
  <si>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</si>
  <si>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</si>
  <si>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</si>
  <si>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</si>
  <si>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</si>
  <si>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</si>
  <si>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</si>
  <si>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</si>
  <si>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</si>
  <si>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</si>
  <si>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</si>
  <si>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</si>
  <si>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</si>
  <si>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</si>
  <si>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</si>
  <si>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</si>
  <si>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</si>
  <si>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</si>
  <si>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</si>
  <si>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</si>
  <si>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</si>
  <si>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</si>
  <si>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</si>
  <si>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</si>
  <si>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</si>
  <si>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</si>
  <si>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</si>
  <si>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</si>
  <si>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</si>
  <si>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</si>
  <si>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</si>
  <si>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</si>
  <si>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</si>
  <si>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</si>
  <si>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</si>
  <si>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</si>
  <si>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</si>
  <si>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</si>
  <si>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</si>
  <si>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</si>
  <si>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</si>
  <si>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</si>
  <si>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</si>
  <si>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</si>
  <si>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</si>
  <si>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</si>
  <si>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</si>
  <si>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</si>
  <si>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</si>
  <si>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</si>
  <si>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</si>
  <si>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</si>
  <si>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</si>
  <si>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</si>
  <si>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</si>
  <si>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</si>
  <si>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</si>
  <si>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</si>
  <si>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</si>
  <si>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</si>
  <si>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</si>
  <si>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</si>
  <si>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</si>
  <si>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</si>
  <si>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</si>
  <si>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</si>
  <si>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</si>
  <si>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</si>
  <si>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</si>
  <si>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</si>
  <si>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</si>
  <si>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</si>
  <si>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</si>
  <si>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</si>
  <si>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</si>
  <si>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</si>
  <si>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</si>
  <si>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</si>
  <si>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</si>
  <si>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</si>
  <si>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</si>
  <si>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</si>
  <si>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</si>
  <si>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</si>
  <si>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</si>
  <si>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</si>
  <si>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</si>
  <si>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</si>
  <si>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</si>
  <si>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</si>
  <si>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</si>
  <si>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</si>
  <si>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</si>
  <si>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</si>
  <si>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</si>
  <si>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</si>
  <si>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</si>
  <si>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</si>
  <si>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</si>
  <si>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</si>
  <si>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</si>
  <si>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</si>
  <si>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</si>
  <si>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</si>
  <si>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</si>
  <si>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</si>
  <si>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</si>
  <si>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</si>
  <si>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</si>
  <si>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</si>
  <si>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</si>
  <si>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</si>
  <si>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</si>
  <si>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</si>
  <si>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</si>
  <si>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</si>
  <si>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</si>
  <si>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</si>
  <si>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</si>
  <si>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</si>
  <si>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</si>
  <si>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</si>
  <si>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</si>
  <si>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</si>
  <si>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</si>
  <si>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</si>
  <si>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</si>
  <si>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</si>
  <si>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</si>
  <si>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</si>
  <si>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</si>
  <si>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</si>
  <si>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</si>
  <si>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</si>
  <si>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</si>
  <si>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</si>
  <si>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</si>
  <si>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</si>
  <si>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</si>
  <si>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</si>
  <si>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</si>
  <si>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</si>
  <si>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</si>
  <si>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</si>
  <si>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</si>
  <si>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</si>
  <si>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</si>
  <si>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</si>
  <si>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</si>
  <si>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</si>
  <si>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</si>
  <si>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</si>
  <si>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</si>
  <si>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</si>
  <si>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</si>
  <si>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</si>
  <si>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</si>
  <si>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</si>
  <si>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</si>
  <si>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</si>
  <si>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</si>
  <si>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</si>
  <si>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</si>
  <si>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</si>
  <si>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</si>
  <si>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</si>
  <si>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</si>
  <si>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</si>
  <si>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</si>
  <si>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</si>
  <si>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</si>
  <si>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</si>
  <si>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</si>
  <si>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</si>
  <si>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</si>
  <si>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</si>
  <si>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</si>
  <si>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</si>
  <si>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</si>
  <si>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</si>
  <si>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</si>
  <si>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</si>
  <si>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</si>
  <si>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</si>
  <si>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</si>
  <si>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</si>
  <si>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</si>
  <si>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</si>
  <si>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</si>
  <si>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</si>
  <si>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</si>
  <si>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</si>
  <si>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</si>
  <si>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</si>
  <si>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</si>
  <si>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</si>
  <si>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</si>
  <si>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</si>
  <si>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</si>
  <si>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</si>
  <si>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</si>
  <si>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</si>
  <si>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</si>
  <si>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</si>
  <si>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</si>
  <si>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</si>
  <si>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</si>
  <si>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</si>
  <si>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</si>
  <si>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</si>
  <si>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</si>
  <si>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</si>
  <si>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</si>
  <si>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</si>
  <si>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</si>
  <si>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</si>
  <si>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</si>
  <si>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</si>
  <si>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</si>
  <si>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</si>
  <si>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</si>
  <si>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</si>
  <si>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</si>
  <si>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</si>
  <si>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</si>
  <si>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</si>
  <si>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</si>
  <si>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</si>
  <si>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</si>
  <si>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</si>
  <si>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</si>
  <si>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</si>
  <si>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</si>
  <si>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</si>
  <si>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</si>
  <si>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</si>
  <si>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</si>
  <si>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</si>
  <si>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</si>
  <si>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</si>
  <si>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</si>
  <si>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</si>
  <si>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</si>
  <si>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</si>
  <si>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</si>
  <si>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</si>
  <si>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</si>
  <si>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</si>
  <si>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</si>
  <si>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</si>
  <si>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</si>
  <si>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</si>
  <si>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</si>
  <si>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</si>
  <si>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</si>
  <si>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</si>
  <si>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</si>
  <si>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</si>
  <si>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</si>
  <si>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</si>
  <si>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</si>
  <si>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</si>
  <si>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</si>
  <si>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</si>
  <si>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</si>
  <si>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</si>
  <si>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</si>
  <si>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</si>
  <si>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</si>
  <si>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</si>
  <si>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</si>
  <si>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</si>
  <si>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</si>
  <si>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</si>
  <si>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</si>
  <si>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</si>
  <si>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</si>
  <si>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</si>
  <si>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</si>
  <si>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</si>
  <si>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</si>
  <si>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</si>
  <si>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</si>
  <si>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</si>
  <si>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</si>
  <si>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</si>
  <si>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</si>
  <si>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</si>
  <si>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</si>
  <si>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</si>
  <si>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</si>
  <si>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</si>
  <si>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</si>
  <si>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</si>
  <si>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</si>
  <si>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</si>
  <si>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</si>
  <si>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</si>
  <si>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</si>
  <si>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</si>
  <si>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</si>
  <si>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</si>
  <si>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</si>
  <si>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</si>
  <si>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</si>
  <si>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</si>
  <si>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</si>
  <si>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</si>
  <si>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</si>
  <si>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</si>
  <si>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</si>
  <si>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</si>
  <si>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</si>
  <si>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</si>
  <si>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</si>
  <si>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</si>
  <si>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</si>
  <si>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</si>
  <si>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</si>
  <si>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</si>
  <si>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</si>
  <si>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</si>
  <si>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</si>
  <si>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</si>
  <si>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</si>
  <si>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</si>
  <si>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</si>
  <si>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</si>
  <si>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</si>
  <si>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</si>
  <si>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</si>
  <si>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</si>
  <si>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</si>
  <si>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</si>
  <si>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</si>
  <si>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</si>
  <si>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</si>
  <si>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</si>
  <si>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</si>
  <si>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</si>
  <si>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</si>
  <si>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</si>
  <si>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</si>
  <si>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</si>
  <si>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</si>
  <si>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</si>
  <si>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</si>
  <si>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</si>
  <si>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</si>
  <si>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</si>
  <si>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</si>
  <si>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</si>
  <si>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</si>
  <si>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</si>
  <si>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</si>
  <si>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</si>
  <si>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</si>
  <si>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</si>
  <si>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</si>
  <si>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</si>
  <si>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</si>
  <si>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</si>
  <si>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</si>
  <si>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</si>
  <si>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</si>
  <si>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</si>
  <si>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</si>
  <si>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</si>
  <si>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</si>
  <si>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</si>
  <si>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</si>
  <si>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</si>
  <si>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</si>
  <si>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</si>
  <si>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</si>
  <si>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</si>
  <si>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</si>
  <si>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</si>
  <si>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</si>
  <si>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</si>
  <si>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</si>
  <si>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</si>
  <si>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</si>
  <si>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</si>
  <si>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</si>
  <si>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</si>
  <si>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</si>
  <si>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</si>
  <si>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</si>
  <si>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</si>
  <si>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</si>
  <si>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</si>
  <si>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</si>
  <si>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</si>
  <si>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</si>
  <si>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</si>
  <si>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</si>
  <si>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</si>
  <si>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</si>
  <si>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</si>
  <si>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</si>
  <si>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</si>
  <si>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</si>
  <si>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</si>
  <si>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</si>
  <si>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</si>
  <si>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</si>
  <si>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</si>
  <si>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</si>
  <si>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</si>
  <si>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</si>
  <si>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</si>
  <si>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</si>
  <si>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</si>
  <si>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</si>
  <si>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</si>
  <si>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</si>
  <si>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</si>
  <si>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</si>
  <si>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</si>
  <si>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</si>
  <si>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</si>
  <si>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</si>
  <si>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</si>
  <si>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</si>
  <si>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</si>
  <si>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</si>
  <si>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</si>
  <si>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</si>
  <si>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</si>
  <si>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</si>
  <si>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</si>
  <si>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</si>
  <si>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</si>
  <si>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</si>
  <si>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</si>
  <si>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</si>
  <si>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</si>
  <si>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</si>
  <si>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</si>
  <si>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</si>
  <si>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</si>
  <si>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</si>
  <si>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</si>
  <si>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</si>
  <si>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</si>
  <si>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</si>
  <si>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</si>
  <si>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</si>
  <si>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</si>
  <si>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</si>
  <si>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</si>
  <si>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</si>
  <si>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</si>
  <si>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</si>
  <si>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</si>
  <si>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</si>
  <si>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</si>
  <si>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</si>
  <si>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</si>
  <si>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</si>
  <si>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</si>
  <si>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</si>
  <si>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</si>
  <si>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</si>
  <si>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</si>
  <si>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</si>
  <si>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</si>
  <si>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</si>
  <si>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</si>
  <si>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</si>
  <si>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</si>
  <si>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</si>
  <si>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</si>
  <si>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</si>
  <si>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</si>
  <si>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</si>
  <si>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</si>
  <si>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</si>
  <si>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</si>
  <si>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</si>
  <si>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</si>
  <si>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</si>
  <si>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</si>
  <si>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</si>
  <si>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</si>
  <si>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</si>
  <si>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</si>
  <si>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</si>
  <si>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</si>
  <si>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</si>
  <si>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</si>
  <si>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</si>
  <si>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</si>
  <si>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</si>
  <si>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</si>
  <si>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</si>
  <si>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</si>
  <si>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</si>
  <si>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</si>
  <si>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</si>
  <si>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</si>
  <si>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</si>
  <si>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</si>
  <si>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</si>
  <si>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</si>
  <si>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</si>
  <si>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</si>
  <si>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</si>
  <si>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</si>
  <si>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</si>
  <si>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</si>
  <si>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</si>
  <si>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</si>
  <si>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</si>
  <si>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</si>
  <si>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</si>
  <si>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</si>
  <si>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</si>
  <si>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</si>
  <si>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</si>
  <si>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</si>
  <si>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</si>
  <si>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</si>
  <si>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</si>
  <si>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</si>
  <si>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</si>
  <si>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</si>
  <si>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</si>
  <si>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</si>
  <si>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</si>
  <si>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</si>
  <si>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</si>
  <si>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</si>
  <si>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</si>
  <si>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</si>
  <si>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</si>
  <si>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</si>
  <si>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</si>
  <si>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</si>
  <si>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</si>
  <si>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</si>
  <si>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</si>
  <si>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</si>
  <si>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</si>
  <si>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</si>
  <si>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</si>
  <si>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</si>
  <si>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</si>
  <si>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</si>
  <si>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</si>
  <si>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</si>
  <si>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</si>
  <si>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</si>
  <si>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</si>
  <si>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</si>
  <si>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</si>
  <si>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</si>
  <si>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</si>
  <si>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</si>
  <si>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</si>
  <si>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</si>
  <si>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</si>
  <si>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</si>
  <si>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</si>
  <si>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</si>
  <si>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</si>
  <si>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</si>
  <si>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</si>
  <si>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</si>
  <si>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</si>
  <si>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</si>
  <si>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</si>
  <si>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</si>
  <si>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</si>
  <si>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</si>
  <si>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</si>
  <si>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</si>
  <si>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</si>
  <si>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</si>
  <si>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</si>
  <si>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</si>
  <si>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</si>
  <si>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</si>
  <si>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</si>
  <si>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</si>
  <si>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</si>
  <si>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</si>
  <si>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</si>
  <si>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</si>
  <si>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</si>
  <si>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</si>
  <si>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</si>
  <si>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</si>
  <si>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</si>
  <si>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</si>
  <si>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</si>
  <si>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</si>
  <si>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</si>
  <si>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</si>
  <si>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</si>
  <si>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</si>
  <si>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</si>
  <si>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</si>
  <si>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</si>
  <si>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</si>
  <si>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</si>
  <si>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</si>
  <si>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</si>
  <si>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</si>
  <si>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</si>
  <si>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</si>
  <si>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</si>
  <si>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</si>
  <si>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</si>
  <si>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</si>
  <si>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</si>
  <si>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</si>
  <si>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</si>
  <si>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</si>
  <si>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</si>
  <si>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</si>
  <si>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</si>
  <si>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</si>
  <si>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</si>
  <si>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</si>
  <si>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</si>
  <si>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</si>
  <si>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</si>
  <si>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</si>
  <si>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</si>
  <si>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</si>
  <si>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</si>
  <si>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</si>
  <si>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</si>
  <si>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</si>
  <si>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</si>
  <si>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</si>
  <si>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</si>
  <si>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</si>
  <si>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</si>
  <si>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</si>
  <si>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</si>
  <si>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</si>
  <si>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</si>
  <si>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</si>
  <si>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</si>
  <si>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</si>
  <si>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</si>
  <si>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</si>
  <si>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</si>
  <si>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</si>
  <si>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</si>
  <si>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</si>
  <si>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</si>
  <si>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</si>
  <si>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</si>
  <si>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</si>
  <si>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</si>
  <si>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</si>
  <si>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</si>
  <si>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</si>
  <si>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</si>
  <si>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</si>
  <si>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</si>
  <si>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</si>
  <si>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</si>
  <si>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</si>
  <si>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</si>
  <si>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</si>
  <si>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</si>
  <si>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</si>
  <si>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</si>
  <si>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</si>
  <si>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</si>
  <si>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</si>
  <si>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</si>
  <si>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</si>
  <si>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</si>
  <si>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</si>
  <si>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</si>
  <si>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</si>
  <si>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</si>
  <si>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</si>
  <si>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</si>
  <si>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</si>
  <si>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</si>
  <si>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</si>
  <si>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</si>
  <si>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</si>
  <si>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</si>
  <si>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</si>
  <si>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</si>
  <si>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</si>
  <si>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</si>
  <si>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</si>
  <si>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</si>
  <si>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</si>
  <si>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</si>
  <si>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</si>
  <si>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</si>
  <si>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</si>
  <si>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</si>
  <si>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</si>
  <si>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</si>
  <si>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</si>
  <si>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</si>
  <si>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</si>
  <si>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</si>
  <si>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</si>
  <si>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</si>
  <si>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</si>
  <si>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</si>
  <si>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</si>
  <si>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</si>
  <si>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</si>
  <si>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</si>
  <si>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</si>
  <si>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</si>
  <si>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</si>
  <si>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</si>
  <si>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</si>
  <si>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</si>
  <si>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</si>
  <si>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</si>
  <si>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</si>
  <si>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</si>
  <si>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</si>
  <si>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</si>
  <si>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</si>
  <si>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</si>
  <si>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</si>
  <si>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</si>
  <si>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</si>
  <si>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</si>
  <si>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</si>
  <si>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</si>
  <si>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</si>
  <si>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</si>
  <si>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</si>
  <si>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</si>
  <si>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</si>
  <si>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</si>
  <si>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</si>
  <si>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</si>
  <si>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</si>
  <si>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</si>
  <si>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</si>
  <si>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</si>
  <si>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</si>
  <si>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</si>
  <si>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</si>
  <si>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</si>
  <si>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</si>
  <si>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</si>
  <si>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</si>
  <si>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</si>
  <si>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</si>
  <si>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</si>
  <si>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</si>
  <si>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</si>
  <si>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</si>
  <si>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</si>
  <si>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</si>
  <si>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</si>
  <si>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</si>
  <si>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</si>
  <si>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</si>
  <si>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</si>
  <si>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</si>
  <si>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</si>
  <si>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</si>
  <si>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</si>
  <si>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</si>
  <si>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</si>
  <si>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</si>
  <si>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</si>
  <si>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</si>
  <si>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</si>
  <si>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</si>
  <si>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</si>
  <si>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</si>
  <si>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</si>
  <si>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</si>
  <si>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</si>
  <si>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</si>
  <si>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</si>
  <si>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</si>
  <si>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</si>
  <si>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</si>
  <si>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</si>
  <si>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</si>
  <si>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</si>
  <si>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</si>
  <si>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</si>
  <si>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</si>
  <si>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</si>
  <si>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</si>
  <si>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</si>
  <si>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</si>
  <si>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</si>
  <si>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</si>
  <si>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</si>
  <si>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</si>
  <si>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</si>
  <si>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</si>
  <si>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</si>
  <si>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</si>
  <si>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</si>
  <si>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</si>
  <si>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</si>
  <si>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</si>
  <si>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</si>
  <si>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</si>
  <si>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</si>
  <si>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</si>
  <si>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</si>
  <si>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</si>
  <si>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</si>
  <si>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</si>
  <si>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</si>
  <si>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</si>
  <si>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</si>
  <si>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</si>
  <si>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</si>
  <si>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</si>
  <si>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</si>
  <si>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</si>
  <si>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</si>
  <si>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</si>
  <si>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</si>
  <si>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</si>
  <si>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</si>
  <si>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</si>
  <si>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</si>
  <si>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</si>
  <si>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</si>
  <si>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</si>
  <si>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</si>
  <si>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</si>
  <si>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</si>
  <si>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</si>
  <si>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</si>
  <si>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</si>
  <si>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</si>
  <si>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</si>
  <si>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</si>
  <si>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</si>
  <si>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</si>
  <si>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</si>
  <si>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</si>
  <si>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</si>
  <si>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</si>
  <si>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</si>
  <si>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</si>
  <si>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</si>
  <si>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</si>
  <si>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</si>
  <si>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</si>
  <si>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</si>
  <si>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</si>
  <si>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</si>
  <si>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</si>
  <si>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</si>
  <si>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</si>
  <si>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</si>
  <si>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</si>
  <si>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</si>
  <si>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</si>
  <si>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</si>
  <si>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</si>
  <si>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</si>
  <si>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</si>
  <si>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</si>
  <si>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</si>
  <si>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</si>
  <si>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</si>
  <si>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</si>
  <si>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</si>
  <si>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</si>
  <si>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</si>
  <si>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</si>
  <si>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</si>
  <si>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</si>
  <si>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</si>
  <si>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</si>
  <si>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</si>
  <si>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</si>
  <si>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</si>
  <si>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</si>
  <si>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</si>
  <si>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</si>
  <si>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</si>
  <si>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</si>
  <si>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</si>
  <si>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</si>
  <si>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</si>
  <si>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</si>
  <si>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</si>
  <si>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</si>
  <si>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</si>
  <si>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</si>
  <si>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</si>
  <si>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</si>
  <si>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</si>
  <si>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</si>
  <si>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</si>
  <si>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</si>
  <si>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</si>
  <si>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</si>
  <si>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</si>
  <si>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</si>
  <si>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</si>
  <si>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</si>
  <si>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</si>
  <si>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</si>
  <si>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</si>
  <si>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</si>
  <si>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</si>
  <si>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</si>
  <si>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</si>
  <si>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</si>
  <si>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</si>
  <si>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</si>
  <si>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</si>
  <si>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</si>
  <si>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</si>
  <si>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</si>
  <si>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</si>
  <si>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</si>
  <si>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</si>
  <si>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</si>
  <si>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</si>
  <si>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</si>
  <si>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</si>
  <si>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</si>
  <si>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</si>
  <si>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</si>
  <si>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</si>
  <si>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</si>
  <si>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</si>
  <si>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</si>
  <si>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</si>
  <si>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</si>
  <si>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</si>
  <si>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</si>
  <si>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</si>
  <si>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</si>
  <si>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</si>
  <si>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</si>
  <si>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</si>
  <si>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</si>
  <si>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</si>
  <si>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</si>
  <si>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</si>
  <si>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</si>
  <si>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</si>
  <si>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</si>
  <si>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</si>
  <si>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</si>
  <si>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</si>
  <si>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</si>
  <si>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</si>
  <si>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</si>
  <si>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</si>
  <si>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</si>
  <si>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</si>
  <si>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</si>
  <si>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</si>
  <si>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</si>
  <si>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</si>
  <si>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</si>
  <si>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</si>
  <si>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</si>
  <si>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</si>
  <si>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</si>
  <si>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</si>
  <si>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</si>
  <si>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</si>
  <si>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</si>
  <si>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</si>
  <si>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</si>
  <si>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</si>
  <si>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</si>
  <si>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</si>
  <si>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</si>
  <si>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</si>
  <si>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</si>
  <si>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</si>
  <si>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</si>
  <si>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</si>
  <si>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</si>
  <si>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</si>
  <si>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</si>
  <si>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</si>
  <si>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</si>
  <si>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</si>
  <si>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</si>
  <si>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</si>
  <si>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</si>
  <si>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</si>
  <si>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</si>
  <si>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</si>
  <si>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</si>
  <si>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</si>
  <si>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</si>
  <si>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</si>
  <si>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</si>
  <si>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</si>
  <si>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</si>
  <si>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</si>
  <si>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</si>
  <si>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</si>
  <si>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</si>
  <si>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</si>
  <si>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</si>
  <si>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</si>
  <si>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</si>
  <si>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</si>
  <si>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</si>
  <si>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</si>
  <si>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</si>
  <si>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</si>
  <si>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</si>
  <si>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</si>
  <si>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</si>
  <si>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</si>
  <si>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</si>
  <si>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</si>
  <si>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</si>
  <si>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</si>
  <si>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</si>
  <si>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</si>
  <si>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</si>
  <si>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</si>
  <si>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</si>
  <si>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</si>
  <si>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</si>
  <si>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</si>
  <si>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</si>
  <si>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</si>
  <si>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</si>
  <si>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</si>
  <si>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</si>
  <si>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</si>
  <si>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</si>
  <si>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</si>
  <si>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</si>
  <si>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</si>
  <si>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</si>
  <si>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</si>
  <si>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</si>
  <si>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</si>
  <si>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</si>
  <si>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</si>
  <si>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</si>
  <si>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</si>
  <si>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</si>
  <si>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</si>
  <si>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</si>
  <si>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</si>
  <si>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</si>
  <si>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</si>
  <si>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</si>
  <si>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</si>
  <si>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</si>
  <si>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</si>
  <si>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</si>
  <si>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</si>
  <si>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</si>
  <si>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</si>
  <si>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</si>
  <si>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</si>
  <si>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</si>
  <si>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</si>
  <si>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</si>
  <si>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</si>
  <si>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</si>
  <si>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</si>
  <si>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</si>
  <si>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</si>
  <si>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</si>
  <si>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</si>
  <si>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</si>
  <si>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</si>
  <si>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</si>
  <si>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</si>
  <si>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</si>
  <si>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</si>
  <si>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</si>
  <si>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</si>
  <si>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</si>
  <si>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</si>
  <si>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</si>
  <si>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</si>
  <si>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</si>
  <si>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</si>
  <si>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</si>
  <si>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</si>
  <si>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</si>
  <si>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</si>
  <si>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</si>
  <si>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</si>
  <si>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</si>
  <si>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</si>
  <si>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</si>
  <si>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</si>
  <si>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</si>
  <si>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</si>
  <si>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</si>
  <si>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</si>
  <si>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</si>
  <si>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</si>
  <si>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</si>
  <si>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</si>
  <si>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</si>
  <si>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</si>
  <si>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</si>
  <si>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</si>
  <si>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</si>
  <si>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</si>
  <si>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</si>
  <si>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</si>
  <si>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</si>
  <si>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</si>
  <si>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</si>
  <si>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</si>
  <si>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</si>
  <si>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</si>
  <si>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</si>
  <si>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</si>
  <si>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</si>
  <si>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</si>
  <si>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</si>
  <si>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</si>
  <si>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</si>
  <si>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</si>
  <si>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</si>
  <si>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</si>
  <si>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</si>
  <si>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</si>
  <si>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</si>
  <si>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</si>
  <si>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</si>
  <si>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</si>
  <si>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</si>
  <si>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</si>
  <si>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</si>
  <si>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</si>
  <si>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</si>
  <si>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</si>
  <si>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</si>
  <si>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</si>
  <si>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</si>
  <si>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</si>
  <si>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</si>
  <si>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</si>
  <si>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</si>
  <si>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</si>
  <si>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</si>
  <si>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</si>
  <si>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</si>
  <si>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</si>
  <si>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</si>
  <si>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</si>
  <si>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</si>
  <si>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</si>
  <si>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</si>
  <si>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</si>
  <si>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</si>
  <si>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</si>
  <si>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</si>
  <si>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</si>
  <si>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</si>
  <si>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</si>
  <si>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</si>
  <si>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</si>
  <si>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</si>
  <si>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</si>
  <si>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</si>
  <si>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</si>
  <si>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</si>
  <si>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</si>
  <si>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</si>
  <si>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</si>
  <si>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</si>
  <si>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</si>
  <si>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</si>
  <si>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</si>
  <si>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</si>
  <si>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</si>
  <si>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</si>
  <si>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</si>
  <si>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</si>
  <si>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</si>
  <si>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</si>
  <si>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</si>
  <si>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</si>
  <si>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</si>
  <si>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</si>
  <si>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</si>
  <si>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</si>
  <si>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</si>
  <si>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</si>
  <si>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</si>
  <si>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</si>
  <si>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</si>
  <si>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</si>
  <si>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</si>
  <si>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</si>
  <si>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</si>
  <si>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</si>
  <si>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</si>
  <si>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</si>
  <si>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</si>
  <si>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</si>
  <si>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</si>
  <si>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</si>
  <si>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</si>
  <si>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</si>
  <si>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</si>
  <si>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</si>
  <si>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</si>
  <si>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</si>
  <si>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</si>
  <si>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</si>
  <si>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</si>
  <si>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</si>
  <si>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</si>
  <si>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</si>
  <si>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</si>
  <si>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</si>
  <si>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</si>
  <si>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</si>
  <si>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</si>
  <si>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</si>
  <si>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</si>
  <si>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</si>
  <si>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</si>
  <si>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</si>
  <si>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</si>
  <si>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</si>
  <si>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</si>
  <si>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</si>
  <si>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</si>
  <si>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</si>
  <si>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</si>
  <si>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</si>
  <si>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</si>
  <si>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</si>
  <si>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</si>
  <si>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</si>
  <si>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</si>
  <si>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</si>
  <si>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</si>
  <si>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</si>
  <si>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</si>
  <si>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</si>
  <si>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</si>
  <si>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</si>
  <si>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</si>
  <si>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</si>
  <si>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</si>
  <si>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</si>
  <si>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</si>
  <si>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</si>
  <si>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</si>
  <si>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</si>
  <si>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</si>
  <si>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</si>
  <si>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</si>
  <si>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</si>
  <si>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</si>
  <si>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</si>
  <si>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</si>
  <si>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</si>
  <si>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</si>
  <si>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</si>
  <si>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</si>
  <si>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</si>
  <si>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</si>
  <si>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</si>
  <si>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</si>
  <si>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</si>
  <si>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</si>
  <si>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</si>
  <si>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</si>
  <si>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</si>
  <si>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</si>
  <si>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</si>
  <si>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</si>
  <si>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</si>
  <si>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</si>
  <si>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</si>
  <si>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</si>
  <si>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</si>
  <si>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</si>
  <si>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</si>
  <si>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</si>
  <si>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</si>
  <si>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</si>
  <si>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</si>
  <si>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</si>
  <si>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</si>
  <si>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</si>
  <si>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</si>
  <si>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</si>
  <si>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</si>
  <si>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</si>
  <si>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</si>
  <si>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</si>
  <si>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</si>
  <si>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</si>
  <si>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</si>
  <si>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</si>
  <si>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</si>
  <si>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</si>
  <si>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</si>
  <si>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</si>
  <si>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</si>
  <si>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</si>
  <si>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</si>
  <si>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</si>
  <si>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</si>
  <si>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</si>
  <si>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</si>
  <si>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</si>
  <si>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</si>
  <si>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</si>
  <si>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</si>
  <si>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</si>
  <si>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</si>
  <si>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</si>
  <si>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</si>
  <si>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</si>
  <si>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</si>
  <si>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</si>
  <si>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</si>
  <si>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</si>
  <si>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</si>
  <si>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</si>
  <si>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</si>
  <si>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</si>
  <si>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</si>
  <si>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</si>
  <si>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</si>
  <si>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</si>
  <si>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</si>
  <si>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</si>
  <si>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</si>
  <si>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</si>
  <si>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</si>
  <si>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</si>
  <si>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</si>
  <si>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</si>
  <si>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</si>
  <si>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</si>
  <si>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</si>
  <si>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</si>
  <si>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</si>
  <si>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</si>
  <si>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</si>
  <si>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</si>
  <si>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</si>
  <si>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</si>
  <si>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</si>
  <si>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</si>
  <si>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</si>
  <si>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</si>
  <si>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</si>
  <si>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</si>
  <si>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</si>
  <si>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</si>
  <si>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</si>
  <si>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</si>
  <si>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</si>
  <si>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</si>
  <si>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</si>
  <si>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</si>
  <si>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</si>
  <si>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</si>
  <si>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</si>
  <si>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</si>
  <si>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</si>
  <si>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</si>
  <si>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</si>
  <si>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</si>
  <si>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</si>
  <si>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</si>
  <si>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</si>
  <si>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</si>
  <si>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</si>
  <si>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</si>
  <si>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</si>
  <si>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</si>
  <si>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</si>
  <si>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</si>
  <si>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</si>
  <si>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</si>
  <si>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</si>
  <si>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</si>
  <si>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</si>
  <si>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</si>
  <si>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</si>
  <si>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</si>
  <si>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</si>
  <si>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</si>
  <si>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</si>
  <si>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</si>
  <si>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</si>
  <si>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</si>
  <si>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</si>
  <si>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</si>
  <si>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</si>
  <si>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</si>
  <si>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</si>
  <si>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</si>
  <si>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</si>
  <si>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</si>
  <si>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</si>
  <si>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</si>
  <si>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</si>
  <si>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</si>
  <si>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</si>
  <si>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</si>
  <si>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</si>
  <si>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</si>
  <si>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</si>
  <si>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</si>
  <si>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</si>
  <si>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</si>
  <si>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</si>
  <si>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</si>
  <si>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</si>
  <si>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</si>
  <si>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</si>
  <si>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</si>
  <si>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</si>
  <si>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</si>
  <si>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</si>
  <si>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</si>
  <si>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</si>
  <si>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</si>
  <si>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</si>
  <si>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</si>
  <si>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</si>
  <si>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</si>
  <si>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</si>
  <si>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</si>
  <si>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</si>
  <si>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</si>
  <si>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</si>
  <si>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</si>
  <si>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</si>
  <si>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</si>
  <si>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</si>
  <si>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</si>
  <si>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</si>
  <si>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</si>
  <si>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</si>
  <si>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</si>
  <si>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</si>
  <si>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</si>
  <si>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</si>
  <si>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</si>
  <si>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</si>
  <si>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</si>
  <si>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</si>
  <si>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</si>
  <si>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</si>
  <si>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</si>
  <si>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</si>
  <si>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</si>
  <si>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</si>
  <si>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</si>
  <si>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</si>
  <si>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</si>
  <si>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</si>
  <si>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</si>
  <si>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</si>
  <si>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</si>
  <si>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</si>
  <si>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</si>
  <si>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</si>
  <si>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</si>
  <si>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</si>
  <si>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</si>
  <si>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</si>
  <si>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</si>
  <si>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</si>
  <si>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</si>
  <si>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</si>
  <si>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</si>
  <si>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</si>
  <si>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</si>
  <si>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</si>
  <si>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</si>
  <si>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</si>
  <si>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</si>
  <si>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</si>
  <si>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</si>
  <si>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</si>
  <si>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</si>
  <si>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</si>
  <si>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</si>
  <si>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</si>
  <si>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</si>
  <si>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</si>
  <si>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</si>
  <si>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</si>
  <si>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</si>
  <si>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</si>
  <si>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</si>
  <si>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</si>
  <si>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</si>
  <si>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</si>
  <si>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</si>
  <si>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</si>
  <si>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</si>
  <si>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</si>
  <si>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</si>
  <si>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</si>
  <si>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</si>
  <si>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</si>
  <si>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</si>
  <si>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</si>
  <si>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</si>
  <si>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</si>
  <si>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</si>
  <si>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</si>
  <si>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</si>
  <si>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</si>
  <si>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</si>
  <si>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</si>
  <si>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</si>
  <si>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</si>
  <si>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</si>
  <si>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</si>
  <si>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</si>
  <si>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</si>
  <si>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</si>
  <si>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</si>
  <si>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</si>
  <si>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</si>
  <si>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</si>
  <si>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</si>
  <si>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</si>
  <si>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</si>
  <si>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</si>
  <si>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</si>
  <si>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</si>
  <si>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</si>
  <si>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</si>
  <si>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</si>
  <si>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</si>
  <si>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</si>
  <si>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</si>
  <si>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</si>
  <si>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</si>
  <si>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</si>
  <si>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</si>
  <si>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</si>
  <si>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</si>
  <si>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</si>
  <si>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</si>
  <si>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</si>
  <si>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</si>
  <si>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</si>
  <si>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</si>
  <si>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</si>
  <si>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</si>
  <si>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</si>
  <si>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</si>
  <si>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</si>
  <si>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</si>
  <si>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</si>
  <si>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</si>
  <si>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</si>
  <si>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</si>
  <si>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</si>
  <si>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</si>
  <si>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</si>
  <si>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</si>
  <si>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</si>
  <si>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</si>
  <si>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</si>
  <si>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</si>
  <si>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</si>
  <si>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</si>
  <si>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</si>
  <si>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</si>
  <si>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</si>
  <si>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</si>
  <si>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</si>
  <si>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</si>
  <si>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</si>
  <si>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</si>
  <si>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</si>
  <si>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</si>
  <si>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</si>
  <si>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</si>
  <si>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</si>
  <si>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</si>
  <si>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</si>
  <si>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</si>
  <si>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</si>
  <si>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</si>
  <si>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</si>
  <si>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</si>
  <si>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</si>
  <si>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</si>
  <si>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</si>
  <si>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</si>
  <si>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</si>
  <si>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</si>
  <si>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</si>
  <si>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</si>
  <si>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</si>
  <si>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</si>
  <si>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</si>
  <si>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</si>
  <si>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</si>
  <si>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</si>
  <si>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</si>
  <si>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</si>
  <si>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</si>
  <si>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</si>
  <si>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</si>
  <si>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</si>
  <si>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</si>
  <si>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</si>
  <si>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</si>
  <si>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</si>
  <si>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</si>
  <si>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</si>
  <si>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</si>
  <si>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</si>
  <si>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</si>
  <si>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</si>
  <si>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</si>
  <si>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</si>
  <si>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</si>
  <si>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</si>
  <si>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</si>
  <si>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</si>
  <si>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</si>
  <si>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</si>
  <si>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</si>
  <si>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</si>
  <si>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</si>
  <si>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</si>
  <si>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</si>
  <si>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</si>
  <si>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</si>
  <si>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</si>
  <si>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</si>
  <si>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</si>
  <si>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</si>
  <si>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</si>
  <si>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</si>
  <si>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</si>
  <si>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</si>
  <si>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</si>
  <si>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</si>
  <si>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</si>
  <si>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</si>
  <si>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</si>
  <si>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</si>
  <si>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</si>
  <si>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</si>
  <si>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</si>
  <si>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</si>
  <si>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</si>
  <si>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</si>
  <si>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</si>
  <si>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</si>
  <si>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</si>
  <si>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</si>
  <si>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</si>
  <si>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</si>
  <si>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</si>
  <si>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</si>
  <si>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</si>
  <si>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</si>
  <si>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</si>
  <si>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</si>
  <si>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</si>
  <si>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</si>
  <si>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</si>
  <si>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</si>
  <si>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</si>
  <si>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</si>
  <si>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</si>
  <si>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</si>
  <si>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</si>
  <si>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</si>
  <si>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</si>
  <si>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</si>
  <si>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</si>
  <si>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</si>
  <si>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</si>
  <si>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</si>
  <si>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</si>
  <si>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</si>
  <si>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</si>
  <si>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</si>
  <si>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</si>
  <si>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</si>
  <si>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</si>
  <si>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</si>
  <si>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</si>
  <si>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</si>
  <si>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</si>
  <si>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</si>
  <si>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</si>
  <si>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</si>
  <si>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</si>
  <si>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</si>
  <si>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</si>
  <si>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</si>
  <si>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</si>
  <si>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</si>
  <si>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</si>
  <si>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</si>
  <si>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</si>
  <si>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</si>
  <si>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</si>
  <si>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</si>
  <si>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</si>
  <si>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</si>
  <si>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</si>
  <si>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</si>
  <si>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</si>
  <si>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</si>
  <si>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</si>
  <si>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</si>
  <si>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</si>
  <si>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</si>
  <si>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</si>
  <si>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</si>
  <si>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</si>
  <si>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</si>
  <si>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</si>
  <si>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</si>
  <si>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</si>
  <si>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</si>
  <si>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</si>
  <si>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</si>
  <si>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</si>
  <si>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</si>
  <si>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</si>
  <si>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</si>
  <si>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</si>
  <si>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</si>
  <si>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</si>
  <si>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</si>
  <si>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</si>
  <si>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</si>
  <si>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</si>
  <si>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</si>
  <si>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</si>
  <si>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</si>
  <si>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</si>
  <si>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</si>
  <si>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</si>
  <si>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</si>
  <si>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</si>
  <si>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</si>
  <si>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</si>
  <si>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</si>
  <si>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</si>
  <si>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</si>
  <si>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</si>
  <si>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</si>
  <si>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</si>
  <si>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</si>
  <si>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</si>
  <si>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</si>
  <si>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</si>
  <si>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</si>
  <si>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</si>
  <si>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</si>
  <si>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</si>
  <si>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</si>
  <si>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</si>
  <si>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</si>
  <si>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</si>
  <si>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</si>
  <si>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</si>
  <si>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</si>
  <si>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</si>
  <si>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</si>
  <si>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</si>
  <si>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</si>
  <si>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</si>
  <si>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</si>
  <si>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</si>
  <si>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</si>
  <si>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</si>
  <si>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</si>
  <si>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</si>
  <si>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</si>
  <si>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</si>
  <si>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</si>
  <si>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</si>
  <si>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</si>
  <si>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</si>
  <si>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</si>
  <si>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</si>
  <si>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</si>
  <si>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</si>
  <si>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</si>
  <si>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</si>
  <si>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</si>
  <si>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</si>
  <si>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</si>
  <si>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</si>
  <si>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</si>
  <si>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</si>
  <si>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</si>
  <si>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</si>
  <si>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</si>
  <si>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</si>
  <si>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</si>
  <si>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</si>
  <si>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</si>
  <si>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</si>
  <si>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</si>
  <si>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</si>
  <si>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</si>
  <si>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</si>
  <si>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</si>
  <si>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</si>
  <si>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</si>
  <si>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</si>
  <si>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</si>
  <si>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</si>
  <si>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</si>
  <si>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</si>
  <si>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</si>
  <si>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</si>
  <si>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</si>
  <si>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</si>
  <si>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</si>
  <si>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</si>
  <si>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</si>
  <si>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</si>
  <si>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</si>
  <si>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</si>
  <si>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</si>
  <si>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</si>
  <si>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</si>
  <si>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</si>
  <si>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</si>
  <si>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</si>
  <si>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</si>
  <si>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</si>
  <si>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</si>
  <si>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</si>
  <si>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</si>
  <si>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</si>
  <si>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</si>
  <si>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</si>
  <si>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</si>
  <si>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</si>
  <si>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</si>
  <si>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</si>
  <si>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</si>
  <si>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</si>
  <si>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</si>
  <si>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</si>
  <si>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</si>
  <si>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</si>
  <si>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</si>
  <si>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</si>
  <si>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</si>
  <si>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</si>
  <si>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</si>
  <si>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</si>
  <si>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</si>
  <si>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</si>
  <si>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</si>
  <si>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</si>
  <si>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</si>
  <si>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</si>
  <si>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</si>
  <si>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</si>
  <si>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</si>
  <si>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</si>
  <si>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</si>
  <si>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</si>
  <si>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</si>
  <si>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</si>
  <si>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</si>
  <si>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</si>
  <si>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</si>
  <si>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</si>
  <si>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</si>
  <si>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</si>
  <si>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</si>
  <si>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</si>
  <si>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</si>
  <si>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</si>
  <si>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</si>
  <si>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</si>
  <si>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</si>
  <si>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</si>
  <si>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</si>
  <si>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</si>
  <si>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</si>
  <si>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</si>
  <si>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</si>
  <si>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</si>
  <si>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</si>
  <si>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</si>
  <si>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</si>
  <si>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</si>
  <si>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</si>
  <si>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</si>
  <si>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</si>
  <si>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</si>
  <si>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</si>
  <si>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</si>
  <si>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</si>
  <si>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</si>
  <si>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</si>
  <si>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</si>
  <si>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</si>
  <si>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</si>
  <si>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</si>
  <si>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</si>
  <si>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</si>
  <si>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</si>
  <si>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</si>
  <si>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</si>
  <si>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</si>
  <si>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</si>
  <si>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</si>
  <si>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</si>
  <si>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</si>
  <si>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</si>
  <si>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</si>
  <si>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</si>
  <si>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</si>
  <si>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</si>
  <si>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</si>
  <si>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</si>
  <si>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</si>
  <si>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</si>
  <si>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</si>
  <si>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</si>
  <si>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</si>
  <si>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</si>
  <si>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</si>
  <si>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</si>
  <si>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</si>
  <si>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</si>
  <si>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</si>
  <si>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</si>
  <si>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</si>
  <si>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</si>
  <si>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</si>
  <si>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</si>
  <si>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</si>
  <si>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</si>
  <si>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</si>
  <si>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</si>
  <si>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</si>
  <si>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</si>
  <si>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</si>
  <si>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</si>
  <si>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</si>
  <si>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</si>
  <si>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</si>
  <si>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</si>
  <si>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</si>
  <si>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</si>
  <si>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</si>
  <si>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</si>
  <si>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</si>
  <si>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</si>
  <si>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</si>
  <si>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</si>
  <si>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</si>
  <si>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</si>
  <si>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</si>
  <si>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</si>
  <si>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</si>
  <si>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</si>
  <si>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</si>
  <si>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</si>
  <si>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</si>
  <si>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</si>
  <si>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</si>
  <si>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</si>
  <si>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</si>
  <si>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</si>
  <si>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</si>
  <si>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</si>
  <si>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</si>
  <si>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</si>
  <si>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</si>
  <si>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</si>
  <si>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</si>
  <si>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</si>
  <si>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</si>
  <si>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</si>
  <si>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</si>
  <si>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</si>
  <si>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</si>
  <si>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</si>
  <si>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</si>
  <si>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</si>
  <si>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</si>
  <si>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</si>
  <si>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</si>
  <si>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</si>
  <si>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</si>
  <si>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</si>
  <si>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</si>
  <si>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</si>
  <si>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</si>
  <si>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</si>
  <si>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</si>
  <si>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</si>
  <si>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</si>
  <si>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</si>
  <si>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</si>
  <si>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</si>
  <si>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</si>
  <si>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</si>
  <si>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</si>
  <si>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</si>
  <si>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</si>
  <si>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</si>
  <si>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</si>
  <si>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</si>
  <si>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</si>
  <si>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</si>
  <si>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</si>
  <si>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</si>
  <si>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</si>
  <si>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</si>
  <si>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</si>
  <si>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</si>
  <si>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</si>
  <si>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</si>
  <si>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</si>
  <si>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</si>
  <si>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</si>
  <si>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</si>
  <si>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</si>
  <si>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</si>
  <si>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</si>
  <si>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</si>
  <si>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</si>
  <si>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</si>
  <si>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</si>
  <si>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</si>
  <si>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</si>
  <si>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</si>
  <si>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</si>
  <si>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</si>
  <si>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</si>
  <si>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</si>
  <si>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</si>
  <si>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</si>
  <si>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</si>
  <si>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</si>
  <si>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</si>
  <si>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</si>
  <si>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</si>
  <si>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</si>
  <si>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</si>
  <si>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</si>
  <si>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</si>
  <si>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</si>
  <si>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</si>
  <si>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</si>
  <si>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</si>
  <si>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</si>
  <si>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</si>
  <si>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</si>
  <si>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</si>
  <si>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</si>
  <si>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</si>
  <si>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</si>
  <si>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</si>
  <si>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</si>
  <si>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</si>
  <si>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</si>
  <si>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</si>
  <si>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</si>
  <si>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</si>
  <si>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</si>
  <si>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</si>
  <si>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</si>
  <si>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</si>
  <si>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</si>
  <si>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</si>
  <si>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</si>
  <si>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</si>
  <si>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</si>
  <si>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</si>
  <si>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</si>
  <si>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</si>
  <si>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</si>
  <si>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</si>
  <si>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</si>
  <si>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</si>
  <si>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</si>
  <si>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</si>
  <si>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</si>
  <si>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</si>
  <si>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</si>
  <si>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</si>
  <si>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</si>
  <si>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</si>
  <si>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</si>
  <si>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</si>
  <si>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</si>
  <si>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</si>
  <si>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</si>
  <si>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</si>
  <si>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</si>
  <si>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</si>
  <si>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</si>
  <si>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</si>
  <si>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</si>
  <si>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</si>
  <si>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</si>
  <si>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</si>
  <si>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</si>
  <si>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</si>
  <si>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</si>
  <si>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</si>
  <si>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</si>
  <si>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</si>
  <si>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</si>
  <si>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</si>
  <si>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</si>
  <si>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</si>
  <si>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</si>
  <si>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</si>
  <si>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</si>
  <si>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</si>
  <si>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</si>
  <si>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</si>
  <si>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</si>
  <si>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</si>
  <si>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</si>
  <si>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</si>
  <si>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</si>
  <si>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</si>
  <si>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</si>
  <si>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</si>
  <si>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</si>
  <si>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</si>
  <si>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</si>
  <si>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</si>
  <si>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</si>
  <si>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</si>
  <si>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</si>
  <si>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</si>
  <si>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</si>
  <si>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</si>
  <si>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</si>
  <si>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</si>
  <si>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</si>
  <si>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</si>
  <si>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</si>
  <si>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</si>
  <si>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</si>
  <si>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</si>
  <si>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</si>
  <si>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</si>
  <si>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</si>
  <si>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</si>
  <si>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</si>
  <si>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</si>
  <si>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</si>
  <si>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</si>
  <si>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</si>
  <si>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</si>
  <si>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</si>
  <si>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</si>
  <si>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</si>
  <si>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</si>
  <si>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</si>
  <si>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</si>
  <si>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</si>
  <si>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</si>
  <si>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</si>
  <si>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</si>
  <si>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</si>
  <si>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</si>
  <si>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</si>
  <si>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</si>
  <si>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</si>
  <si>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</si>
  <si>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</si>
  <si>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</si>
  <si>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</si>
  <si>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</si>
  <si>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</si>
  <si>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</si>
  <si>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</si>
  <si>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</si>
  <si>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</si>
  <si>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</si>
  <si>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</si>
  <si>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</si>
  <si>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</si>
  <si>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</si>
  <si>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</si>
  <si>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</si>
  <si>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</si>
  <si>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</si>
  <si>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</si>
  <si>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</si>
  <si>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</si>
  <si>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</si>
  <si>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</si>
  <si>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</si>
  <si>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</si>
  <si>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</si>
  <si>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</si>
  <si>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</si>
  <si>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</si>
  <si>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</si>
  <si>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</si>
  <si>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</si>
  <si>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</si>
  <si>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</si>
  <si>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</si>
  <si>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</si>
  <si>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</si>
  <si>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</si>
  <si>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</si>
  <si>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</si>
  <si>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</si>
  <si>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</si>
  <si>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</si>
  <si>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</si>
  <si>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</si>
  <si>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</si>
  <si>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</si>
  <si>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</si>
  <si>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</si>
  <si>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</si>
  <si>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</si>
  <si>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</si>
  <si>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</si>
  <si>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</si>
  <si>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</si>
  <si>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</si>
  <si>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</si>
  <si>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</si>
  <si>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</si>
  <si>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</si>
  <si>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</si>
  <si>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</si>
  <si>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</si>
  <si>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</si>
  <si>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</si>
  <si>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</si>
  <si>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</si>
  <si>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</si>
  <si>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</si>
  <si>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</si>
  <si>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</si>
  <si>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</si>
  <si>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</si>
  <si>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</si>
  <si>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</si>
  <si>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</si>
  <si>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</si>
  <si>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</si>
  <si>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</si>
  <si>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</si>
  <si>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</si>
  <si>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</si>
  <si>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</si>
  <si>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</si>
  <si>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</si>
  <si>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</si>
  <si>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</si>
  <si>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</si>
  <si>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</si>
  <si>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</si>
  <si>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</si>
  <si>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</si>
  <si>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</si>
  <si>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</si>
  <si>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</si>
  <si>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</si>
  <si>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</si>
  <si>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</si>
  <si>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</si>
  <si>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</si>
  <si>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</si>
  <si>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</si>
  <si>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</si>
  <si>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</si>
  <si>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</si>
  <si>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</si>
  <si>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</si>
  <si>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</si>
  <si>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</si>
  <si>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</si>
  <si>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</si>
  <si>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</si>
  <si>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</si>
  <si>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</si>
  <si>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</si>
  <si>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</si>
  <si>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</si>
  <si>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</si>
  <si>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</si>
  <si>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</si>
  <si>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</si>
  <si>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</si>
  <si>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</si>
  <si>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</si>
  <si>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</si>
  <si>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</si>
  <si>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</si>
  <si>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</si>
  <si>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</si>
  <si>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</si>
  <si>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</si>
  <si>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</si>
  <si>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</si>
  <si>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</si>
  <si>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</si>
  <si>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</si>
  <si>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</si>
  <si>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</si>
  <si>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</si>
  <si>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</si>
  <si>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</si>
  <si>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</si>
  <si>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</si>
  <si>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</si>
  <si>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</si>
  <si>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</si>
  <si>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</si>
  <si>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</si>
  <si>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</si>
  <si>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</si>
  <si>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</si>
  <si>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</si>
  <si>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</si>
  <si>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</si>
  <si>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</si>
  <si>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</si>
  <si>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</si>
  <si>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</si>
  <si>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</si>
  <si>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</si>
  <si>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</si>
  <si>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</si>
  <si>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</si>
  <si>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</si>
  <si>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</si>
  <si>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</si>
  <si>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</si>
  <si>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</si>
  <si>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</si>
  <si>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</si>
  <si>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</si>
  <si>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</si>
  <si>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</si>
  <si>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</si>
  <si>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</si>
  <si>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</si>
  <si>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</si>
  <si>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</si>
  <si>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</si>
  <si>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</si>
  <si>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</si>
  <si>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</si>
  <si>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</si>
  <si>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</si>
  <si>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</si>
  <si>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</si>
  <si>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</si>
  <si>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</si>
  <si>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</si>
  <si>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</si>
  <si>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</si>
  <si>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</si>
  <si>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</si>
  <si>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</si>
  <si>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</si>
  <si>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</si>
  <si>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</si>
  <si>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</si>
  <si>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</si>
  <si>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</si>
  <si>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</si>
  <si>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</si>
  <si>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</si>
  <si>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</si>
  <si>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</si>
  <si>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</si>
  <si>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</si>
  <si>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</si>
  <si>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</si>
  <si>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</si>
  <si>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</si>
  <si>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</si>
  <si>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</si>
  <si>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</si>
  <si>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</si>
  <si>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</si>
  <si>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</si>
  <si>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</si>
  <si>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</si>
  <si>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</si>
  <si>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</si>
  <si>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</si>
  <si>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</si>
  <si>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</si>
  <si>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</si>
  <si>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</si>
  <si>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</si>
  <si>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</si>
  <si>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</si>
  <si>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</si>
  <si>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</si>
  <si>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</si>
  <si>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</si>
  <si>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</si>
  <si>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</si>
  <si>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</si>
  <si>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</si>
  <si>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</si>
  <si>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</si>
  <si>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</si>
  <si>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</si>
  <si>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</si>
  <si>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</si>
  <si>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</si>
  <si>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</si>
  <si>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</si>
  <si>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</si>
  <si>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</si>
  <si>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</si>
  <si>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</si>
  <si>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</si>
  <si>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</si>
  <si>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</si>
  <si>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</si>
  <si>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</si>
  <si>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</si>
  <si>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</si>
  <si>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</si>
  <si>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</si>
  <si>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</si>
  <si>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</si>
  <si>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</si>
  <si>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</si>
  <si>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</si>
  <si>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</si>
  <si>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</si>
  <si>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</si>
  <si>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</si>
  <si>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</si>
  <si>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</si>
  <si>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</si>
  <si>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</si>
  <si>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</si>
  <si>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</si>
  <si>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</si>
  <si>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</si>
  <si>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</si>
  <si>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</si>
  <si>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</si>
  <si>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</si>
  <si>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</si>
  <si>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</si>
  <si>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</si>
  <si>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</si>
  <si>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</si>
  <si>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</si>
  <si>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</si>
  <si>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</si>
  <si>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</si>
  <si>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</si>
  <si>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</si>
  <si>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</si>
  <si>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</si>
  <si>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</si>
  <si>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</si>
  <si>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</si>
  <si>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</si>
  <si>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</si>
  <si>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</si>
  <si>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</si>
  <si>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</si>
  <si>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</si>
  <si>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</si>
  <si>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</si>
  <si>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</si>
  <si>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</si>
  <si>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</si>
  <si>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</si>
  <si>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</si>
  <si>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</si>
  <si>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</si>
  <si>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</si>
  <si>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</si>
  <si>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</si>
  <si>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</si>
  <si>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</si>
  <si>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</si>
  <si>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</si>
  <si>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</si>
  <si>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</si>
  <si>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</si>
  <si>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</si>
  <si>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</si>
  <si>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</si>
  <si>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</si>
  <si>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</si>
  <si>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</si>
  <si>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</si>
  <si>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</si>
  <si>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</si>
  <si>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</si>
  <si>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</si>
  <si>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</si>
  <si>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</si>
  <si>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</si>
  <si>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</si>
  <si>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</si>
  <si>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</si>
  <si>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</si>
  <si>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</si>
  <si>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</si>
  <si>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</si>
  <si>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</si>
  <si>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</si>
  <si>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</si>
  <si>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</si>
  <si>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</si>
  <si>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</si>
  <si>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</si>
  <si>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</si>
  <si>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</si>
  <si>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</si>
  <si>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</si>
  <si>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</si>
  <si>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</si>
  <si>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</si>
  <si>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</si>
  <si>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</si>
  <si>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</si>
  <si>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</si>
  <si>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</si>
  <si>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</si>
  <si>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</si>
  <si>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</si>
  <si>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</si>
  <si>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</si>
  <si>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</si>
  <si>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</si>
  <si>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</si>
  <si>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</si>
  <si>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</si>
  <si>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</si>
  <si>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</si>
  <si>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</si>
  <si>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</si>
  <si>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</si>
  <si>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</si>
  <si>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</si>
  <si>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</si>
  <si>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</si>
  <si>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</si>
  <si>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</si>
  <si>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</si>
  <si>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</si>
  <si>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</si>
  <si>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</si>
  <si>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</si>
  <si>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</si>
  <si>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</si>
  <si>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</si>
  <si>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</si>
  <si>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</si>
  <si>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</si>
  <si>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</si>
  <si>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</si>
  <si>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</si>
  <si>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</si>
  <si>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</si>
  <si>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</si>
  <si>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</si>
  <si>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</si>
  <si>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</si>
  <si>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</si>
  <si>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</si>
  <si>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</si>
  <si>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</si>
  <si>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</si>
  <si>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</si>
  <si>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</si>
  <si>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</si>
  <si>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</si>
  <si>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</si>
  <si>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</si>
  <si>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</si>
  <si>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</si>
  <si>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</si>
  <si>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</si>
  <si>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</si>
  <si>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</si>
  <si>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</si>
  <si>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</si>
  <si>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</si>
  <si>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</si>
  <si>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</si>
  <si>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</si>
  <si>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</si>
  <si>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</si>
  <si>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</si>
  <si>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</si>
  <si>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</si>
  <si>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</si>
  <si>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</si>
  <si>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</si>
  <si>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</si>
  <si>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</si>
  <si>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</si>
  <si>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</si>
  <si>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</si>
  <si>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</si>
  <si>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</si>
  <si>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</si>
  <si>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</si>
  <si>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</si>
  <si>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</si>
  <si>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</si>
  <si>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</si>
  <si>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</si>
  <si>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</si>
  <si>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</si>
  <si>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</si>
  <si>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</si>
  <si>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</si>
  <si>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</si>
  <si>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</si>
  <si>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</si>
  <si>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</si>
  <si>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</si>
  <si>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</si>
  <si>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</si>
  <si>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</si>
  <si>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</si>
  <si>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</si>
  <si>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</si>
  <si>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</si>
  <si>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</si>
  <si>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</si>
  <si>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</si>
  <si>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</si>
  <si>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</si>
  <si>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</si>
  <si>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</si>
  <si>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</si>
  <si>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</si>
  <si>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</si>
  <si>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</si>
  <si>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</si>
  <si>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</si>
  <si>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</si>
  <si>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</si>
  <si>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</si>
  <si>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</si>
  <si>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</si>
  <si>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</si>
  <si>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</si>
  <si>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</si>
  <si>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</si>
  <si>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</si>
  <si>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</si>
  <si>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</si>
  <si>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</si>
  <si>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</si>
  <si>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</si>
  <si>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</si>
  <si>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</si>
  <si>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</si>
  <si>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</si>
  <si>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</si>
  <si>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</si>
  <si>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</si>
  <si>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</si>
  <si>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</si>
  <si>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</si>
  <si>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</si>
  <si>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</si>
  <si>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</si>
  <si>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</si>
  <si>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</si>
  <si>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</si>
  <si>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</si>
  <si>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</si>
  <si>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</si>
  <si>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</si>
  <si>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</si>
  <si>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</si>
  <si>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</si>
  <si>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</si>
  <si>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</si>
  <si>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</si>
  <si>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</si>
  <si>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</si>
  <si>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</si>
  <si>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</si>
  <si>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</si>
  <si>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</si>
  <si>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</si>
  <si>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</si>
  <si>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</si>
  <si>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</si>
  <si>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</si>
  <si>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</si>
  <si>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</si>
  <si>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</si>
  <si>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</si>
  <si>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</si>
  <si>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</si>
  <si>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</si>
  <si>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</si>
  <si>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</si>
  <si>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</si>
  <si>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</si>
  <si>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</si>
  <si>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</si>
  <si>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</si>
  <si>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</si>
  <si>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</si>
  <si>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</si>
  <si>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</si>
  <si>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</si>
  <si>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</si>
  <si>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</si>
  <si>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</si>
  <si>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</si>
  <si>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</si>
  <si>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</si>
  <si>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</si>
  <si>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</si>
  <si>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</si>
  <si>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</si>
  <si>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</si>
  <si>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</si>
  <si>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</si>
  <si>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</si>
  <si>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</si>
  <si>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</si>
  <si>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</si>
  <si>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</si>
  <si>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</si>
  <si>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</si>
  <si>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</si>
  <si>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</si>
  <si>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</si>
  <si>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</si>
  <si>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</si>
  <si>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</si>
  <si>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</si>
  <si>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</si>
  <si>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</si>
  <si>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</si>
  <si>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</si>
  <si>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</si>
  <si>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</si>
  <si>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</si>
  <si>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</si>
  <si>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</si>
  <si>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</si>
  <si>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</si>
  <si>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</si>
  <si>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</si>
  <si>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</si>
  <si>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</si>
  <si>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</si>
  <si>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</si>
  <si>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</si>
  <si>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</si>
  <si>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</si>
  <si>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</si>
  <si>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</si>
  <si>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</si>
  <si>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</si>
  <si>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</si>
  <si>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</si>
  <si>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</si>
  <si>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</si>
  <si>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</si>
  <si>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</si>
  <si>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</si>
  <si>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</si>
  <si>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</si>
  <si>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</si>
  <si>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</si>
  <si>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</si>
  <si>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</si>
  <si>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</si>
  <si>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</si>
  <si>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</si>
  <si>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</si>
  <si>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</si>
  <si>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</si>
  <si>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</si>
  <si>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</si>
  <si>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</si>
  <si>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</si>
  <si>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</si>
  <si>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</si>
  <si>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</si>
  <si>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</si>
  <si>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</si>
  <si>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</si>
  <si>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</si>
  <si>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</si>
  <si>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</si>
  <si>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</si>
  <si>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</si>
  <si>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</si>
  <si>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</si>
  <si>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</si>
  <si>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</si>
  <si>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</si>
  <si>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</si>
  <si>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</si>
  <si>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</si>
  <si>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</si>
  <si>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</si>
  <si>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</si>
  <si>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</si>
  <si>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</si>
  <si>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</si>
  <si>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</si>
  <si>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</si>
  <si>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</si>
  <si>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</si>
  <si>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</si>
  <si>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</si>
  <si>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</si>
  <si>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</si>
  <si>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</si>
  <si>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</si>
  <si>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</si>
  <si>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</si>
  <si>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</si>
  <si>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</si>
  <si>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</si>
  <si>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</si>
  <si>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</si>
  <si>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</si>
  <si>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</si>
  <si>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</si>
  <si>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</si>
  <si>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</si>
  <si>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</si>
  <si>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</si>
  <si>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</si>
  <si>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</si>
  <si>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</si>
  <si>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</si>
  <si>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</si>
  <si>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</si>
  <si>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</si>
  <si>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</si>
  <si>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</si>
  <si>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</si>
  <si>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</si>
  <si>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</si>
  <si>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</si>
  <si>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</si>
  <si>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</si>
  <si>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</si>
  <si>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</si>
  <si>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</si>
  <si>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</si>
  <si>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</si>
  <si>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</si>
  <si>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</si>
  <si>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</si>
  <si>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</si>
  <si>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</si>
  <si>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</si>
  <si>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</si>
  <si>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</si>
  <si>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</si>
  <si>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</si>
  <si>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</si>
  <si>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</si>
  <si>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</si>
  <si>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</si>
  <si>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</si>
  <si>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</si>
  <si>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</si>
  <si>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</si>
  <si>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</si>
  <si>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</si>
  <si>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</si>
  <si>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</si>
  <si>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</si>
  <si>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</si>
  <si>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</si>
  <si>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</si>
  <si>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</si>
  <si>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</si>
  <si>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</si>
  <si>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</si>
  <si>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</si>
  <si>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</si>
  <si>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</si>
  <si>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</si>
  <si>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</si>
  <si>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</si>
  <si>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</si>
  <si>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</si>
  <si>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</si>
  <si>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</si>
  <si>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</si>
  <si>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</si>
  <si>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</si>
  <si>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</si>
  <si>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</si>
  <si>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</si>
  <si>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</si>
  <si>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</si>
  <si>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</si>
  <si>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</si>
  <si>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</si>
  <si>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</si>
  <si>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</si>
  <si>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</si>
  <si>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</si>
  <si>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</si>
  <si>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</si>
  <si>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</si>
  <si>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</si>
  <si>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</si>
  <si>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</si>
  <si>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</si>
  <si>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</si>
  <si>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</si>
  <si>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</si>
  <si>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</si>
  <si>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</si>
  <si>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</si>
  <si>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</si>
  <si>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</si>
  <si>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</si>
  <si>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</si>
  <si>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</si>
  <si>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</si>
  <si>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</si>
  <si>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</si>
  <si>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</si>
  <si>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</si>
  <si>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</si>
  <si>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</si>
  <si>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</si>
  <si>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</si>
  <si>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</si>
  <si>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</si>
  <si>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</si>
  <si>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</si>
  <si>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</si>
  <si>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</si>
  <si>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</si>
  <si>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</si>
  <si>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</si>
  <si>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</si>
  <si>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</si>
  <si>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</si>
  <si>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</si>
  <si>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</si>
  <si>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</si>
  <si>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</si>
  <si>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</si>
  <si>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</si>
  <si>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</si>
  <si>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</si>
  <si>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</si>
  <si>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</si>
  <si>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</si>
  <si>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</si>
  <si>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</si>
  <si>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</si>
  <si>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</si>
  <si>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</si>
  <si>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</si>
  <si>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</si>
  <si>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</si>
  <si>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</si>
  <si>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</si>
  <si>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</si>
  <si>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</si>
  <si>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</si>
  <si>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</si>
  <si>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</si>
  <si>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</si>
  <si>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</si>
  <si>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</si>
  <si>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</si>
  <si>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</si>
  <si>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</si>
  <si>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</si>
  <si>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</si>
  <si>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</si>
  <si>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</si>
  <si>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</si>
  <si>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</si>
  <si>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</si>
  <si>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</si>
  <si>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</si>
  <si>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</si>
  <si>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</si>
  <si>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</si>
  <si>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</si>
  <si>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</si>
  <si>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</si>
  <si>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</si>
  <si>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</si>
  <si>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</si>
  <si>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</si>
  <si>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</si>
  <si>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</si>
  <si>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</si>
  <si>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</si>
  <si>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</si>
  <si>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</si>
  <si>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</si>
  <si>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</si>
  <si>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</si>
  <si>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</si>
  <si>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</si>
  <si>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</si>
  <si>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</si>
  <si>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</si>
  <si>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</si>
  <si>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</si>
  <si>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</si>
  <si>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</si>
  <si>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</si>
  <si>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</si>
  <si>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</si>
  <si>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</si>
  <si>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</si>
  <si>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</si>
  <si>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</si>
  <si>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</si>
  <si>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</si>
  <si>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</si>
  <si>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</si>
  <si>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</si>
  <si>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</si>
  <si>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</si>
  <si>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</si>
  <si>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</si>
  <si>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</si>
  <si>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</si>
  <si>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</si>
  <si>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</si>
  <si>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</si>
  <si>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</si>
  <si>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</si>
  <si>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</si>
  <si>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</si>
  <si>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</si>
  <si>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</si>
  <si>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</si>
  <si>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</si>
  <si>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</si>
  <si>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</si>
  <si>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</si>
  <si>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</si>
  <si>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</si>
  <si>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</si>
  <si>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</si>
  <si>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</si>
  <si>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</si>
  <si>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</si>
  <si>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</si>
  <si>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</si>
  <si>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</si>
  <si>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</si>
  <si>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</si>
  <si>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</si>
  <si>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</si>
  <si>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</si>
  <si>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</si>
  <si>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</si>
  <si>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</si>
  <si>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</si>
  <si>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</si>
  <si>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</si>
  <si>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</si>
  <si>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</si>
  <si>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</si>
  <si>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</si>
  <si>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</si>
  <si>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</si>
  <si>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</si>
  <si>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</si>
  <si>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</si>
  <si>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</si>
  <si>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</si>
  <si>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</si>
  <si>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</si>
  <si>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</si>
  <si>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</si>
  <si>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</si>
  <si>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</si>
  <si>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</si>
  <si>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</si>
  <si>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</si>
  <si>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</si>
  <si>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</si>
  <si>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</si>
  <si>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</si>
  <si>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</si>
  <si>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</si>
  <si>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</si>
  <si>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</si>
  <si>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</si>
  <si>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</si>
  <si>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</si>
  <si>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</si>
  <si>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</si>
  <si>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</si>
  <si>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</si>
  <si>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</si>
  <si>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</si>
  <si>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</si>
  <si>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</si>
  <si>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</si>
  <si>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</si>
  <si>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</si>
  <si>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</si>
  <si>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</si>
  <si>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</si>
  <si>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</si>
  <si>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</si>
  <si>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</si>
  <si>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</si>
  <si>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</si>
  <si>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</si>
  <si>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</si>
  <si>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</si>
  <si>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</si>
  <si>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</si>
  <si>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</si>
  <si>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</si>
  <si>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</si>
  <si>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</si>
  <si>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</si>
  <si>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</si>
  <si>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</si>
  <si>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</si>
  <si>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</si>
  <si>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</si>
  <si>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</si>
  <si>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</si>
  <si>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</si>
  <si>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</si>
  <si>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</si>
  <si>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</si>
  <si>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</si>
  <si>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</si>
  <si>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</si>
  <si>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</si>
  <si>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</si>
  <si>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</si>
  <si>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</si>
  <si>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</si>
  <si>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</si>
  <si>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</si>
  <si>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</si>
  <si>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</si>
  <si>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</si>
  <si>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</si>
  <si>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</si>
  <si>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</si>
  <si>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</si>
  <si>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</si>
  <si>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</si>
  <si>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</si>
  <si>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</si>
  <si>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</si>
  <si>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</si>
  <si>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</si>
  <si>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</si>
  <si>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</si>
  <si>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</si>
  <si>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</si>
  <si>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</si>
  <si>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</si>
  <si>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</si>
  <si>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</si>
  <si>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</si>
  <si>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</si>
  <si>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</si>
  <si>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</si>
  <si>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</si>
  <si>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</si>
  <si>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</si>
  <si>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</si>
  <si>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</si>
  <si>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</si>
  <si>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</si>
  <si>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</si>
  <si>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</si>
  <si>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</si>
  <si>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</si>
  <si>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</si>
  <si>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</si>
  <si>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</si>
  <si>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</si>
  <si>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</si>
  <si>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</si>
  <si>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</si>
  <si>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</si>
  <si>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</si>
  <si>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</si>
  <si>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</si>
  <si>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</si>
  <si>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</si>
  <si>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</si>
  <si>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</si>
  <si>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</si>
  <si>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</si>
  <si>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</si>
  <si>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</si>
  <si>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</si>
  <si>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</si>
  <si>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</si>
  <si>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</si>
  <si>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</si>
  <si>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</si>
  <si>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</si>
  <si>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</si>
  <si>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</si>
  <si>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</si>
  <si>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</si>
  <si>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</si>
  <si>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</si>
  <si>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</si>
  <si>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</si>
  <si>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</si>
  <si>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</si>
  <si>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</si>
  <si>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</si>
  <si>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</si>
  <si>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</si>
  <si>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</si>
  <si>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</si>
  <si>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</si>
  <si>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</si>
  <si>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</si>
  <si>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</si>
  <si>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</si>
  <si>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</si>
  <si>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</si>
  <si>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</si>
  <si>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</si>
  <si>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</si>
  <si>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</si>
  <si>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</si>
  <si>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</si>
  <si>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</si>
  <si>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</si>
  <si>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</si>
  <si>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</si>
  <si>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</si>
  <si>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</si>
  <si>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</si>
  <si>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</si>
  <si>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</si>
  <si>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</si>
  <si>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</si>
  <si>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</si>
  <si>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</si>
  <si>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</si>
  <si>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</si>
  <si>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</si>
  <si>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</si>
  <si>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</si>
  <si>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</si>
  <si>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</si>
  <si>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</si>
  <si>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</si>
  <si>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</si>
  <si>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</si>
  <si>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</si>
  <si>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</si>
  <si>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</si>
  <si>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</si>
  <si>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</si>
  <si>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</si>
  <si>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</si>
  <si>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</si>
  <si>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</si>
  <si>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</si>
  <si>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</si>
  <si>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</si>
  <si>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</si>
  <si>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</si>
  <si>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</si>
  <si>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</si>
  <si>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</si>
  <si>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</si>
  <si>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</si>
  <si>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</si>
  <si>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</si>
  <si>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</si>
  <si>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</si>
  <si>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</si>
  <si>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</si>
  <si>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</si>
  <si>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</si>
  <si>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</si>
  <si>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</si>
  <si>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</si>
  <si>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</si>
  <si>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</si>
  <si>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</si>
  <si>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</si>
  <si>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</si>
  <si>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</si>
  <si>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</si>
  <si>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</si>
  <si>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</si>
  <si>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</si>
  <si>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</si>
  <si>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</si>
  <si>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</si>
  <si>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</si>
  <si>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</si>
  <si>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</si>
  <si>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</si>
  <si>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</si>
  <si>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</si>
  <si>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</si>
  <si>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</si>
  <si>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</si>
  <si>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</si>
  <si>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</si>
  <si>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</si>
  <si>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</si>
  <si>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</si>
  <si>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</si>
  <si>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</si>
  <si>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</si>
  <si>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</si>
  <si>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</si>
  <si>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</si>
  <si>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</si>
  <si>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</si>
  <si>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</si>
  <si>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</si>
  <si>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</si>
  <si>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</si>
  <si>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</si>
  <si>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</si>
  <si>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</si>
  <si>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</si>
  <si>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</si>
  <si>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</si>
  <si>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</si>
  <si>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</si>
  <si>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</si>
  <si>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</si>
  <si>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</si>
  <si>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</si>
  <si>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</si>
  <si>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</si>
  <si>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</si>
  <si>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</si>
  <si>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</si>
  <si>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</si>
  <si>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</si>
  <si>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</si>
  <si>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</si>
  <si>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</si>
  <si>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</si>
  <si>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</si>
  <si>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</si>
  <si>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</si>
  <si>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</si>
  <si>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</si>
  <si>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</si>
  <si>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</si>
  <si>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</si>
  <si>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</si>
  <si>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</si>
  <si>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</si>
  <si>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</si>
  <si>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</si>
  <si>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</si>
  <si>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</si>
  <si>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</si>
  <si>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</si>
  <si>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</si>
  <si>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</si>
  <si>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</si>
  <si>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</si>
  <si>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</si>
  <si>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</si>
  <si>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</si>
  <si>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</si>
  <si>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</si>
  <si>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</si>
  <si>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</si>
  <si>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</si>
  <si>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</si>
  <si>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</si>
  <si>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</si>
  <si>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</si>
  <si>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</si>
  <si>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</si>
  <si>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</si>
  <si>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</si>
  <si>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</si>
  <si>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</si>
  <si>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</si>
  <si>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</si>
  <si>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</si>
  <si>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</si>
  <si>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</si>
  <si>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</si>
  <si>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</si>
  <si>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</si>
  <si>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</si>
  <si>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</si>
  <si>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</si>
  <si>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</si>
  <si>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</si>
  <si>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</si>
  <si>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</si>
  <si>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</si>
  <si>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</si>
  <si>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</si>
  <si>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</si>
  <si>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</si>
  <si>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</si>
  <si>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</si>
  <si>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</si>
  <si>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</si>
  <si>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</si>
  <si>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</si>
  <si>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</si>
  <si>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</si>
  <si>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</si>
  <si>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</si>
  <si>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</si>
  <si>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</si>
  <si>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</si>
  <si>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</si>
  <si>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</si>
  <si>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</si>
  <si>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</si>
  <si>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</si>
  <si>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</si>
  <si>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</si>
  <si>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</si>
  <si>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</si>
  <si>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</si>
  <si>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</si>
  <si>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</si>
  <si>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</si>
  <si>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</si>
  <si>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</si>
  <si>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</si>
  <si>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</si>
  <si>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</si>
  <si>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</si>
  <si>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</si>
  <si>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</si>
  <si>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</si>
  <si>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</si>
  <si>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</si>
  <si>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</si>
  <si>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</si>
  <si>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</si>
  <si>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</si>
  <si>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</si>
  <si>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</si>
  <si>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</si>
  <si>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</si>
  <si>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</si>
  <si>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</si>
  <si>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</si>
  <si>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</si>
  <si>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</si>
  <si>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</si>
  <si>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</si>
  <si>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</si>
  <si>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</si>
  <si>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</si>
  <si>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</si>
  <si>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</si>
  <si>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</si>
  <si>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</si>
  <si>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</si>
  <si>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</si>
  <si>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</si>
  <si>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</si>
  <si>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</si>
  <si>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</si>
  <si>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</si>
  <si>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</si>
  <si>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</si>
  <si>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</si>
  <si>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</si>
  <si>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</si>
  <si>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</si>
  <si>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</si>
  <si>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</si>
  <si>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</si>
  <si>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</si>
  <si>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</si>
  <si>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</si>
  <si>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</si>
  <si>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</si>
  <si>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</si>
  <si>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</si>
  <si>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</si>
  <si>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</si>
  <si>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</si>
  <si>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</si>
  <si>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</si>
  <si>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</si>
  <si>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</si>
  <si>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</si>
  <si>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</si>
  <si>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</si>
  <si>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</si>
  <si>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</si>
  <si>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</si>
  <si>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</si>
  <si>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</si>
  <si>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</si>
  <si>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</si>
  <si>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</si>
  <si>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</si>
  <si>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</si>
  <si>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</si>
  <si>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</si>
  <si>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</si>
  <si>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</si>
  <si>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</si>
  <si>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</si>
  <si>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</si>
  <si>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</si>
  <si>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</si>
  <si>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</si>
  <si>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</si>
  <si>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</si>
  <si>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</si>
  <si>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</si>
  <si>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</si>
  <si>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</si>
  <si>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</si>
  <si>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</si>
  <si>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</si>
  <si>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</si>
  <si>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</si>
  <si>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</si>
  <si>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</si>
  <si>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</si>
  <si>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</si>
  <si>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</si>
  <si>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</si>
  <si>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</si>
  <si>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</si>
  <si>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</si>
  <si>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</si>
  <si>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</si>
  <si>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</si>
  <si>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</si>
  <si>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</si>
  <si>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</si>
  <si>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</si>
  <si>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</si>
  <si>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</si>
  <si>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</si>
  <si>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</si>
  <si>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</si>
  <si>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</si>
  <si>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</si>
  <si>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</si>
  <si>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</si>
  <si>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</si>
  <si>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</si>
  <si>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</si>
  <si>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</si>
  <si>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</si>
  <si>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</si>
  <si>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</si>
  <si>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</si>
  <si>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</si>
  <si>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</si>
  <si>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</si>
  <si>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</si>
  <si>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</si>
  <si>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</si>
  <si>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</si>
  <si>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</si>
  <si>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</si>
  <si>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</si>
  <si>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</si>
  <si>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</si>
  <si>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</si>
  <si>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</si>
  <si>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</si>
  <si>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</si>
  <si>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</si>
  <si>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</si>
  <si>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</si>
  <si>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</si>
  <si>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</si>
  <si>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</si>
  <si>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</si>
  <si>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</si>
  <si>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</si>
  <si>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</si>
  <si>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</si>
  <si>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</si>
  <si>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</si>
  <si>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</si>
  <si>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</si>
  <si>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</si>
  <si>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</si>
  <si>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</si>
  <si>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</si>
  <si>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</si>
  <si>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</si>
  <si>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</si>
  <si>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</si>
  <si>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</si>
  <si>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</si>
  <si>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</si>
  <si>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</si>
  <si>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</si>
  <si>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</si>
  <si>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</si>
  <si>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</si>
  <si>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</si>
  <si>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</si>
  <si>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</si>
  <si>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</si>
  <si>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</si>
  <si>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</si>
  <si>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</si>
  <si>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</si>
  <si>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</si>
  <si>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</si>
  <si>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</si>
  <si>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</si>
  <si>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</si>
  <si>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</si>
  <si>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</si>
  <si>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</si>
  <si>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</si>
  <si>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</si>
  <si>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</si>
  <si>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</si>
  <si>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</si>
  <si>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</si>
  <si>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</si>
  <si>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</si>
  <si>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</si>
  <si>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</si>
  <si>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</si>
  <si>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</si>
  <si>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</si>
  <si>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</si>
  <si>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</si>
  <si>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</si>
  <si>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</si>
  <si>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</si>
  <si>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</si>
  <si>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</si>
  <si>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</si>
  <si>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</si>
  <si>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</si>
  <si>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</si>
  <si>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</si>
  <si>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</si>
  <si>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</si>
  <si>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</si>
  <si>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</si>
  <si>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</si>
  <si>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</si>
  <si>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</si>
  <si>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</si>
  <si>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</si>
  <si>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</si>
  <si>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</si>
  <si>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</si>
  <si>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</si>
  <si>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</si>
  <si>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</si>
  <si>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</si>
  <si>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</si>
  <si>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</si>
  <si>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</si>
  <si>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</si>
  <si>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</si>
  <si>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</si>
  <si>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</si>
  <si>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</si>
  <si>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</si>
  <si>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</si>
  <si>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</si>
  <si>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</si>
  <si>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</si>
  <si>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</si>
  <si>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</si>
  <si>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</si>
  <si>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</si>
  <si>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</si>
  <si>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</si>
  <si>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</si>
  <si>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</si>
  <si>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</si>
  <si>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</si>
  <si>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</si>
  <si>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</si>
  <si>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</si>
  <si>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</si>
  <si>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</si>
  <si>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</si>
  <si>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</si>
  <si>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</si>
  <si>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</si>
  <si>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</si>
  <si>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</si>
  <si>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</si>
  <si>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</si>
  <si>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</si>
  <si>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</si>
  <si>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</si>
  <si>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</si>
  <si>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</si>
  <si>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</si>
  <si>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</si>
  <si>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</si>
  <si>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</si>
  <si>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</si>
  <si>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</si>
  <si>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</si>
  <si>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</si>
  <si>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</si>
  <si>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</si>
  <si>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</si>
  <si>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</si>
  <si>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</si>
  <si>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</si>
  <si>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</si>
  <si>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</si>
  <si>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</si>
  <si>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</si>
  <si>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</si>
  <si>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</si>
  <si>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</si>
  <si>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</si>
  <si>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</si>
  <si>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</si>
  <si>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</si>
  <si>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</si>
  <si>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</si>
  <si>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</si>
  <si>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</si>
  <si>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</si>
  <si>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</si>
  <si>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</si>
  <si>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</si>
  <si>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</si>
  <si>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</si>
  <si>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</si>
  <si>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</si>
  <si>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</si>
  <si>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</si>
  <si>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</si>
  <si>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</si>
  <si>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</si>
  <si>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</si>
  <si>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</si>
  <si>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</si>
  <si>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</si>
  <si>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</si>
  <si>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</si>
  <si>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</si>
  <si>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</si>
  <si>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</si>
  <si>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</si>
  <si>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</si>
  <si>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</si>
  <si>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</si>
  <si>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</si>
  <si>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</si>
  <si>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</si>
  <si>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</si>
  <si>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</si>
  <si>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</si>
  <si>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</si>
  <si>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</si>
  <si>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</si>
  <si>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</si>
  <si>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</si>
  <si>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</si>
  <si>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</si>
  <si>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</si>
  <si>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</si>
  <si>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</si>
  <si>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</si>
  <si>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</si>
  <si>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</si>
  <si>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</si>
  <si>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</si>
  <si>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</si>
  <si>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</si>
  <si>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</si>
  <si>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</si>
  <si>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</si>
  <si>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</si>
  <si>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</si>
  <si>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</si>
  <si>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</si>
  <si>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</si>
  <si>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</si>
  <si>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</si>
  <si>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</si>
  <si>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</si>
  <si>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</si>
  <si>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</si>
  <si>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</si>
  <si>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</si>
  <si>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</si>
  <si>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</si>
  <si>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</si>
  <si>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</si>
  <si>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</si>
  <si>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</si>
  <si>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</si>
  <si>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</si>
  <si>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</si>
  <si>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</si>
  <si>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</si>
  <si>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</si>
  <si>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</si>
  <si>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</si>
  <si>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</si>
  <si>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</si>
  <si>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</si>
  <si>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</si>
  <si>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</si>
  <si>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</si>
  <si>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</si>
  <si>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</si>
  <si>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</si>
  <si>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</si>
  <si>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</si>
  <si>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</si>
  <si>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</si>
  <si>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</si>
  <si>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</si>
  <si>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</si>
  <si>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</si>
  <si>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</si>
  <si>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</si>
  <si>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</si>
  <si>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</si>
  <si>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</si>
  <si>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</si>
  <si>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</si>
  <si>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</si>
  <si>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</si>
  <si>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</si>
  <si>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</si>
  <si>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</si>
  <si>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</si>
  <si>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</si>
  <si>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</si>
  <si>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</si>
  <si>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</si>
  <si>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</si>
  <si>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</si>
  <si>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</si>
  <si>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</si>
  <si>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</si>
  <si>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</si>
  <si>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</si>
  <si>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</si>
  <si>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</si>
  <si>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</si>
  <si>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</si>
  <si>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</si>
  <si>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</si>
  <si>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</si>
  <si>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</si>
  <si>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</si>
  <si>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</si>
  <si>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</si>
  <si>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</si>
  <si>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</si>
  <si>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</si>
  <si>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</si>
  <si>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</si>
  <si>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</si>
  <si>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</si>
  <si>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</si>
  <si>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</si>
  <si>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</si>
  <si>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</si>
  <si>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</si>
  <si>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</si>
  <si>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</si>
  <si>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</si>
  <si>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</si>
  <si>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</si>
  <si>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</si>
  <si>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</si>
  <si>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</si>
  <si>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</si>
  <si>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</si>
  <si>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</si>
  <si>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</si>
  <si>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</si>
  <si>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</si>
  <si>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</si>
  <si>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</si>
  <si>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</si>
  <si>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</si>
  <si>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</si>
  <si>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</si>
  <si>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</si>
  <si>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</si>
  <si>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</si>
  <si>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</si>
  <si>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</si>
  <si>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</si>
  <si>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</si>
  <si>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</si>
  <si>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</si>
  <si>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</si>
  <si>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</si>
  <si>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</si>
  <si>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</si>
  <si>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</si>
  <si>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</si>
  <si>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</si>
  <si>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</si>
  <si>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</si>
  <si>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</si>
  <si>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</si>
  <si>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</si>
  <si>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</si>
  <si>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</si>
  <si>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</si>
  <si>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</si>
  <si>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</si>
  <si>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</si>
  <si>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</si>
  <si>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</si>
  <si>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</si>
  <si>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</si>
  <si>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</si>
  <si>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</si>
  <si>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</si>
  <si>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</si>
  <si>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</si>
  <si>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</si>
  <si>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</si>
  <si>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</si>
  <si>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</si>
  <si>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</si>
  <si>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</si>
  <si>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</si>
  <si>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</si>
  <si>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</si>
  <si>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</si>
  <si>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</si>
  <si>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</si>
  <si>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</si>
  <si>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</si>
  <si>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</si>
  <si>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</si>
  <si>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</si>
  <si>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</si>
  <si>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</si>
  <si>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</si>
  <si>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</si>
  <si>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</si>
  <si>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</si>
  <si>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</si>
  <si>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</si>
  <si>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</si>
  <si>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</si>
  <si>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</si>
  <si>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</si>
  <si>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</si>
  <si>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</si>
  <si>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</si>
  <si>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</si>
  <si>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</si>
  <si>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</si>
  <si>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</si>
  <si>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</si>
  <si>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</si>
  <si>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</si>
  <si>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</si>
  <si>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</si>
  <si>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</si>
  <si>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</si>
  <si>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</si>
  <si>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</si>
  <si>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</si>
  <si>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</si>
  <si>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</si>
  <si>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</si>
  <si>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</si>
  <si>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</si>
  <si>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</si>
  <si>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</si>
  <si>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</si>
  <si>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</si>
  <si>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</si>
  <si>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</si>
  <si>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</si>
  <si>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</si>
  <si>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</si>
  <si>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</si>
  <si>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</si>
  <si>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</si>
  <si>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</si>
  <si>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</si>
  <si>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</si>
  <si>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</si>
  <si>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</si>
  <si>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</si>
  <si>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</si>
  <si>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</si>
  <si>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</si>
  <si>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</si>
  <si>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</si>
  <si>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</si>
  <si>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</si>
  <si>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</si>
  <si>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</si>
  <si>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</si>
  <si>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</si>
  <si>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</si>
  <si>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</si>
  <si>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</si>
  <si>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</si>
  <si>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</si>
  <si>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</si>
  <si>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</si>
  <si>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</si>
  <si>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</si>
  <si>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</si>
  <si>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</si>
  <si>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</si>
  <si>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</si>
  <si>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</si>
  <si>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</si>
  <si>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</si>
  <si>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</si>
  <si>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</si>
  <si>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</si>
  <si>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</si>
  <si>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</si>
  <si>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</si>
  <si>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</si>
  <si>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</si>
  <si>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</si>
  <si>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</si>
  <si>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</si>
  <si>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</si>
  <si>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</si>
  <si>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</si>
  <si>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</si>
  <si>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</si>
  <si>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</si>
  <si>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</si>
  <si>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</si>
  <si>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</si>
  <si>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</si>
  <si>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</si>
  <si>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</si>
  <si>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</si>
  <si>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</si>
  <si>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</si>
  <si>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</si>
  <si>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</si>
  <si>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</si>
  <si>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</si>
  <si>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</si>
  <si>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</si>
  <si>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</si>
  <si>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</si>
  <si>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</si>
  <si>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</si>
  <si>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</si>
  <si>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</si>
  <si>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</si>
  <si>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</si>
  <si>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</si>
  <si>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</si>
  <si>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</si>
  <si>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</si>
  <si>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</si>
  <si>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</si>
  <si>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</si>
  <si>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</si>
  <si>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</si>
  <si>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</si>
  <si>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</si>
  <si>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</si>
  <si>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</si>
  <si>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</si>
  <si>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</si>
  <si>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</si>
  <si>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</si>
  <si>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</si>
  <si>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</si>
  <si>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</si>
  <si>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</si>
  <si>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</si>
  <si>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</si>
  <si>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</si>
  <si>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</si>
  <si>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</si>
  <si>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</si>
  <si>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</si>
  <si>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</si>
  <si>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</si>
  <si>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</si>
  <si>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</si>
  <si>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</si>
  <si>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</si>
  <si>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</si>
  <si>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</si>
  <si>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</si>
  <si>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</si>
  <si>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</si>
  <si>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</si>
  <si>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</si>
  <si>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</si>
  <si>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</si>
  <si>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</si>
  <si>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</si>
  <si>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</si>
  <si>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</si>
  <si>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</si>
  <si>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</si>
  <si>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</si>
  <si>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</si>
  <si>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</si>
  <si>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</si>
  <si>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</si>
  <si>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</si>
  <si>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</si>
  <si>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</si>
  <si>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</si>
  <si>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</si>
  <si>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</si>
  <si>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</si>
  <si>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</si>
  <si>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</si>
  <si>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</si>
  <si>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</si>
  <si>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</si>
  <si>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</si>
  <si>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</si>
  <si>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</si>
  <si>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</si>
  <si>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</si>
  <si>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</si>
  <si>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</si>
  <si>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</si>
  <si>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</si>
  <si>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</si>
  <si>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</si>
  <si>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</si>
  <si>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</si>
  <si>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</si>
  <si>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</si>
  <si>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</si>
  <si>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</si>
  <si>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</si>
  <si>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</si>
  <si>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</si>
  <si>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</si>
  <si>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</si>
  <si>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</si>
  <si>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</si>
  <si>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</si>
  <si>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</si>
  <si>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</si>
  <si>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</si>
  <si>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</si>
  <si>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</si>
  <si>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</si>
  <si>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</si>
  <si>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</si>
  <si>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</si>
  <si>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</si>
  <si>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</si>
  <si>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</si>
  <si>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</si>
  <si>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</si>
  <si>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</si>
  <si>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</si>
  <si>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</si>
  <si>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</si>
  <si>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</si>
  <si>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</si>
  <si>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</si>
  <si>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</si>
  <si>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</si>
  <si>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</si>
  <si>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</si>
  <si>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</si>
  <si>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</si>
  <si>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</si>
  <si>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</si>
  <si>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</si>
  <si>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</si>
  <si>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</si>
  <si>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</si>
  <si>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</si>
  <si>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</si>
  <si>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</si>
  <si>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</si>
  <si>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</si>
  <si>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</si>
  <si>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</si>
  <si>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</si>
  <si>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</si>
  <si>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</si>
  <si>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</si>
  <si>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</si>
  <si>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</si>
  <si>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</si>
  <si>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</si>
  <si>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</si>
  <si>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</si>
  <si>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</si>
  <si>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</si>
  <si>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</si>
  <si>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</si>
  <si>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</si>
  <si>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</si>
  <si>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</si>
  <si>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</si>
  <si>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</si>
  <si>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</si>
  <si>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</si>
  <si>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</si>
  <si>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</si>
  <si>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</si>
  <si>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</si>
  <si>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</si>
  <si>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</si>
  <si>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</si>
  <si>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</si>
  <si>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</si>
  <si>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</si>
  <si>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</si>
  <si>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</si>
  <si>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</si>
  <si>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</si>
  <si>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</si>
  <si>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</si>
  <si>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</si>
  <si>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</si>
  <si>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</si>
  <si>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</si>
  <si>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</si>
  <si>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</si>
  <si>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</si>
  <si>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</si>
  <si>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</si>
  <si>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</si>
  <si>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</si>
  <si>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</si>
  <si>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</si>
  <si>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</si>
  <si>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</si>
  <si>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</si>
  <si>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</si>
  <si>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</si>
  <si>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</si>
  <si>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</si>
  <si>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</si>
  <si>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</si>
  <si>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</si>
  <si>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</si>
  <si>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</si>
  <si>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</si>
  <si>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</si>
  <si>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</si>
  <si>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</si>
  <si>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</si>
  <si>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</si>
  <si>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</si>
  <si>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</si>
  <si>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</si>
  <si>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</si>
  <si>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</si>
  <si>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</si>
  <si>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</si>
  <si>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</si>
  <si>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</si>
  <si>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</si>
  <si>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</si>
  <si>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</si>
  <si>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</si>
  <si>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</si>
  <si>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</si>
  <si>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</si>
  <si>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</si>
  <si>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</si>
  <si>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</si>
  <si>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</si>
  <si>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</si>
  <si>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</si>
  <si>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</si>
  <si>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</si>
  <si>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</si>
  <si>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</si>
  <si>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</si>
  <si>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</si>
  <si>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</si>
  <si>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</si>
  <si>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</si>
  <si>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</si>
  <si>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</si>
  <si>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</si>
  <si>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</si>
  <si>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</si>
  <si>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</si>
  <si>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</si>
  <si>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</si>
  <si>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</si>
  <si>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</si>
  <si>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</si>
  <si>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</si>
  <si>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</si>
  <si>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</si>
  <si>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</si>
  <si>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</si>
  <si>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</si>
  <si>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</si>
  <si>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</si>
  <si>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</si>
  <si>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</si>
  <si>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</si>
  <si>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</si>
  <si>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</si>
  <si>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</si>
  <si>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</si>
  <si>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</si>
  <si>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</si>
  <si>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</si>
  <si>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</si>
  <si>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</si>
  <si>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</si>
  <si>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</si>
  <si>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</si>
  <si>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</si>
  <si>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</si>
  <si>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</si>
  <si>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</si>
  <si>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</si>
  <si>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</si>
  <si>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</si>
  <si>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</si>
  <si>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</si>
  <si>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</si>
  <si>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</si>
  <si>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</si>
  <si>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</si>
  <si>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</si>
  <si>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</si>
  <si>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</si>
  <si>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</si>
  <si>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</si>
  <si>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</si>
  <si>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</si>
  <si>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</si>
  <si>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</si>
  <si>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</si>
  <si>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</si>
  <si>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</si>
  <si>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</si>
  <si>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</si>
  <si>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</si>
  <si>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</si>
  <si>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</si>
  <si>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</si>
  <si>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</si>
  <si>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</si>
  <si>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</si>
  <si>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</si>
  <si>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</si>
  <si>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</si>
  <si>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</si>
  <si>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</si>
  <si>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</si>
  <si>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</si>
  <si>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</si>
  <si>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</si>
  <si>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</si>
  <si>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</si>
  <si>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</si>
  <si>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</si>
  <si>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</si>
  <si>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</si>
  <si>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</si>
  <si>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</si>
  <si>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</si>
  <si>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</si>
  <si>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</si>
  <si>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</si>
  <si>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</si>
  <si>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</si>
  <si>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</si>
  <si>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</si>
  <si>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</si>
  <si>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</si>
  <si>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</si>
  <si>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</si>
  <si>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</si>
  <si>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</si>
  <si>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</si>
  <si>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</si>
  <si>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</si>
  <si>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</si>
  <si>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</si>
  <si>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</si>
  <si>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</si>
  <si>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</si>
  <si>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</si>
  <si>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</si>
  <si>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</si>
  <si>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</si>
  <si>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</si>
  <si>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</si>
  <si>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</si>
  <si>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</si>
  <si>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</si>
  <si>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</si>
  <si>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</si>
  <si>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</si>
  <si>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</si>
  <si>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</si>
  <si>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</si>
  <si>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</si>
  <si>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</si>
  <si>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</si>
  <si>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</si>
  <si>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</si>
  <si>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</si>
  <si>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</si>
  <si>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</si>
  <si>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</si>
  <si>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</si>
  <si>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</si>
  <si>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</si>
  <si>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</si>
  <si>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</si>
  <si>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</si>
  <si>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</si>
  <si>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</si>
  <si>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</si>
  <si>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</si>
  <si>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</si>
  <si>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</si>
  <si>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</si>
  <si>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</si>
  <si>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</si>
  <si>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</si>
  <si>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</si>
  <si>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</si>
  <si>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</si>
  <si>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</si>
  <si>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</si>
  <si>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</si>
  <si>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</si>
  <si>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</si>
  <si>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</si>
  <si>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</si>
  <si>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</si>
  <si>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</si>
  <si>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</si>
  <si>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</si>
  <si>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</si>
  <si>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</si>
  <si>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</si>
  <si>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</si>
  <si>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</si>
  <si>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</si>
  <si>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</si>
  <si>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</si>
  <si>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</si>
  <si>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</si>
  <si>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</si>
  <si>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</si>
  <si>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</si>
  <si>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</si>
  <si>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</si>
  <si>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</si>
  <si>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</si>
  <si>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</si>
  <si>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</si>
  <si>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</si>
  <si>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</si>
  <si>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</si>
  <si>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</si>
  <si>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</si>
  <si>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</si>
  <si>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</si>
  <si>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</si>
  <si>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</si>
  <si>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</si>
  <si>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</si>
  <si>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</si>
  <si>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</si>
  <si>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</si>
  <si>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</si>
  <si>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</si>
  <si>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</si>
  <si>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</si>
  <si>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</si>
  <si>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</si>
  <si>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</si>
  <si>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</si>
  <si>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</si>
  <si>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</si>
  <si>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</si>
  <si>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</si>
  <si>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</si>
  <si>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</si>
  <si>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</si>
  <si>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</si>
  <si>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</si>
  <si>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</si>
  <si>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</si>
  <si>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</si>
  <si>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</si>
  <si>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</si>
  <si>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</si>
  <si>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</si>
  <si>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</si>
  <si>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</si>
  <si>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</si>
  <si>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</si>
  <si>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</si>
  <si>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</si>
  <si>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</si>
  <si>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</si>
  <si>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</si>
  <si>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</si>
  <si>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</si>
  <si>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</si>
  <si>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</si>
  <si>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</si>
  <si>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</si>
  <si>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</si>
  <si>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</si>
  <si>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</si>
  <si>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</si>
  <si>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</si>
  <si>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</si>
  <si>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</si>
  <si>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</si>
  <si>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</si>
  <si>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</si>
  <si>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</si>
  <si>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</si>
  <si>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</si>
  <si>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</si>
  <si>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</si>
  <si>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</si>
  <si>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</si>
  <si>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</si>
  <si>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</si>
  <si>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</si>
  <si>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</si>
  <si>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</si>
  <si>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</si>
  <si>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</si>
  <si>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</si>
  <si>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</si>
  <si>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</si>
  <si>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</si>
  <si>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</si>
  <si>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</si>
  <si>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</si>
  <si>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</si>
  <si>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</si>
  <si>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</si>
  <si>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</si>
  <si>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</si>
  <si>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</si>
  <si>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</si>
  <si>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</si>
  <si>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</si>
  <si>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</si>
  <si>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</si>
  <si>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</si>
  <si>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</si>
  <si>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</si>
  <si>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</si>
  <si>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</si>
  <si>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</si>
  <si>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</si>
  <si>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</si>
  <si>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</si>
  <si>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</si>
  <si>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</si>
  <si>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</si>
  <si>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</si>
  <si>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</si>
  <si>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</si>
  <si>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</si>
  <si>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</si>
  <si>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</si>
  <si>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</si>
  <si>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</si>
  <si>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</si>
  <si>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</si>
  <si>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</si>
  <si>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</si>
  <si>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</si>
  <si>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</si>
  <si>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</si>
  <si>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</si>
  <si>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</si>
  <si>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</si>
  <si>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</si>
  <si>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</si>
  <si>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</si>
  <si>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</si>
  <si>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</si>
  <si>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</si>
  <si>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</si>
  <si>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</si>
  <si>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</si>
  <si>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</si>
  <si>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</si>
  <si>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</si>
  <si>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</si>
  <si>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</si>
  <si>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</si>
  <si>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</si>
  <si>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</si>
  <si>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</si>
  <si>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</si>
  <si>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</si>
  <si>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</si>
  <si>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</si>
  <si>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</si>
  <si>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</si>
  <si>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</si>
  <si>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</si>
  <si>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</si>
  <si>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</si>
  <si>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</si>
  <si>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</si>
  <si>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</si>
  <si>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</si>
  <si>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</si>
  <si>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</si>
  <si>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</si>
  <si>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</si>
  <si>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</si>
  <si>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</si>
  <si>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</si>
  <si>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</si>
  <si>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</si>
  <si>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</si>
  <si>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</si>
  <si>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</si>
  <si>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</si>
  <si>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</si>
  <si>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</si>
  <si>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</si>
  <si>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</si>
  <si>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</si>
  <si>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</si>
  <si>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</si>
  <si>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</si>
  <si>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</si>
  <si>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</si>
  <si>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</si>
  <si>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</si>
  <si>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</si>
  <si>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</si>
  <si>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</si>
  <si>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</si>
  <si>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</si>
  <si>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</si>
  <si>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</si>
  <si>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</si>
  <si>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</si>
  <si>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</si>
  <si>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</si>
  <si>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</si>
  <si>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</si>
  <si>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</si>
  <si>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</si>
  <si>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</si>
  <si>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</si>
  <si>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</si>
  <si>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</si>
  <si>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</si>
  <si>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</si>
  <si>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</si>
  <si>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</si>
  <si>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</si>
  <si>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</si>
  <si>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</si>
  <si>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</si>
  <si>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</si>
  <si>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</si>
  <si>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</si>
  <si>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</si>
  <si>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</si>
  <si>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</si>
  <si>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</si>
  <si>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</si>
  <si>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</si>
  <si>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</si>
  <si>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</si>
  <si>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</si>
  <si>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</si>
  <si>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</si>
  <si>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</si>
  <si>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</si>
  <si>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</si>
  <si>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</si>
  <si>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</si>
  <si>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</si>
  <si>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</si>
  <si>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</si>
  <si>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</si>
  <si>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</si>
  <si>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</si>
  <si>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</si>
  <si>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</si>
  <si>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</si>
  <si>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</si>
  <si>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</si>
  <si>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</si>
  <si>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</si>
  <si>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</si>
  <si>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</si>
  <si>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</si>
  <si>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</si>
  <si>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</si>
  <si>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</si>
  <si>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</si>
  <si>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</si>
  <si>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</si>
  <si>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</si>
  <si>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</si>
  <si>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</si>
  <si>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</si>
  <si>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</si>
  <si>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</si>
  <si>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</si>
  <si>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</si>
  <si>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</si>
  <si>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</si>
  <si>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</si>
  <si>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</si>
  <si>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</si>
  <si>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</si>
  <si>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</si>
  <si>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</si>
  <si>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</si>
  <si>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</si>
  <si>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</si>
  <si>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</si>
  <si>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</si>
  <si>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</si>
  <si>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</si>
  <si>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</si>
  <si>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</si>
  <si>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</si>
  <si>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</si>
  <si>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</si>
  <si>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</si>
  <si>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</si>
  <si>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</si>
  <si>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</si>
  <si>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</si>
  <si>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</si>
  <si>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</si>
  <si>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</si>
  <si>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</si>
  <si>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</si>
  <si>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</si>
  <si>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</si>
  <si>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</si>
  <si>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</si>
  <si>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</si>
  <si>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</si>
  <si>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</si>
  <si>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</si>
  <si>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</si>
  <si>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</si>
  <si>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</si>
  <si>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</si>
  <si>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</si>
  <si>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</si>
  <si>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</si>
  <si>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</si>
  <si>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</si>
  <si>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</si>
  <si>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</si>
  <si>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</si>
  <si>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</si>
  <si>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</si>
  <si>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</si>
  <si>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</si>
  <si>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</si>
  <si>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</si>
  <si>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</si>
  <si>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</si>
  <si>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</si>
  <si>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</si>
  <si>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</si>
  <si>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</si>
  <si>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</si>
  <si>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</si>
  <si>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</si>
  <si>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</si>
  <si>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</si>
  <si>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</si>
  <si>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</si>
  <si>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</si>
  <si>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</si>
  <si>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</si>
  <si>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</si>
  <si>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</si>
  <si>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</si>
  <si>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</si>
  <si>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</si>
  <si>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</si>
  <si>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</si>
  <si>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</si>
  <si>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</si>
  <si>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</si>
  <si>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</si>
  <si>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</si>
  <si>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</si>
  <si>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</si>
  <si>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</si>
  <si>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</si>
  <si>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</si>
  <si>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</si>
  <si>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</si>
  <si>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</si>
  <si>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</si>
  <si>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</si>
  <si>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</si>
  <si>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</si>
  <si>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</si>
  <si>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</si>
  <si>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</si>
  <si>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</si>
  <si>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</si>
  <si>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</si>
  <si>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</si>
  <si>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</si>
  <si>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</si>
  <si>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</si>
  <si>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</si>
  <si>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</si>
  <si>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</si>
  <si>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</si>
  <si>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</si>
  <si>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</si>
  <si>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</si>
  <si>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</si>
  <si>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</si>
  <si>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</si>
  <si>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</si>
  <si>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</si>
  <si>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</si>
  <si>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</si>
  <si>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</si>
  <si>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</si>
  <si>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</si>
  <si>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</si>
  <si>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</si>
  <si>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</si>
  <si>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</si>
  <si>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</si>
  <si>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</si>
  <si>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</si>
  <si>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</si>
  <si>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</si>
  <si>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</si>
  <si>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</si>
  <si>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</si>
  <si>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</si>
  <si>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</si>
  <si>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</si>
  <si>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</si>
  <si>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</si>
  <si>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</si>
  <si>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</si>
  <si>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</si>
  <si>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</si>
  <si>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</si>
  <si>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</si>
  <si>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</si>
  <si>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</si>
  <si>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</si>
  <si>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</si>
  <si>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</si>
  <si>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</si>
  <si>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</si>
  <si>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</si>
  <si>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</si>
  <si>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</si>
  <si>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</si>
  <si>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</si>
  <si>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</si>
  <si>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</si>
  <si>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</si>
  <si>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</si>
  <si>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</si>
  <si>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</si>
  <si>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</si>
  <si>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</si>
  <si>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</si>
  <si>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</si>
  <si>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</si>
  <si>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</si>
  <si>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</si>
  <si>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</si>
  <si>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</si>
  <si>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</si>
  <si>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</si>
  <si>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</si>
  <si>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</si>
  <si>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</si>
  <si>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</si>
  <si>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</si>
  <si>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</si>
  <si>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</si>
  <si>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</si>
  <si>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</si>
  <si>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</si>
  <si>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</si>
  <si>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</si>
  <si>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</si>
  <si>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</si>
  <si>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</si>
  <si>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</si>
  <si>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</si>
  <si>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</si>
  <si>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</si>
  <si>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</si>
  <si>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</si>
  <si>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</si>
  <si>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</si>
  <si>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</si>
  <si>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</si>
  <si>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</si>
  <si>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</si>
  <si>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</si>
  <si>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</si>
  <si>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</si>
  <si>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</si>
  <si>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</si>
  <si>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</si>
  <si>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</si>
  <si>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</si>
  <si>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</si>
  <si>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</si>
  <si>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</si>
  <si>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</si>
  <si>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</si>
  <si>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</si>
  <si>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</si>
  <si>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</si>
  <si>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</si>
  <si>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</si>
  <si>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</si>
  <si>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</si>
  <si>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</si>
  <si>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</si>
  <si>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</si>
  <si>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</si>
  <si>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</si>
  <si>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</si>
  <si>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</si>
  <si>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</si>
  <si>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</si>
  <si>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</si>
  <si>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</si>
  <si>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</si>
  <si>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</si>
  <si>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</si>
  <si>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</si>
  <si>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</si>
  <si>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</si>
  <si>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</si>
  <si>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</si>
  <si>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</si>
  <si>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</si>
  <si>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</si>
  <si>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</si>
  <si>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</si>
  <si>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</si>
  <si>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</si>
  <si>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</si>
  <si>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</si>
  <si>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</si>
  <si>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</si>
  <si>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</si>
  <si>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</si>
  <si>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</si>
  <si>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</si>
  <si>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</si>
  <si>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</si>
  <si>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</si>
  <si>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</si>
  <si>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</si>
  <si>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</si>
  <si>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</si>
  <si>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</si>
  <si>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</si>
  <si>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</si>
  <si>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</si>
  <si>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</si>
  <si>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</si>
  <si>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</si>
  <si>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</si>
  <si>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</si>
  <si>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</si>
  <si>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</si>
  <si>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</si>
  <si>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</si>
  <si>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</si>
  <si>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</si>
  <si>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</si>
  <si>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</si>
  <si>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</si>
  <si>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</si>
  <si>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</si>
  <si>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</si>
  <si>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</si>
  <si>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</si>
  <si>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</si>
  <si>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</si>
  <si>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</si>
  <si>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</si>
  <si>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</si>
  <si>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</si>
  <si>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</si>
  <si>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</si>
  <si>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</si>
  <si>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</si>
  <si>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</si>
  <si>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</si>
  <si>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</si>
  <si>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</si>
  <si>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</si>
  <si>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</si>
  <si>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</si>
  <si>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</si>
  <si>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</si>
  <si>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</si>
  <si>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</si>
  <si>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</si>
  <si>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</si>
  <si>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</si>
  <si>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</si>
  <si>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</si>
  <si>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</si>
  <si>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</si>
  <si>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</si>
  <si>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</si>
  <si>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</si>
  <si>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</si>
  <si>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</si>
  <si>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</si>
  <si>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</si>
  <si>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</si>
  <si>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</si>
  <si>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</si>
  <si>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</si>
  <si>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</si>
  <si>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</si>
  <si>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</si>
  <si>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</si>
  <si>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</si>
  <si>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</si>
  <si>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</si>
  <si>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</si>
  <si>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</si>
  <si>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</si>
  <si>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</si>
  <si>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</si>
  <si>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</si>
  <si>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</si>
  <si>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</si>
  <si>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</si>
  <si>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</si>
  <si>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</si>
  <si>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</si>
  <si>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</si>
  <si>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</si>
  <si>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</si>
  <si>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</si>
  <si>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</si>
  <si>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</si>
  <si>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</si>
  <si>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</si>
  <si>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</si>
  <si>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</si>
  <si>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</si>
  <si>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</si>
  <si>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</si>
  <si>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</si>
  <si>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</si>
  <si>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</si>
  <si>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</si>
  <si>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</si>
  <si>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</si>
  <si>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</si>
  <si>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</si>
  <si>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</si>
  <si>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</si>
  <si>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</si>
  <si>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</si>
  <si>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</si>
  <si>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</si>
  <si>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</si>
  <si>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</si>
  <si>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</si>
  <si>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</si>
  <si>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</si>
  <si>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</si>
  <si>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</si>
  <si>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</si>
  <si>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</si>
  <si>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</si>
  <si>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</si>
  <si>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</si>
  <si>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</si>
  <si>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</si>
  <si>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</si>
  <si>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</si>
  <si>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</si>
  <si>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</si>
  <si>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</si>
  <si>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</si>
  <si>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</si>
  <si>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</si>
  <si>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</si>
  <si>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</si>
  <si>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</si>
  <si>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</si>
  <si>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</si>
  <si>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</si>
  <si>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</si>
  <si>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</si>
  <si>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</si>
  <si>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</si>
  <si>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</si>
  <si>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</si>
  <si>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</si>
  <si>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</si>
  <si>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</si>
  <si>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</si>
  <si>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</si>
  <si>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</si>
  <si>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</si>
  <si>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</si>
  <si>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</si>
  <si>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</si>
  <si>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</si>
  <si>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</si>
  <si>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</si>
  <si>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</si>
  <si>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</si>
  <si>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</si>
  <si>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</si>
  <si>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</si>
  <si>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</si>
  <si>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</si>
  <si>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</si>
  <si>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</si>
  <si>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</si>
  <si>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</si>
  <si>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</si>
  <si>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</si>
  <si>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</si>
  <si>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</si>
  <si>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</si>
  <si>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</si>
  <si>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</si>
  <si>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</si>
  <si>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</si>
  <si>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</si>
  <si>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</si>
  <si>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</si>
  <si>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</si>
  <si>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</si>
  <si>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</si>
  <si>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</si>
  <si>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</si>
  <si>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</si>
  <si>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</si>
  <si>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</si>
  <si>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</si>
  <si>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</si>
  <si>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</si>
  <si>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</si>
  <si>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</si>
  <si>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</si>
  <si>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</si>
  <si>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</si>
  <si>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</si>
  <si>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</si>
  <si>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</si>
  <si>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</si>
  <si>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</si>
  <si>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</si>
  <si>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</si>
  <si>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</si>
  <si>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</si>
  <si>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</si>
  <si>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</si>
  <si>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</si>
  <si>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</si>
  <si>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</si>
  <si>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</si>
  <si>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</si>
  <si>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</si>
  <si>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</si>
  <si>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</si>
  <si>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</si>
  <si>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</si>
  <si>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</si>
  <si>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</si>
  <si>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</si>
  <si>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</si>
  <si>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</si>
  <si>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</si>
  <si>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</si>
  <si>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</si>
  <si>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</si>
  <si>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</si>
  <si>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</si>
  <si>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</si>
  <si>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</si>
  <si>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</si>
  <si>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</si>
  <si>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</si>
  <si>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</si>
  <si>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</si>
  <si>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</si>
  <si>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</si>
  <si>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</si>
  <si>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</si>
  <si>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</si>
  <si>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</si>
  <si>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</si>
  <si>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</si>
  <si>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</si>
  <si>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</si>
  <si>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</si>
  <si>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</si>
  <si>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</si>
  <si>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</si>
  <si>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</si>
  <si>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</si>
  <si>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</si>
  <si>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</si>
  <si>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</si>
  <si>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</si>
  <si>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</si>
  <si>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</si>
  <si>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</si>
  <si>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</si>
  <si>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</si>
  <si>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</si>
  <si>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</si>
  <si>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</si>
  <si>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</si>
  <si>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</si>
  <si>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</si>
  <si>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</si>
  <si>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</si>
  <si>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</si>
  <si>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</si>
  <si>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</si>
  <si>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</si>
  <si>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</si>
  <si>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</si>
  <si>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</si>
  <si>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</si>
  <si>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</si>
  <si>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</si>
  <si>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</si>
  <si>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</si>
  <si>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</si>
  <si>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</si>
  <si>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</si>
  <si>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</si>
  <si>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</si>
  <si>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</si>
  <si>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</si>
  <si>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</si>
  <si>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</si>
  <si>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</si>
  <si>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</si>
  <si>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</si>
  <si>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</si>
  <si>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</si>
  <si>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</si>
  <si>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</si>
  <si>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</si>
  <si>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</si>
  <si>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</si>
  <si>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</si>
  <si>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</si>
  <si>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</si>
  <si>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</si>
  <si>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</si>
  <si>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</si>
  <si>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</si>
  <si>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</si>
  <si>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</si>
  <si>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</si>
  <si>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</si>
  <si>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</si>
  <si>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</si>
  <si>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</si>
  <si>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</si>
  <si>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</si>
  <si>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</si>
  <si>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</si>
  <si>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</si>
  <si>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</si>
  <si>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</si>
  <si>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</si>
  <si>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</si>
  <si>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</si>
  <si>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</si>
  <si>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</si>
  <si>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</si>
  <si>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</si>
  <si>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</si>
  <si>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</si>
  <si>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</si>
  <si>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</si>
  <si>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</si>
  <si>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</si>
  <si>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</si>
  <si>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</si>
  <si>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</si>
  <si>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</si>
  <si>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</si>
  <si>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</si>
  <si>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</si>
  <si>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</si>
  <si>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</si>
  <si>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</si>
  <si>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</si>
  <si>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</si>
  <si>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</si>
  <si>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</si>
  <si>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</si>
  <si>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</si>
  <si>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</si>
  <si>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</si>
  <si>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</si>
  <si>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</si>
  <si>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</si>
  <si>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</si>
  <si>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</si>
  <si>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</si>
  <si>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</si>
  <si>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</si>
  <si>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</si>
  <si>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</si>
  <si>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</si>
  <si>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</si>
  <si>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</si>
  <si>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</si>
  <si>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</si>
  <si>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</si>
  <si>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</si>
  <si>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</si>
  <si>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</si>
  <si>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</si>
  <si>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</si>
  <si>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</si>
  <si>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</si>
  <si>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</si>
  <si>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</si>
  <si>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</si>
  <si>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</si>
  <si>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</si>
  <si>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</si>
  <si>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</si>
  <si>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</si>
  <si>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</si>
  <si>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</si>
  <si>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</si>
  <si>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</si>
  <si>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</si>
  <si>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</si>
  <si>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</si>
  <si>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</si>
  <si>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</si>
  <si>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</si>
  <si>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</si>
  <si>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</si>
  <si>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</si>
  <si>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</si>
  <si>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</si>
  <si>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</si>
  <si>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</si>
  <si>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</si>
  <si>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</si>
  <si>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</si>
  <si>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</si>
  <si>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</si>
  <si>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</si>
  <si>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</si>
  <si>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</si>
  <si>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</si>
  <si>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</si>
  <si>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</si>
  <si>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</si>
  <si>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</si>
  <si>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</si>
  <si>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</si>
  <si>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</si>
  <si>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</si>
  <si>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</si>
  <si>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</si>
  <si>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</si>
  <si>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</si>
  <si>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</si>
  <si>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</si>
  <si>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</si>
  <si>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</si>
  <si>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</si>
  <si>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</si>
  <si>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</si>
  <si>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</si>
  <si>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</si>
  <si>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</si>
  <si>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</si>
  <si>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</si>
  <si>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</si>
  <si>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</si>
  <si>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</si>
  <si>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</si>
  <si>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</si>
  <si>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</si>
  <si>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</si>
  <si>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</si>
  <si>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</si>
  <si>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</si>
  <si>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</si>
  <si>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</si>
  <si>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</si>
  <si>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</si>
  <si>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</si>
  <si>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</si>
  <si>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</si>
  <si>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</si>
  <si>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</si>
  <si>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</si>
  <si>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</si>
  <si>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</si>
  <si>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</si>
  <si>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</si>
  <si>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</si>
  <si>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</si>
  <si>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</si>
  <si>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</si>
  <si>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</si>
  <si>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</si>
  <si>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</si>
  <si>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</si>
  <si>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</si>
  <si>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</si>
  <si>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</si>
  <si>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</si>
  <si>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</si>
  <si>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</si>
  <si>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</si>
  <si>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</si>
  <si>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</si>
  <si>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</si>
  <si>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</si>
  <si>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</si>
  <si>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</si>
  <si>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</si>
  <si>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</si>
  <si>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</si>
  <si>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</si>
  <si>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</si>
  <si>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</si>
  <si>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</si>
  <si>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</si>
  <si>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</si>
  <si>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</si>
  <si>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</si>
  <si>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</si>
  <si>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</si>
  <si>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</si>
  <si>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</si>
  <si>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</si>
  <si>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</si>
  <si>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</si>
  <si>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</si>
  <si>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</si>
  <si>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</si>
  <si>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</si>
  <si>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</si>
  <si>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</si>
  <si>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</si>
  <si>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</si>
  <si>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</si>
  <si>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</si>
  <si>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</si>
  <si>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</si>
  <si>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</si>
  <si>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</si>
  <si>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</si>
  <si>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</si>
  <si>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</si>
  <si>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</si>
  <si>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</si>
  <si>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</si>
  <si>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</si>
  <si>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</si>
  <si>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</si>
  <si>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</si>
  <si>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</si>
  <si>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</si>
  <si>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</si>
  <si>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</si>
  <si>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</si>
  <si>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</si>
  <si>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</si>
  <si>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</si>
  <si>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</si>
  <si>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</si>
  <si>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</si>
  <si>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</si>
  <si>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</si>
  <si>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</si>
  <si>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</si>
  <si>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</si>
  <si>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</si>
  <si>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</si>
  <si>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</si>
  <si>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</si>
  <si>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</si>
  <si>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</si>
  <si>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</si>
  <si>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</si>
  <si>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</si>
  <si>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</si>
  <si>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</si>
  <si>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</si>
  <si>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</si>
  <si>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</si>
  <si>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</si>
  <si>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</si>
  <si>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</si>
  <si>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</si>
  <si>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</si>
  <si>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</si>
  <si>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</si>
  <si>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</si>
  <si>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</si>
  <si>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</si>
  <si>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</si>
  <si>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</si>
  <si>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</si>
  <si>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</si>
  <si>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</si>
  <si>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</si>
  <si>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</si>
  <si>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</si>
  <si>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</si>
  <si>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</si>
  <si>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</si>
  <si>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</si>
  <si>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</si>
  <si>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</si>
  <si>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</si>
  <si>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</si>
  <si>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</si>
  <si>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</si>
  <si>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</si>
  <si>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</si>
  <si>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</si>
  <si>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</si>
  <si>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</si>
  <si>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</si>
  <si>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</si>
  <si>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</si>
  <si>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</si>
  <si>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</si>
  <si>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</si>
  <si>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</si>
  <si>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</si>
  <si>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</si>
  <si>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</si>
  <si>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</si>
  <si>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</si>
  <si>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</si>
  <si>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</si>
  <si>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</si>
  <si>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</si>
  <si>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</si>
  <si>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</si>
  <si>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</si>
  <si>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</si>
  <si>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</si>
  <si>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</si>
  <si>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</si>
  <si>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</si>
  <si>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</si>
  <si>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</si>
  <si>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</si>
  <si>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</si>
  <si>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</si>
  <si>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</si>
  <si>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</si>
  <si>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</si>
  <si>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</si>
  <si>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</si>
  <si>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</si>
  <si>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</si>
  <si>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</si>
  <si>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</si>
  <si>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</si>
  <si>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</si>
  <si>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</si>
  <si>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</si>
  <si>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</si>
  <si>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</si>
  <si>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</si>
  <si>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</si>
  <si>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</si>
  <si>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</si>
  <si>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</si>
  <si>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</si>
  <si>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</si>
  <si>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</si>
  <si>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</si>
  <si>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</si>
  <si>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</si>
  <si>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</si>
  <si>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</si>
  <si>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</si>
  <si>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</si>
  <si>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</si>
  <si>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</si>
  <si>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</si>
  <si>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</si>
  <si>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</si>
  <si>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</si>
  <si>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</si>
  <si>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</si>
  <si>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</si>
  <si>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</si>
  <si>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</si>
  <si>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</si>
  <si>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</si>
  <si>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</si>
  <si>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</si>
  <si>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</si>
  <si>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</si>
  <si>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</si>
  <si>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</si>
  <si>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</si>
  <si>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</si>
  <si>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</si>
  <si>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</si>
  <si>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</si>
  <si>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</si>
  <si>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</si>
  <si>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</si>
  <si>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</si>
  <si>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</si>
  <si>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</si>
  <si>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</si>
  <si>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</si>
  <si>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</si>
  <si>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</si>
  <si>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</si>
  <si>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</si>
  <si>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</si>
  <si>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</si>
  <si>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</si>
  <si>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</si>
  <si>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</si>
  <si>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</si>
  <si>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</si>
  <si>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</si>
  <si>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</si>
  <si>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</si>
  <si>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</si>
  <si>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</si>
  <si>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</si>
  <si>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</si>
  <si>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</si>
  <si>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</si>
  <si>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</si>
  <si>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</si>
  <si>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</si>
  <si>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</si>
  <si>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</si>
  <si>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</si>
  <si>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</si>
  <si>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</si>
  <si>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</si>
  <si>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</si>
  <si>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</si>
  <si>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</si>
  <si>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</si>
  <si>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</si>
  <si>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</si>
  <si>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</si>
  <si>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</si>
  <si>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</si>
  <si>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</si>
  <si>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</si>
  <si>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</si>
  <si>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</si>
  <si>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</si>
  <si>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</si>
  <si>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</si>
  <si>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</si>
  <si>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</si>
  <si>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</si>
  <si>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</si>
  <si>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</si>
  <si>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</si>
  <si>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</si>
  <si>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</si>
  <si>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</si>
  <si>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</si>
  <si>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</si>
  <si>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</si>
  <si>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</si>
  <si>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</si>
  <si>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</si>
  <si>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</si>
  <si>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</si>
  <si>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</si>
  <si>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</si>
  <si>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</si>
  <si>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</si>
  <si>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</si>
  <si>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</si>
  <si>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</si>
  <si>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</si>
  <si>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</si>
  <si>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</si>
  <si>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</si>
  <si>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</si>
  <si>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</si>
  <si>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</si>
  <si>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</si>
  <si>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</si>
  <si>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</si>
  <si>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</si>
  <si>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</si>
  <si>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</si>
  <si>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</si>
  <si>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</si>
  <si>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</si>
  <si>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</si>
  <si>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</si>
  <si>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</si>
  <si>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</si>
  <si>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</si>
  <si>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</si>
  <si>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</si>
  <si>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</si>
  <si>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</si>
  <si>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</si>
  <si>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</si>
  <si>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</si>
  <si>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</si>
  <si>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</si>
  <si>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</si>
  <si>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</si>
  <si>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</si>
  <si>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</si>
  <si>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</si>
  <si>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</si>
  <si>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</si>
  <si>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</si>
  <si>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</si>
  <si>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</si>
  <si>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</si>
  <si>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</si>
  <si>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</si>
  <si>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</si>
  <si>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</si>
  <si>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</si>
  <si>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</si>
  <si>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</si>
  <si>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</si>
  <si>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</si>
  <si>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</si>
  <si>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</si>
  <si>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</si>
  <si>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</si>
  <si>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</si>
  <si>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</si>
  <si>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</si>
  <si>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</si>
  <si>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</si>
  <si>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</si>
  <si>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</si>
  <si>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</si>
  <si>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</si>
  <si>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</si>
  <si>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</si>
  <si>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</si>
  <si>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</si>
  <si>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</si>
  <si>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</si>
  <si>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</si>
  <si>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</si>
  <si>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</si>
  <si>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</si>
  <si>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</si>
  <si>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</si>
  <si>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</si>
  <si>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</si>
  <si>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</si>
  <si>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</si>
  <si>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</si>
  <si>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</si>
  <si>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</si>
  <si>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</si>
  <si>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</si>
  <si>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</si>
  <si>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</si>
  <si>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</si>
  <si>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</si>
  <si>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</si>
  <si>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</si>
  <si>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</si>
  <si>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</si>
  <si>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</si>
  <si>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</si>
  <si>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</si>
  <si>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</si>
  <si>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</si>
  <si>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</si>
  <si>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</si>
  <si>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</si>
  <si>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</si>
  <si>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</si>
  <si>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</si>
  <si>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</si>
  <si>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</si>
  <si>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</si>
  <si>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</si>
  <si>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</si>
  <si>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</si>
  <si>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</si>
  <si>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</si>
  <si>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</si>
  <si>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</si>
  <si>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</si>
  <si>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</si>
  <si>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</si>
  <si>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</si>
  <si>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</si>
  <si>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</si>
  <si>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</si>
  <si>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</si>
  <si>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</si>
  <si>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</si>
  <si>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</si>
  <si>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</si>
  <si>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</si>
  <si>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</si>
  <si>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</si>
  <si>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</si>
  <si>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</si>
  <si>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</si>
  <si>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</si>
  <si>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</si>
  <si>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</si>
  <si>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</si>
  <si>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</si>
  <si>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</si>
  <si>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</si>
  <si>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</si>
  <si>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</si>
  <si>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</si>
  <si>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</si>
  <si>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</si>
  <si>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</si>
  <si>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</si>
  <si>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</si>
  <si>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</si>
  <si>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</si>
  <si>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</si>
  <si>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</si>
  <si>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</si>
  <si>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</si>
  <si>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</si>
  <si>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</si>
  <si>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</si>
  <si>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</si>
  <si>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</si>
  <si>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</si>
  <si>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</si>
  <si>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</si>
  <si>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</si>
  <si>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</si>
  <si>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</si>
  <si>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</si>
  <si>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</si>
  <si>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</si>
  <si>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</si>
  <si>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</si>
  <si>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</si>
  <si>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</si>
  <si>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</si>
  <si>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</si>
  <si>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</si>
  <si>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</si>
  <si>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</si>
  <si>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</si>
  <si>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</si>
  <si>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</si>
  <si>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</si>
  <si>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</si>
  <si>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</si>
  <si>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</si>
  <si>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</si>
  <si>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</si>
  <si>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</si>
  <si>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</si>
  <si>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</si>
  <si>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</si>
  <si>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</si>
  <si>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</si>
  <si>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</si>
  <si>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</si>
  <si>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</si>
  <si>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</si>
  <si>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</si>
  <si>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</si>
  <si>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</si>
  <si>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</si>
  <si>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</si>
  <si>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</si>
  <si>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</si>
  <si>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</si>
  <si>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</si>
  <si>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</si>
  <si>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</si>
  <si>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</si>
  <si>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</si>
  <si>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</si>
  <si>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</si>
  <si>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</si>
  <si>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</si>
  <si>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</si>
  <si>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</si>
  <si>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</si>
  <si>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</si>
  <si>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</si>
  <si>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</si>
  <si>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</si>
  <si>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</si>
  <si>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</si>
  <si>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</si>
  <si>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</si>
  <si>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</si>
  <si>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</si>
  <si>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</si>
  <si>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</si>
  <si>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</si>
  <si>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</si>
  <si>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</si>
  <si>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</si>
  <si>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</si>
  <si>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</si>
  <si>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</si>
  <si>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</si>
  <si>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</si>
  <si>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</si>
  <si>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</si>
  <si>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</si>
  <si>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</si>
  <si>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</si>
  <si>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</si>
  <si>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</si>
  <si>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</si>
  <si>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</si>
  <si>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</si>
  <si>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</si>
  <si>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</si>
  <si>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</si>
  <si>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</si>
  <si>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</si>
  <si>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</si>
  <si>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</si>
  <si>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</si>
  <si>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</si>
  <si>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</si>
  <si>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</si>
  <si>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</si>
  <si>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</si>
  <si>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</si>
  <si>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</si>
  <si>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</si>
  <si>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</si>
  <si>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</si>
  <si>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</si>
  <si>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</si>
  <si>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</si>
  <si>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</si>
  <si>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</si>
  <si>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</si>
  <si>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</si>
  <si>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</si>
  <si>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</si>
  <si>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</si>
  <si>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</si>
  <si>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</si>
  <si>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</si>
  <si>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</si>
  <si>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</si>
  <si>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</si>
  <si>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</si>
  <si>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</si>
  <si>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</si>
  <si>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</si>
  <si>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</si>
  <si>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</si>
  <si>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</si>
  <si>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</si>
  <si>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</si>
  <si>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</si>
  <si>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</si>
  <si>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</si>
  <si>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</si>
  <si>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</si>
  <si>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</si>
  <si>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</si>
  <si>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</si>
  <si>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</si>
  <si>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</si>
  <si>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</si>
  <si>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</si>
  <si>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</si>
  <si>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</si>
  <si>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</si>
  <si>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</si>
  <si>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</si>
  <si>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</si>
  <si>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</si>
  <si>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</si>
  <si>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</si>
  <si>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</si>
  <si>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</si>
  <si>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</si>
  <si>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</si>
  <si>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</si>
  <si>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</si>
  <si>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</si>
  <si>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</si>
  <si>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</si>
  <si>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</si>
  <si>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</si>
  <si>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</si>
  <si>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</si>
  <si>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</si>
  <si>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</si>
  <si>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</si>
  <si>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</si>
  <si>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</si>
  <si>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</si>
  <si>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</si>
  <si>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</si>
  <si>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</si>
  <si>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</si>
  <si>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</si>
  <si>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</si>
  <si>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</si>
  <si>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</si>
  <si>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</si>
  <si>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</si>
  <si>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</si>
  <si>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</si>
  <si>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</si>
  <si>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</si>
  <si>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</si>
  <si>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</si>
  <si>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</si>
  <si>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</si>
  <si>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</si>
  <si>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</si>
  <si>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</si>
  <si>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</si>
  <si>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</si>
  <si>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</si>
  <si>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</si>
  <si>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</si>
  <si>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</si>
  <si>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</si>
  <si>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</si>
  <si>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</si>
  <si>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</si>
  <si>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</si>
  <si>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</si>
  <si>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</si>
  <si>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</si>
  <si>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</si>
  <si>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</si>
  <si>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</si>
  <si>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</si>
  <si>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</si>
  <si>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</si>
  <si>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</si>
  <si>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</si>
  <si>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</si>
  <si>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</si>
  <si>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</si>
  <si>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</si>
  <si>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</si>
  <si>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</si>
  <si>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</si>
  <si>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</si>
  <si>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</si>
  <si>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</si>
  <si>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</si>
  <si>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</si>
  <si>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</si>
  <si>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</si>
  <si>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</si>
  <si>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</si>
  <si>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</si>
  <si>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</si>
  <si>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</si>
  <si>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</si>
  <si>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</si>
  <si>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</si>
  <si>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</si>
  <si>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</si>
  <si>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</si>
  <si>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</si>
  <si>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</si>
  <si>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</si>
  <si>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</si>
  <si>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</si>
  <si>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</si>
  <si>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</si>
  <si>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</si>
  <si>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</si>
  <si>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</si>
  <si>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</si>
  <si>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</si>
  <si>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</si>
  <si>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</si>
  <si>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</si>
  <si>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</si>
  <si>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</si>
  <si>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</si>
  <si>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</si>
  <si>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</si>
  <si>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</si>
  <si>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</si>
  <si>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</si>
  <si>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</si>
  <si>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</si>
  <si>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</si>
  <si>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</si>
  <si>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</si>
  <si>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</si>
  <si>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</si>
  <si>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</si>
  <si>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</si>
  <si>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</si>
  <si>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</si>
  <si>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</si>
  <si>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</si>
  <si>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</si>
  <si>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</si>
  <si>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</si>
  <si>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</si>
  <si>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</si>
  <si>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</si>
  <si>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</si>
  <si>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</si>
  <si>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</si>
  <si>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</si>
  <si>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</si>
  <si>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</si>
  <si>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</si>
  <si>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</si>
  <si>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</si>
  <si>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</si>
  <si>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</si>
  <si>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</si>
  <si>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</si>
  <si>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</si>
  <si>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</si>
  <si>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</si>
  <si>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</si>
  <si>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</si>
  <si>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</si>
  <si>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</si>
  <si>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</si>
  <si>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</si>
  <si>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</si>
  <si>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</si>
  <si>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</si>
  <si>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</si>
  <si>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</si>
  <si>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</si>
  <si>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</si>
  <si>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</si>
  <si>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</si>
  <si>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</si>
  <si>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</si>
  <si>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</si>
  <si>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</si>
  <si>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</si>
  <si>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</si>
  <si>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</si>
  <si>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</si>
  <si>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</si>
  <si>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</si>
  <si>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</si>
  <si>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</si>
  <si>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</si>
  <si>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</si>
  <si>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</si>
  <si>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</si>
  <si>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</si>
  <si>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</si>
  <si>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</si>
  <si>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</si>
  <si>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</si>
  <si>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</si>
  <si>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</si>
  <si>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</si>
  <si>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</si>
  <si>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</si>
  <si>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</si>
  <si>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</si>
  <si>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</si>
  <si>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</si>
  <si>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</si>
  <si>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</si>
  <si>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</si>
  <si>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</si>
  <si>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</si>
  <si>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</si>
  <si>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</si>
  <si>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</si>
  <si>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</si>
  <si>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</si>
  <si>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</si>
  <si>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</si>
  <si>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</si>
  <si>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</si>
  <si>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</si>
  <si>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</si>
  <si>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</si>
  <si>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</si>
  <si>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</si>
  <si>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</si>
  <si>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</si>
  <si>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</si>
  <si>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</si>
  <si>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</si>
  <si>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</si>
  <si>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</si>
  <si>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</si>
  <si>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</si>
  <si>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</si>
  <si>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</si>
  <si>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</si>
  <si>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</si>
  <si>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</si>
  <si>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</si>
  <si>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</si>
  <si>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</si>
  <si>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</si>
  <si>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</si>
  <si>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</si>
  <si>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</si>
  <si>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</si>
  <si>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</si>
  <si>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</si>
  <si>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</si>
  <si>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</si>
  <si>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</si>
  <si>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</si>
  <si>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</si>
  <si>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</si>
  <si>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</si>
  <si>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</si>
  <si>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</si>
  <si>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</si>
  <si>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</si>
  <si>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</si>
  <si>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</si>
  <si>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</si>
  <si>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</si>
  <si>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</si>
  <si>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</si>
  <si>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</si>
  <si>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</si>
  <si>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</si>
  <si>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</si>
  <si>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</si>
  <si>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</si>
  <si>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</si>
  <si>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</si>
  <si>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</si>
  <si>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</si>
  <si>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</si>
  <si>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</si>
  <si>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</si>
  <si>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</si>
  <si>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</si>
  <si>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</si>
  <si>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</si>
  <si>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</si>
  <si>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</si>
  <si>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</si>
  <si>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</si>
  <si>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</si>
  <si>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</si>
  <si>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</si>
  <si>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</si>
  <si>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</si>
  <si>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</si>
  <si>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</si>
  <si>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</si>
  <si>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</si>
  <si>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</si>
  <si>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</si>
  <si>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</si>
  <si>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</si>
  <si>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</si>
  <si>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</si>
  <si>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</si>
  <si>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</si>
  <si>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</si>
  <si>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</si>
  <si>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</si>
  <si>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</si>
  <si>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</si>
  <si>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</si>
  <si>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</si>
  <si>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</si>
  <si>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</si>
  <si>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</si>
  <si>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</si>
  <si>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</si>
  <si>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</si>
  <si>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</si>
  <si>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</si>
  <si>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</si>
  <si>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</si>
  <si>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</si>
  <si>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</si>
  <si>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</si>
  <si>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</si>
  <si>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</si>
  <si>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</si>
  <si>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</si>
  <si>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</si>
  <si>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</si>
  <si>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</si>
  <si>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</si>
  <si>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</si>
  <si>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</si>
  <si>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</si>
  <si>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</si>
  <si>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</si>
  <si>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</si>
  <si>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</si>
  <si>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</si>
  <si>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</si>
  <si>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</si>
  <si>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</si>
  <si>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</si>
  <si>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</si>
  <si>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</si>
  <si>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</si>
  <si>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</si>
  <si>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</si>
  <si>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</si>
  <si>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</si>
  <si>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</si>
  <si>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</si>
  <si>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</si>
  <si>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</si>
  <si>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</si>
  <si>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</si>
  <si>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</si>
  <si>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</si>
  <si>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</si>
  <si>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</si>
  <si>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</si>
  <si>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</si>
  <si>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</si>
  <si>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</si>
  <si>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</si>
  <si>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</si>
  <si>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</si>
  <si>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</si>
  <si>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</si>
  <si>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</si>
  <si>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</si>
  <si>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</si>
  <si>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</si>
  <si>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</si>
  <si>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</si>
  <si>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</si>
  <si>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</si>
  <si>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</si>
  <si>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</si>
  <si>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</si>
  <si>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</si>
  <si>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</si>
  <si>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</si>
  <si>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</si>
  <si>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</si>
  <si>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</si>
  <si>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</si>
  <si>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</si>
  <si>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</si>
  <si>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</si>
  <si>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</si>
  <si>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</si>
  <si>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</si>
  <si>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</si>
  <si>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</si>
  <si>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</si>
  <si>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</si>
  <si>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</si>
  <si>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</si>
  <si>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</si>
  <si>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</si>
  <si>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</si>
  <si>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</si>
  <si>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</si>
  <si>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</si>
  <si>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</si>
  <si>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</si>
  <si>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</si>
  <si>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</si>
  <si>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</si>
  <si>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</si>
  <si>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</si>
  <si>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</si>
  <si>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</si>
  <si>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</si>
  <si>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</si>
  <si>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</si>
  <si>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</si>
  <si>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</si>
  <si>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</si>
  <si>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</si>
  <si>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</si>
  <si>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</si>
  <si>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</si>
  <si>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</si>
  <si>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</si>
  <si>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</si>
  <si>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</si>
  <si>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</si>
  <si>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</si>
  <si>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</si>
  <si>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</si>
  <si>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</si>
  <si>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</si>
  <si>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</si>
  <si>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</si>
  <si>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</si>
  <si>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</si>
  <si>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</si>
  <si>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</si>
  <si>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</si>
  <si>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</si>
  <si>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</si>
  <si>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</si>
  <si>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</si>
  <si>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</si>
  <si>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</si>
  <si>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</si>
  <si>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</si>
  <si>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</si>
  <si>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</si>
  <si>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</si>
  <si>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</si>
  <si>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</si>
  <si>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</si>
  <si>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</si>
  <si>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</si>
  <si>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</si>
  <si>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</si>
  <si>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</si>
  <si>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</si>
  <si>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</si>
  <si>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</si>
  <si>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</si>
  <si>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</si>
  <si>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</si>
  <si>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</si>
  <si>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</si>
  <si>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</si>
  <si>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</si>
  <si>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</si>
  <si>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</si>
  <si>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</si>
  <si>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</si>
  <si>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</si>
  <si>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</si>
  <si>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</si>
  <si>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</si>
  <si>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</si>
  <si>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</si>
  <si>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</si>
  <si>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</si>
  <si>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</si>
  <si>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</si>
  <si>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</si>
  <si>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</si>
  <si>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</si>
  <si>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</si>
  <si>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</si>
  <si>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</si>
  <si>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</si>
  <si>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</si>
  <si>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</si>
  <si>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</si>
  <si>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</si>
  <si>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</si>
  <si>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</si>
  <si>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</si>
  <si>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</si>
  <si>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</si>
  <si>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</si>
  <si>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</si>
  <si>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</si>
  <si>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</si>
  <si>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</si>
  <si>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</si>
  <si>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</si>
  <si>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</si>
  <si>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</si>
  <si>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</si>
  <si>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</si>
  <si>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</si>
  <si>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</si>
  <si>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</si>
  <si>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</si>
  <si>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</si>
  <si>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</si>
  <si>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</si>
  <si>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</si>
  <si>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</si>
  <si>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</si>
  <si>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</si>
  <si>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</si>
  <si>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</si>
  <si>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</si>
  <si>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</si>
  <si>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</si>
  <si>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</si>
  <si>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</si>
  <si>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</si>
  <si>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</si>
  <si>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</si>
  <si>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</si>
  <si>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</si>
  <si>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</si>
  <si>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</si>
  <si>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</si>
  <si>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</si>
  <si>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</si>
  <si>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</si>
  <si>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</si>
  <si>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</si>
  <si>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</si>
  <si>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</si>
  <si>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</si>
  <si>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</si>
  <si>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</si>
  <si>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</si>
  <si>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</si>
  <si>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</si>
  <si>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</si>
  <si>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</si>
  <si>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</si>
  <si>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</si>
  <si>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</si>
  <si>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</si>
  <si>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</si>
  <si>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</si>
  <si>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</si>
  <si>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</si>
  <si>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</si>
  <si>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</si>
  <si>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</si>
  <si>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</si>
  <si>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</si>
  <si>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</si>
  <si>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</si>
  <si>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</si>
  <si>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</si>
  <si>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</si>
  <si>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</si>
  <si>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</si>
  <si>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</si>
  <si>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</si>
  <si>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</si>
  <si>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</si>
  <si>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</si>
  <si>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</si>
  <si>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</si>
  <si>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</si>
  <si>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</si>
  <si>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</si>
  <si>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</si>
  <si>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</si>
  <si>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</si>
  <si>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</si>
  <si>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</si>
  <si>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</si>
  <si>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</si>
  <si>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</si>
  <si>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</si>
  <si>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</si>
  <si>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</si>
  <si>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</si>
  <si>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</si>
  <si>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</si>
  <si>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</si>
  <si>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</si>
  <si>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</si>
  <si>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</si>
  <si>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</si>
  <si>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</si>
  <si>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</si>
  <si>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</si>
  <si>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</si>
  <si>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</si>
  <si>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</si>
  <si>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</si>
  <si>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</si>
  <si>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</si>
  <si>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</si>
  <si>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</si>
  <si>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</si>
  <si>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</si>
  <si>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</si>
  <si>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</si>
  <si>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</si>
  <si>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</si>
  <si>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</si>
  <si>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</si>
  <si>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</si>
  <si>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</si>
  <si>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</si>
  <si>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</si>
  <si>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</si>
  <si>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</si>
  <si>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</si>
  <si>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</si>
  <si>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</si>
  <si>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</si>
  <si>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</si>
  <si>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</si>
  <si>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</si>
  <si>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</si>
  <si>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</si>
  <si>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</si>
  <si>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</si>
  <si>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</si>
  <si>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</si>
  <si>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</si>
  <si>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</si>
  <si>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</si>
  <si>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</si>
  <si>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</si>
  <si>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</si>
  <si>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</si>
  <si>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</si>
  <si>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</si>
  <si>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</si>
  <si>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</si>
  <si>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</si>
  <si>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</si>
  <si>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</si>
  <si>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</si>
  <si>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</si>
  <si>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</si>
  <si>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</si>
  <si>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</si>
  <si>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</si>
  <si>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</si>
  <si>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</si>
  <si>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</si>
  <si>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</si>
  <si>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</si>
  <si>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</si>
  <si>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</si>
  <si>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</si>
  <si>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</si>
  <si>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</si>
  <si>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</si>
  <si>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</si>
  <si>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</si>
  <si>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</si>
  <si>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</si>
  <si>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</si>
  <si>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</si>
  <si>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</si>
  <si>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</si>
  <si>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</si>
  <si>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</si>
  <si>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</si>
  <si>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</si>
  <si>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</si>
  <si>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</si>
  <si>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</si>
  <si>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</si>
  <si>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</si>
  <si>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</si>
  <si>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</si>
  <si>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</si>
  <si>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</si>
  <si>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</si>
  <si>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</si>
  <si>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</si>
  <si>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</si>
  <si>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</si>
  <si>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</si>
  <si>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</si>
  <si>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</si>
  <si>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</si>
  <si>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</si>
  <si>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</si>
  <si>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</si>
  <si>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</si>
  <si>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</si>
  <si>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</si>
  <si>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</si>
  <si>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</si>
  <si>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</si>
  <si>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</si>
  <si>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</si>
  <si>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</si>
  <si>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</si>
  <si>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</si>
  <si>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</si>
  <si>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</si>
  <si>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</si>
  <si>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</si>
  <si>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</si>
  <si>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</si>
  <si>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</si>
  <si>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</si>
  <si>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</si>
  <si>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</si>
  <si>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</si>
  <si>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</si>
  <si>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</si>
  <si>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</si>
  <si>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</si>
  <si>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</si>
  <si>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</si>
  <si>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</si>
  <si>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</si>
  <si>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</si>
  <si>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</si>
  <si>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</si>
  <si>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</si>
  <si>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</si>
  <si>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</si>
  <si>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</si>
  <si>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</si>
  <si>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</si>
  <si>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</si>
  <si>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</si>
  <si>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</si>
  <si>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</si>
  <si>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</si>
  <si>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</si>
  <si>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</si>
  <si>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</si>
  <si>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</si>
  <si>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</si>
  <si>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</si>
  <si>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</si>
  <si>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</si>
  <si>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</si>
  <si>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</si>
  <si>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</si>
  <si>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</si>
  <si>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</si>
  <si>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</si>
  <si>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</si>
  <si>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</si>
  <si>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</si>
  <si>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</si>
  <si>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</si>
  <si>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</si>
  <si>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</si>
  <si>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</si>
  <si>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</si>
  <si>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</si>
  <si>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</si>
  <si>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</si>
  <si>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</si>
  <si>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</si>
  <si>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</si>
  <si>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</si>
  <si>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</si>
  <si>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</si>
  <si>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</si>
  <si>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</si>
  <si>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</si>
  <si>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</si>
  <si>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</si>
  <si>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</si>
  <si>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</si>
  <si>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</si>
  <si>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</si>
  <si>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</si>
  <si>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</si>
  <si>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</si>
  <si>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</si>
  <si>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</si>
  <si>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</si>
  <si>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</si>
  <si>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</si>
  <si>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</si>
  <si>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</si>
  <si>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</si>
  <si>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</si>
  <si>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</si>
  <si>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</si>
  <si>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</si>
  <si>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</si>
  <si>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</si>
  <si>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</si>
  <si>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</si>
  <si>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</si>
  <si>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</si>
  <si>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</si>
  <si>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</si>
  <si>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</si>
  <si>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</si>
  <si>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</si>
  <si>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</si>
  <si>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</si>
  <si>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</si>
  <si>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</si>
  <si>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</si>
  <si>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</si>
  <si>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</si>
  <si>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</si>
  <si>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</si>
  <si>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</si>
  <si>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</si>
  <si>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</si>
  <si>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</si>
  <si>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</si>
  <si>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</si>
  <si>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</si>
  <si>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</si>
  <si>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</si>
  <si>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</si>
  <si>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</si>
  <si>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</si>
  <si>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</si>
  <si>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</si>
  <si>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</si>
  <si>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</si>
  <si>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</si>
  <si>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</si>
  <si>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</si>
  <si>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</si>
  <si>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</si>
  <si>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</si>
  <si>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</si>
  <si>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</si>
  <si>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</si>
  <si>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</si>
  <si>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</si>
  <si>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</si>
  <si>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</si>
  <si>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</si>
  <si>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</si>
  <si>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</si>
  <si>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</si>
  <si>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</si>
  <si>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</si>
  <si>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</si>
  <si>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</si>
  <si>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</si>
  <si>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</si>
  <si>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</si>
  <si>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</si>
  <si>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</si>
  <si>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</si>
  <si>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</si>
  <si>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</si>
  <si>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</si>
  <si>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</si>
  <si>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</si>
  <si>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</si>
  <si>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</si>
  <si>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</si>
  <si>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</si>
  <si>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</si>
  <si>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</si>
  <si>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</si>
  <si>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</si>
  <si>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</si>
  <si>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</si>
  <si>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</si>
  <si>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</si>
  <si>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</si>
  <si>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</si>
  <si>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</si>
  <si>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</si>
  <si>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</si>
  <si>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</si>
  <si>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</si>
  <si>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</si>
  <si>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</si>
  <si>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</si>
  <si>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</si>
  <si>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</si>
  <si>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</si>
  <si>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</si>
  <si>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</si>
  <si>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</si>
  <si>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</si>
  <si>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</si>
  <si>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</si>
  <si>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</si>
  <si>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</si>
  <si>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</si>
  <si>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</si>
  <si>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</si>
  <si>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</si>
  <si>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</si>
  <si>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</si>
  <si>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</si>
  <si>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</si>
  <si>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</si>
  <si>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</si>
  <si>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</si>
  <si>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</si>
  <si>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</si>
  <si>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</si>
  <si>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</si>
  <si>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</si>
  <si>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</si>
  <si>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</si>
  <si>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</si>
  <si>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</si>
  <si>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</si>
  <si>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</si>
  <si>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</si>
  <si>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</si>
  <si>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</si>
  <si>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</si>
  <si>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</si>
  <si>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</si>
  <si>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</si>
  <si>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</si>
  <si>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</si>
  <si>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</si>
  <si>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</si>
  <si>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</si>
  <si>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</si>
  <si>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</si>
  <si>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</si>
  <si>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</si>
  <si>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</si>
  <si>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</si>
  <si>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</si>
  <si>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</si>
  <si>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</si>
  <si>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</si>
  <si>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</si>
  <si>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</si>
  <si>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</si>
  <si>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</si>
  <si>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</si>
  <si>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</si>
  <si>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</si>
  <si>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</si>
  <si>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</si>
  <si>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</si>
  <si>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</si>
  <si>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</si>
  <si>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</si>
  <si>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</si>
  <si>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</si>
  <si>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</si>
  <si>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</si>
  <si>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</si>
  <si>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</si>
  <si>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</si>
  <si>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</si>
  <si>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</si>
  <si>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</si>
  <si>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</si>
  <si>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</si>
  <si>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</si>
  <si>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</si>
  <si>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</si>
  <si>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</si>
  <si>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</si>
  <si>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</si>
  <si>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</si>
  <si>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</si>
  <si>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</si>
  <si>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</si>
  <si>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</si>
  <si>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</si>
  <si>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</si>
  <si>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</si>
  <si>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</si>
  <si>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</si>
  <si>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</si>
  <si>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</si>
  <si>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</si>
  <si>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</si>
  <si>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</si>
  <si>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</si>
  <si>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</si>
  <si>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</si>
  <si>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</si>
  <si>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</si>
  <si>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</si>
  <si>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</si>
  <si>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</si>
  <si>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</si>
  <si>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</si>
  <si>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</si>
  <si>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</si>
  <si>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</si>
  <si>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</si>
  <si>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</si>
  <si>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</si>
  <si>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</si>
  <si>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</si>
  <si>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</si>
  <si>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</si>
  <si>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</si>
  <si>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</si>
  <si>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</si>
  <si>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</si>
  <si>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</si>
  <si>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</si>
  <si>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</si>
  <si>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</si>
  <si>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</si>
  <si>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</si>
  <si>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</si>
  <si>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</si>
  <si>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</si>
  <si>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</si>
  <si>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</si>
  <si>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</si>
  <si>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</si>
  <si>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</si>
  <si>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</si>
  <si>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</si>
  <si>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</si>
  <si>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</si>
  <si>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</si>
  <si>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</si>
  <si>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</si>
  <si>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</si>
  <si>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</si>
  <si>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</si>
  <si>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</si>
  <si>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</si>
  <si>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</si>
  <si>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</si>
  <si>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</si>
  <si>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</si>
  <si>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</si>
  <si>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</si>
  <si>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</si>
  <si>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</si>
  <si>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</si>
  <si>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</si>
  <si>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</si>
  <si>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</si>
  <si>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</si>
  <si>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</si>
  <si>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</si>
  <si>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</si>
  <si>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</si>
  <si>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</si>
  <si>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</si>
  <si>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</si>
  <si>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</si>
  <si>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</si>
  <si>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</si>
  <si>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</si>
  <si>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</si>
  <si>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</si>
  <si>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</si>
  <si>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</si>
  <si>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</si>
  <si>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</si>
  <si>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</si>
  <si>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</si>
  <si>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</si>
  <si>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</si>
  <si>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</si>
  <si>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</si>
  <si>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</si>
  <si>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</si>
  <si>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</si>
  <si>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</si>
  <si>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</si>
  <si>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</si>
  <si>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</si>
  <si>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</si>
  <si>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</si>
  <si>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</si>
  <si>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</si>
  <si>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</si>
  <si>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</si>
  <si>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</si>
  <si>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</si>
  <si>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</si>
  <si>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</si>
  <si>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</si>
  <si>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</si>
  <si>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</si>
  <si>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</si>
  <si>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</si>
  <si>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</si>
  <si>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</si>
  <si>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</si>
  <si>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</si>
  <si>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</si>
  <si>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</si>
  <si>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</si>
  <si>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</si>
  <si>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</si>
  <si>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</si>
  <si>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</si>
  <si>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</si>
  <si>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</si>
  <si>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</si>
  <si>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</si>
  <si>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</si>
  <si>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</si>
  <si>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</si>
  <si>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</si>
  <si>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</si>
  <si>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</si>
  <si>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</si>
  <si>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</si>
  <si>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</si>
  <si>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</si>
  <si>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</si>
  <si>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</si>
  <si>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</si>
  <si>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</si>
  <si>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</si>
  <si>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</si>
  <si>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</si>
  <si>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</si>
  <si>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</si>
  <si>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</si>
  <si>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</si>
  <si>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</si>
  <si>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</si>
  <si>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</si>
  <si>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</si>
  <si>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</si>
  <si>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</si>
  <si>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</si>
  <si>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</si>
  <si>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</si>
  <si>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</si>
  <si>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</si>
  <si>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</si>
  <si>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</si>
  <si>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</si>
  <si>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</si>
  <si>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</si>
  <si>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</si>
  <si>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</si>
  <si>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</si>
  <si>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</si>
  <si>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</si>
  <si>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</si>
  <si>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</si>
  <si>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</si>
  <si>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</si>
  <si>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</si>
  <si>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</si>
  <si>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</si>
  <si>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</si>
  <si>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</si>
  <si>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</si>
  <si>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</si>
  <si>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</si>
  <si>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</si>
  <si>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</si>
  <si>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</si>
  <si>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</si>
  <si>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</si>
  <si>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</si>
  <si>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</si>
  <si>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</si>
  <si>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</si>
  <si>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</si>
  <si>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</si>
  <si>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</si>
  <si>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</si>
  <si>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</si>
  <si>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</si>
  <si>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</si>
  <si>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</si>
  <si>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</si>
  <si>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</si>
  <si>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</si>
  <si>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</si>
  <si>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</si>
  <si>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</si>
  <si>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</si>
  <si>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</si>
  <si>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</si>
  <si>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</si>
  <si>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</si>
  <si>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</si>
  <si>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</si>
  <si>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</si>
  <si>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</si>
  <si>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</si>
  <si>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</si>
  <si>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</si>
  <si>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</si>
  <si>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</si>
  <si>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</si>
  <si>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</si>
  <si>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</si>
  <si>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</si>
  <si>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</si>
  <si>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</si>
  <si>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</si>
  <si>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</si>
  <si>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</si>
  <si>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</si>
  <si>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</si>
  <si>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</si>
  <si>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</si>
  <si>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</si>
  <si>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</si>
  <si>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</si>
  <si>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</si>
  <si>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</si>
  <si>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</si>
  <si>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</si>
  <si>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</si>
  <si>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</si>
  <si>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</si>
  <si>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</si>
  <si>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</si>
  <si>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</si>
  <si>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</si>
  <si>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</si>
  <si>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</si>
  <si>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</si>
  <si>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</si>
  <si>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</si>
  <si>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</si>
  <si>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</si>
  <si>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</si>
  <si>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</si>
  <si>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</si>
  <si>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</si>
  <si>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</si>
  <si>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</si>
  <si>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</si>
  <si>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</si>
  <si>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</si>
  <si>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</si>
  <si>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</si>
  <si>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</si>
  <si>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</si>
  <si>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</si>
  <si>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</si>
  <si>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</si>
  <si>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</si>
  <si>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</si>
  <si>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</si>
  <si>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</si>
  <si>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</si>
  <si>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</si>
  <si>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</si>
  <si>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</si>
  <si>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</si>
  <si>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</si>
  <si>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</si>
  <si>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</si>
  <si>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</si>
  <si>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</si>
  <si>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</si>
  <si>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</si>
  <si>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</si>
  <si>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</si>
  <si>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</si>
  <si>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</si>
  <si>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</si>
  <si>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</si>
  <si>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</si>
  <si>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</si>
  <si>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</si>
  <si>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</si>
  <si>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</si>
  <si>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</si>
  <si>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</si>
  <si>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</si>
  <si>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</si>
  <si>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</si>
  <si>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</si>
  <si>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</si>
  <si>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</si>
  <si>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</si>
  <si>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</si>
  <si>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</si>
  <si>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</si>
  <si>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</si>
  <si>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</si>
  <si>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</si>
  <si>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</si>
  <si>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</si>
  <si>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</si>
  <si>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</si>
  <si>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</si>
  <si>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</si>
  <si>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</si>
  <si>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</si>
  <si>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</si>
  <si>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</si>
  <si>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</si>
  <si>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</si>
  <si>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</si>
  <si>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</si>
  <si>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</si>
  <si>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</si>
  <si>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</si>
  <si>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</si>
  <si>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</si>
  <si>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</si>
  <si>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</si>
  <si>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</si>
  <si>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</si>
  <si>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</si>
  <si>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</si>
  <si>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</si>
  <si>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</si>
  <si>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</si>
  <si>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</si>
  <si>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</si>
  <si>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</si>
  <si>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</si>
  <si>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</si>
  <si>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</si>
  <si>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</si>
  <si>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</si>
  <si>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</si>
  <si>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</si>
  <si>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</si>
  <si>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</si>
  <si>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</si>
  <si>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</si>
  <si>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</si>
  <si>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</si>
  <si>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</si>
  <si>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</si>
  <si>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</si>
  <si>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</si>
  <si>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</si>
  <si>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</si>
  <si>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</si>
  <si>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</si>
  <si>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</si>
  <si>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</si>
  <si>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</si>
  <si>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</si>
  <si>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</si>
  <si>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</si>
  <si>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</si>
  <si>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</si>
  <si>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</si>
  <si>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</si>
  <si>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</si>
  <si>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</si>
  <si>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</si>
  <si>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</si>
  <si>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</si>
  <si>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</si>
  <si>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</si>
  <si>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</si>
  <si>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</si>
  <si>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</si>
  <si>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</si>
  <si>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</si>
  <si>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</si>
  <si>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</si>
  <si>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</si>
  <si>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</si>
  <si>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</si>
  <si>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</si>
  <si>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</si>
  <si>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</si>
  <si>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</si>
  <si>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</si>
  <si>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</si>
  <si>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</si>
  <si>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</si>
  <si>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</si>
  <si>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</si>
  <si>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</si>
  <si>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</si>
  <si>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</si>
  <si>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</si>
  <si>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</si>
  <si>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</si>
  <si>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</si>
  <si>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</si>
  <si>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</si>
  <si>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</si>
  <si>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</si>
  <si>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</si>
  <si>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</si>
  <si>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</si>
  <si>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</si>
  <si>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</si>
  <si>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</si>
  <si>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</si>
  <si>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</si>
  <si>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</si>
  <si>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</si>
  <si>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</si>
  <si>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</si>
  <si>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</si>
  <si>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</si>
  <si>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</si>
  <si>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</si>
  <si>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</si>
  <si>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</si>
  <si>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</si>
  <si>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</si>
  <si>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</si>
  <si>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</si>
  <si>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</si>
  <si>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</si>
  <si>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</si>
  <si>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</si>
  <si>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</si>
  <si>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</si>
  <si>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</si>
  <si>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</si>
  <si>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</si>
  <si>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</si>
  <si>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</si>
  <si>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</si>
  <si>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</si>
  <si>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</si>
  <si>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</si>
  <si>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</si>
  <si>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</si>
  <si>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</si>
  <si>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</si>
  <si>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</si>
  <si>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</si>
  <si>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</si>
  <si>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</si>
  <si>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</si>
  <si>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</si>
  <si>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</si>
  <si>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</si>
  <si>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</si>
  <si>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</si>
  <si>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</si>
  <si>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</si>
  <si>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</si>
  <si>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</si>
  <si>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</si>
  <si>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</si>
  <si>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</si>
  <si>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</si>
  <si>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</si>
  <si>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</si>
  <si>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</si>
  <si>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</si>
  <si>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</si>
  <si>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</si>
  <si>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</si>
  <si>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</si>
  <si>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</si>
  <si>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</si>
  <si>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</si>
  <si>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</si>
  <si>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</si>
  <si>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</si>
  <si>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</si>
  <si>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</si>
  <si>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</si>
  <si>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</si>
  <si>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</si>
  <si>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</si>
  <si>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</si>
  <si>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</si>
  <si>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</si>
  <si>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</si>
  <si>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</si>
  <si>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</si>
  <si>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</si>
  <si>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</si>
  <si>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</si>
  <si>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</si>
  <si>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</si>
  <si>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</si>
  <si>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</si>
  <si>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</si>
  <si>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</si>
  <si>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</si>
  <si>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</si>
  <si>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</si>
  <si>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</si>
  <si>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</si>
  <si>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</si>
  <si>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</si>
  <si>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</si>
  <si>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</si>
  <si>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</si>
  <si>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</si>
  <si>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</si>
  <si>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</si>
  <si>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</si>
  <si>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</si>
  <si>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</si>
  <si>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</si>
  <si>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</si>
  <si>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</si>
  <si>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</si>
  <si>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</si>
  <si>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</si>
  <si>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</si>
  <si>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</si>
  <si>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</si>
  <si>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</si>
  <si>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</si>
  <si>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</si>
  <si>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</si>
  <si>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</si>
  <si>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</si>
  <si>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</si>
  <si>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</si>
  <si>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</si>
  <si>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</si>
  <si>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</si>
  <si>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</si>
  <si>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</si>
  <si>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</si>
  <si>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</si>
  <si>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</si>
  <si>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</si>
  <si>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</si>
  <si>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</si>
  <si>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</si>
  <si>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</si>
  <si>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</si>
  <si>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</si>
  <si>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</si>
  <si>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</si>
  <si>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</si>
  <si>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</si>
  <si>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</si>
  <si>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</si>
  <si>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</si>
  <si>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</si>
  <si>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</si>
  <si>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</si>
  <si>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</si>
  <si>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</si>
  <si>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</si>
  <si>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</si>
  <si>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</si>
  <si>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</si>
  <si>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</si>
  <si>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</si>
  <si>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</si>
  <si>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</si>
  <si>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</si>
  <si>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</si>
  <si>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</si>
  <si>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</si>
  <si>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</si>
  <si>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</si>
  <si>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</si>
  <si>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</si>
  <si>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</si>
  <si>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</si>
  <si>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</si>
  <si>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</si>
  <si>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</si>
  <si>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</si>
  <si>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</si>
  <si>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</si>
  <si>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</si>
  <si>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</si>
  <si>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</si>
  <si>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</si>
  <si>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</si>
  <si>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</si>
  <si>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</si>
  <si>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</si>
  <si>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</si>
  <si>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</si>
  <si>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</si>
  <si>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</si>
  <si>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</si>
  <si>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</si>
  <si>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</si>
  <si>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</si>
  <si>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</si>
  <si>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</si>
  <si>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</si>
  <si>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</si>
  <si>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</si>
  <si>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</si>
  <si>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</si>
  <si>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</si>
  <si>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</si>
  <si>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</si>
  <si>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</si>
  <si>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</si>
  <si>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</si>
  <si>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</si>
  <si>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</si>
  <si>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</si>
  <si>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</si>
  <si>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</si>
  <si>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</si>
  <si>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</si>
  <si>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</si>
  <si>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</si>
  <si>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</si>
  <si>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</si>
  <si>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</si>
  <si>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</si>
  <si>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</si>
  <si>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</si>
  <si>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</si>
  <si>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</si>
  <si>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</si>
  <si>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</si>
  <si>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</si>
  <si>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</si>
  <si>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</si>
  <si>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</si>
  <si>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</si>
  <si>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</si>
  <si>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</si>
  <si>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</si>
  <si>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</si>
  <si>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</si>
  <si>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</si>
  <si>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</si>
  <si>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</si>
  <si>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</si>
  <si>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</si>
  <si>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</si>
  <si>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</si>
  <si>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</si>
  <si>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</si>
  <si>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</si>
  <si>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</si>
  <si>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</si>
  <si>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</si>
  <si>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</si>
  <si>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</si>
  <si>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</si>
  <si>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</si>
  <si>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</si>
  <si>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</si>
  <si>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</si>
  <si>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</si>
  <si>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</si>
  <si>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</si>
  <si>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</si>
  <si>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</si>
  <si>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</si>
  <si>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</si>
  <si>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</si>
  <si>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</si>
  <si>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</si>
  <si>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</si>
  <si>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</si>
  <si>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</si>
  <si>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</si>
  <si>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</si>
  <si>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</si>
  <si>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</si>
  <si>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</si>
  <si>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</si>
  <si>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</si>
  <si>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</si>
  <si>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</si>
  <si>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</si>
  <si>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</si>
  <si>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</si>
  <si>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</si>
  <si>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</si>
  <si>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</si>
  <si>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</si>
  <si>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</si>
  <si>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</si>
  <si>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</si>
  <si>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</si>
  <si>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</si>
  <si>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</si>
  <si>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</si>
  <si>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</si>
  <si>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</si>
  <si>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</si>
  <si>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</si>
  <si>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</si>
  <si>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</si>
  <si>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</si>
  <si>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</si>
  <si>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</si>
  <si>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</si>
  <si>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</si>
  <si>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</si>
  <si>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</si>
  <si>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</si>
  <si>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</si>
  <si>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</si>
  <si>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</si>
  <si>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</si>
  <si>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</si>
  <si>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</si>
  <si>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</si>
  <si>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</si>
  <si>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</si>
  <si>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</si>
  <si>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</si>
  <si>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</si>
  <si>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</si>
  <si>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</si>
  <si>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</si>
  <si>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</si>
  <si>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</si>
  <si>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</si>
  <si>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</si>
  <si>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</si>
  <si>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</si>
  <si>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</si>
  <si>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</si>
  <si>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</si>
  <si>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</si>
  <si>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</si>
  <si>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</si>
  <si>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</si>
  <si>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</si>
  <si>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</si>
  <si>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</si>
  <si>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</si>
  <si>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</si>
  <si>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</si>
  <si>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</si>
  <si>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</si>
  <si>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</si>
  <si>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</si>
  <si>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</si>
  <si>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</si>
  <si>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</si>
  <si>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</si>
  <si>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</si>
  <si>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</si>
  <si>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</si>
  <si>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</si>
  <si>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</si>
  <si>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</si>
  <si>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</si>
  <si>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</si>
  <si>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</si>
  <si>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</si>
  <si>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</si>
  <si>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</si>
  <si>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</si>
  <si>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</si>
  <si>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</si>
  <si>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</si>
  <si>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</si>
  <si>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</si>
  <si>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</si>
  <si>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</si>
  <si>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</si>
  <si>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</si>
  <si>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</si>
  <si>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</si>
  <si>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</si>
  <si>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</si>
  <si>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</si>
  <si>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</si>
  <si>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</si>
  <si>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</si>
  <si>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</si>
  <si>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</si>
  <si>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</si>
  <si>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</si>
  <si>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</si>
  <si>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</si>
  <si>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</si>
  <si>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</si>
  <si>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</si>
  <si>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</si>
  <si>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</si>
  <si>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</si>
  <si>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</si>
  <si>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</si>
  <si>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</si>
  <si>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</si>
  <si>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</si>
  <si>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</si>
  <si>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</si>
  <si>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</si>
  <si>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</si>
  <si>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</si>
  <si>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</si>
  <si>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</si>
  <si>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</si>
  <si>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</si>
  <si>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</si>
  <si>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</si>
  <si>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</si>
  <si>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</si>
  <si>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</si>
  <si>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</si>
  <si>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</si>
  <si>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</si>
  <si>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</si>
  <si>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</si>
  <si>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</si>
  <si>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</si>
  <si>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</si>
  <si>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</si>
  <si>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</si>
  <si>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</si>
  <si>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</si>
  <si>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</si>
  <si>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</si>
  <si>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</si>
  <si>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</si>
  <si>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</si>
  <si>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</si>
  <si>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</si>
  <si>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</si>
  <si>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</si>
  <si>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</si>
  <si>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</si>
  <si>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</si>
  <si>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</si>
  <si>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</si>
  <si>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</si>
  <si>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</si>
  <si>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</si>
  <si>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</si>
  <si>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</si>
  <si>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</si>
  <si>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</si>
  <si>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</si>
  <si>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</si>
  <si>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</si>
  <si>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</si>
  <si>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</si>
  <si>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</si>
  <si>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</si>
  <si>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</si>
  <si>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</si>
  <si>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</si>
  <si>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</si>
  <si>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</si>
  <si>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</si>
  <si>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</si>
  <si>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</si>
  <si>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</si>
  <si>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</si>
  <si>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</si>
  <si>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</si>
  <si>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</si>
  <si>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</si>
  <si>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</si>
  <si>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</si>
  <si>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</si>
  <si>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</si>
  <si>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</si>
  <si>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</si>
  <si>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</si>
  <si>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</si>
  <si>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</si>
  <si>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</si>
  <si>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</si>
  <si>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</si>
  <si>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</si>
  <si>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</si>
  <si>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</si>
  <si>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</si>
  <si>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</si>
  <si>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</si>
  <si>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</si>
  <si>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</si>
  <si>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</si>
  <si>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</si>
  <si>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</si>
  <si>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</si>
  <si>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</si>
  <si>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</si>
  <si>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</si>
  <si>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</si>
  <si>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</si>
  <si>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</si>
  <si>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</si>
  <si>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</si>
  <si>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</si>
  <si>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</si>
  <si>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</si>
  <si>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</si>
  <si>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</si>
  <si>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</si>
  <si>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</si>
  <si>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</si>
  <si>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</si>
  <si>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</si>
  <si>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</si>
  <si>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</si>
  <si>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</si>
  <si>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</si>
  <si>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</si>
  <si>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</si>
  <si>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</si>
  <si>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</si>
  <si>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</si>
  <si>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</si>
  <si>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</si>
  <si>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</si>
  <si>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</si>
  <si>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</si>
  <si>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</si>
  <si>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</si>
  <si>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</si>
  <si>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</si>
  <si>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</si>
  <si>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</si>
  <si>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</si>
  <si>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</si>
  <si>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</si>
  <si>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</si>
  <si>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</si>
  <si>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</si>
  <si>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</si>
  <si>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</si>
  <si>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</si>
  <si>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</si>
  <si>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</si>
  <si>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</si>
  <si>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</si>
  <si>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</si>
  <si>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</si>
  <si>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</si>
  <si>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</si>
  <si>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</si>
  <si>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</si>
  <si>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</si>
  <si>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</si>
  <si>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</si>
  <si>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</si>
  <si>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</si>
  <si>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</si>
  <si>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</si>
  <si>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</si>
  <si>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</si>
  <si>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</si>
  <si>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</si>
  <si>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</si>
  <si>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</si>
  <si>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</si>
  <si>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</si>
  <si>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</si>
  <si>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</si>
  <si>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</si>
  <si>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</si>
  <si>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</si>
  <si>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</si>
  <si>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</si>
  <si>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</si>
  <si>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</si>
  <si>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</si>
  <si>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</si>
  <si>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</si>
  <si>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</si>
  <si>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</si>
  <si>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</si>
  <si>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</si>
  <si>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</si>
  <si>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</si>
  <si>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</si>
  <si>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</si>
  <si>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</si>
  <si>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</si>
  <si>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</si>
  <si>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</si>
  <si>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</si>
  <si>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</si>
  <si>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</si>
  <si>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</si>
  <si>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</si>
  <si>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</si>
  <si>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</si>
  <si>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</si>
  <si>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</si>
  <si>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</si>
  <si>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</si>
  <si>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</si>
  <si>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</si>
  <si>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</si>
  <si>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</si>
  <si>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</si>
  <si>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</si>
  <si>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</si>
  <si>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</si>
  <si>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</si>
  <si>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</si>
  <si>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</si>
  <si>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</si>
  <si>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</si>
  <si>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</si>
  <si>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</si>
  <si>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</si>
  <si>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</si>
  <si>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</si>
  <si>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</si>
  <si>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</si>
  <si>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</si>
  <si>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</si>
  <si>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</si>
  <si>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</si>
  <si>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</si>
  <si>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</si>
  <si>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</si>
  <si>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</si>
  <si>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</si>
  <si>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</si>
  <si>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</si>
  <si>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</si>
  <si>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</si>
  <si>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</si>
  <si>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</si>
  <si>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</si>
  <si>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</si>
  <si>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</si>
  <si>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</si>
  <si>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</si>
  <si>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</si>
  <si>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</si>
  <si>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</si>
  <si>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</si>
  <si>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</si>
  <si>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</si>
  <si>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</si>
  <si>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</si>
  <si>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</si>
  <si>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</si>
  <si>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</si>
  <si>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</si>
  <si>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</si>
  <si>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</si>
  <si>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</si>
  <si>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</si>
  <si>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</si>
  <si>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</si>
  <si>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</si>
  <si>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</si>
  <si>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</si>
  <si>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</si>
  <si>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</si>
  <si>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</si>
  <si>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</si>
  <si>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</si>
  <si>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</si>
  <si>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</si>
  <si>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</si>
  <si>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</si>
  <si>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</si>
  <si>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</si>
  <si>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</si>
  <si>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</si>
  <si>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</si>
  <si>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</si>
  <si>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</si>
  <si>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</si>
  <si>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</si>
  <si>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</si>
  <si>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</si>
  <si>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</si>
  <si>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</si>
  <si>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</si>
  <si>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</si>
  <si>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</si>
  <si>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</si>
  <si>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</si>
  <si>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</si>
  <si>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</si>
  <si>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</si>
  <si>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</si>
  <si>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</si>
  <si>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</si>
  <si>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</si>
  <si>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</si>
  <si>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</si>
  <si>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</si>
  <si>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</si>
  <si>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</si>
  <si>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</si>
  <si>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</si>
  <si>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</si>
  <si>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</si>
  <si>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</si>
  <si>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</si>
  <si>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</si>
  <si>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</si>
  <si>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</si>
  <si>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</si>
  <si>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</si>
  <si>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</si>
  <si>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</si>
  <si>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</si>
  <si>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</si>
  <si>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</si>
  <si>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</si>
  <si>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</si>
  <si>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</si>
  <si>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</si>
  <si>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</si>
  <si>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</si>
  <si>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</si>
  <si>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</si>
  <si>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</si>
  <si>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</si>
  <si>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</si>
  <si>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</si>
  <si>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</si>
  <si>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</si>
  <si>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</si>
  <si>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</si>
  <si>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</si>
  <si>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</si>
  <si>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</si>
  <si>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</si>
  <si>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</si>
  <si>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</si>
  <si>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</si>
  <si>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</si>
  <si>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</si>
  <si>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</si>
  <si>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</si>
  <si>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</si>
  <si>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</si>
  <si>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</si>
  <si>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</si>
  <si>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</si>
  <si>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</si>
  <si>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</si>
  <si>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</si>
  <si>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</si>
  <si>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</si>
  <si>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</si>
  <si>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</si>
  <si>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</si>
  <si>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</si>
  <si>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</si>
  <si>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</si>
  <si>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</si>
  <si>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</si>
  <si>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</si>
  <si>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</si>
  <si>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</si>
  <si>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</si>
  <si>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</si>
  <si>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</si>
  <si>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</si>
  <si>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</si>
  <si>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</si>
  <si>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</si>
  <si>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</si>
  <si>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</si>
  <si>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</si>
  <si>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</si>
  <si>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</si>
  <si>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 50000</t>
  </si>
  <si>
    <t>outcome</t>
  </si>
  <si>
    <t>bakers count</t>
  </si>
  <si>
    <t>Average of bakers count</t>
  </si>
  <si>
    <t>Max of bakers count</t>
  </si>
  <si>
    <t>Min of bakers count</t>
  </si>
  <si>
    <t>StdDevp of bakers count</t>
  </si>
  <si>
    <t>Varp of bakers count</t>
  </si>
  <si>
    <t>Median of bakers count</t>
  </si>
  <si>
    <t>Outcome - Successful</t>
  </si>
  <si>
    <t>Outcome - Fail</t>
  </si>
  <si>
    <t>Median summarizes the data more meaningfully</t>
  </si>
  <si>
    <t xml:space="preserve">Question 1 - </t>
  </si>
  <si>
    <t>Question 2 -</t>
  </si>
  <si>
    <t>There is more variability with successful 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</si>
</sst>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;[Red]0.00"/>
    <numFmt numFmtId="165" formatCode="m/d/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0" fontId="1" fillId="0" borderId="0" xfId="0" applyFont="1"/>
    <xf numFmtId="9" fontId="0" fillId="0" borderId="0" xfId="0" applyNumberFormat="1"/>
    <xf numFmtId="0" fontId="1" fillId="2" borderId="1" xfId="0" applyFont="1" applyFill="1" applyBorder="1"/>
  </cellXfs>
  <cellStyles count="1">
    <cellStyle name="Normal" xfId="0" builtinId="0"/>
  </cellStyles>
  <dxfs count="12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colors>
    <mruColors>
      <color rgb="FFFFC715"/>
      <color rgb="FF698ED1"/>
      <color rgb="FF93C571"/>
      <color rgb="FF3C6CC2"/>
      <color rgb="FF7AB850"/>
      <color rgb="FF401AE0"/>
      <color rgb="FF136F38"/>
      <color rgb="FFDF0B1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[StarterBook.xlsx]CategoryStats!PivotTable1</c:name>
    <c:fmtId val="21"/>
  </c:pivotSource>
  <c:chart>
    <c:autoTitleDeleted val="0"/>
    <c:pivotFmts>
      <c:pivotFmt>
        <c:idx val="0"/>
        <c:spPr>
          <a:solidFill>
            <a:srgbClr val="93C57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698ED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C715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3C571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BD-493F-9CF8-A0A45DFB7B8E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698ED1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BD-493F-9CF8-A0A45DFB7B8E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715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BD-493F-9CF8-A0A45DFB7B8E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BD-493F-9CF8-A0A45DFB7B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3328016"/>
        <c:axId val="533330096"/>
      </c:barChart>
      <c:catAx>
        <c:axId val="53332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330096"/>
        <c:crosses val="autoZero"/>
        <c:auto val="1"/>
        <c:lblAlgn val="ctr"/>
        <c:lblOffset val="100"/>
        <c:noMultiLvlLbl val="0"/>
      </c:catAx>
      <c:valAx>
        <c:axId val="53333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32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Stats!PivotTable1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FB-4CE0-AFF6-817A2FF39940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FB-4CE0-AFF6-817A2FF39940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FB-4CE0-AFF6-817A2FF39940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1FB-4CE0-AFF6-817A2FF399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0196944"/>
        <c:axId val="897289744"/>
      </c:barChart>
      <c:catAx>
        <c:axId val="870196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289744"/>
        <c:crosses val="autoZero"/>
        <c:auto val="1"/>
        <c:lblAlgn val="ctr"/>
        <c:lblOffset val="100"/>
        <c:noMultiLvlLbl val="0"/>
      </c:catAx>
      <c:valAx>
        <c:axId val="89728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196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Date!PivotTable2</c:name>
    <c:fmtId val="6"/>
  </c:pivotSource>
  <c:chart>
    <c:autoTitleDeleted val="0"/>
    <c:pivotFmts>
      <c:pivotFmt>
        <c:idx val="0"/>
        <c:spPr>
          <a:ln w="44450" cap="rnd">
            <a:solidFill>
              <a:srgbClr val="93C571"/>
            </a:solidFill>
            <a:round/>
          </a:ln>
          <a:effectLst/>
        </c:spPr>
        <c:marker>
          <c:symbol val="circle"/>
          <c:size val="9"/>
          <c:spPr>
            <a:solidFill>
              <a:srgbClr val="92D050"/>
            </a:solidFill>
            <a:ln w="9525">
              <a:solidFill>
                <a:srgbClr val="93C571"/>
              </a:solidFill>
            </a:ln>
            <a:effectLst/>
          </c:spPr>
        </c:marker>
      </c:pivotFmt>
      <c:pivotFmt>
        <c:idx val="1"/>
        <c:spPr>
          <a:ln w="44450" cap="rnd">
            <a:solidFill>
              <a:srgbClr val="698ED1"/>
            </a:solidFill>
            <a:round/>
          </a:ln>
          <a:effectLst/>
        </c:spPr>
        <c:marker>
          <c:symbol val="circle"/>
          <c:size val="9"/>
          <c:spPr>
            <a:solidFill>
              <a:srgbClr val="698ED1"/>
            </a:solidFill>
            <a:ln w="9525">
              <a:solidFill>
                <a:srgbClr val="698ED1"/>
              </a:solidFill>
            </a:ln>
            <a:effectLst/>
          </c:spPr>
        </c:marker>
      </c:pivotFmt>
      <c:pivotFmt>
        <c:idx val="2"/>
        <c:spPr>
          <a:ln w="44450" cap="rnd">
            <a:solidFill>
              <a:srgbClr val="FFC715"/>
            </a:solidFill>
            <a:round/>
          </a:ln>
          <a:effectLst/>
        </c:spPr>
        <c:marker>
          <c:symbol val="circle"/>
          <c:size val="9"/>
          <c:spPr>
            <a:solidFill>
              <a:srgbClr val="FFC715"/>
            </a:solidFill>
            <a:ln w="9525">
              <a:solidFill>
                <a:srgbClr val="FFC715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44450" cap="rnd">
              <a:solidFill>
                <a:srgbClr val="93C571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92D050"/>
              </a:solidFill>
              <a:ln w="9525">
                <a:solidFill>
                  <a:srgbClr val="93C57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DE-47DA-8DEF-DB099CC4A88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44450" cap="rnd">
              <a:solidFill>
                <a:srgbClr val="698ED1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698ED1"/>
              </a:solidFill>
              <a:ln w="9525">
                <a:solidFill>
                  <a:srgbClr val="698ED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DE-47DA-8DEF-DB099CC4A88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44450" cap="rnd">
              <a:solidFill>
                <a:srgbClr val="FFC715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FFC715"/>
              </a:solidFill>
              <a:ln w="9525">
                <a:solidFill>
                  <a:srgbClr val="FFC715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DE-47DA-8DEF-DB099CC4A8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7288912"/>
        <c:axId val="897286832"/>
      </c:lineChart>
      <c:catAx>
        <c:axId val="89728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286832"/>
        <c:crosses val="autoZero"/>
        <c:auto val="1"/>
        <c:lblAlgn val="ctr"/>
        <c:lblOffset val="100"/>
        <c:noMultiLvlLbl val="0"/>
      </c:catAx>
      <c:valAx>
        <c:axId val="89728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28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Outcomes'!$F$1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 50000</c:v>
                </c:pt>
              </c:strCache>
            </c:strRef>
          </c:cat>
          <c:val>
            <c:numRef>
              <c:f>'Goal Outcomes'!$F$2:$F$13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14-4B13-9546-DAD4A6C0515F}"/>
            </c:ext>
          </c:extLst>
        </c:ser>
        <c:ser>
          <c:idx val="1"/>
          <c:order val="1"/>
          <c:tx>
            <c:strRef>
              <c:f>'Goal Outcomes'!$G$1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 50000</c:v>
                </c:pt>
              </c:strCache>
            </c:strRef>
          </c:cat>
          <c:val>
            <c:numRef>
              <c:f>'Goal Outcomes'!$G$2:$G$13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14-4B13-9546-DAD4A6C0515F}"/>
            </c:ext>
          </c:extLst>
        </c:ser>
        <c:ser>
          <c:idx val="2"/>
          <c:order val="2"/>
          <c:tx>
            <c:strRef>
              <c:f>'Goal Outcomes'!$H$1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 50000</c:v>
                </c:pt>
              </c:strCache>
            </c:strRef>
          </c:cat>
          <c:val>
            <c:numRef>
              <c:f>'Goal Outcomes'!$H$2:$H$13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14-4B13-9546-DAD4A6C051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957120"/>
        <c:axId val="1059955040"/>
      </c:lineChart>
      <c:catAx>
        <c:axId val="1059957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955040"/>
        <c:crosses val="autoZero"/>
        <c:auto val="1"/>
        <c:lblAlgn val="ctr"/>
        <c:lblOffset val="100"/>
        <c:noMultiLvlLbl val="0"/>
      </c:catAx>
      <c:valAx>
        <c:axId val="105995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957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304799</xdr:colOff>
      <xdr:row>0</xdr:row>
      <xdr:rowOff>180974</xdr:rowOff>
    </xdr:from>
    <xdr:to>
      <xdr:col>18</xdr:col>
      <xdr:colOff>238124</xdr:colOff>
      <xdr:row>24</xdr:row>
      <xdr:rowOff>123825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</xdr:colOff>
      <xdr:row>5</xdr:row>
      <xdr:rowOff>190499</xdr:rowOff>
    </xdr:from>
    <xdr:to>
      <xdr:col>21</xdr:col>
      <xdr:colOff>590550</xdr:colOff>
      <xdr:row>37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</xdr:row>
      <xdr:rowOff>85724</xdr:rowOff>
    </xdr:from>
    <xdr:to>
      <xdr:col>21</xdr:col>
      <xdr:colOff>104775</xdr:colOff>
      <xdr:row>25</xdr:row>
      <xdr:rowOff>57149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1714500</xdr:colOff>
      <xdr:row>16</xdr:row>
      <xdr:rowOff>47625</xdr:rowOff>
    </xdr:from>
    <xdr:to>
      <xdr:col>11</xdr:col>
      <xdr:colOff>485775</xdr:colOff>
      <xdr:row>34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iya" refreshedDate="43955.271924537039" createdVersion="6" refreshedVersion="6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iya" refreshedDate="43955.352738888891" createdVersion="6" refreshedVersion="6" minRefreshableVersion="3" recordCount="4114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Diya" refreshedDate="43955.909414467591" createdVersion="6" refreshedVersion="6" minRefreshableVersion="3" recordCount="235">
  <cacheSource type="worksheet">
    <worksheetSource ref="A1:B1048576" sheet="Backer"/>
  </cacheSource>
  <cacheFields count="2">
    <cacheField name="outcome" numFmtId="0">
      <sharedItems containsBlank="1" count="2">
        <s v="successful"/>
        <m/>
      </sharedItems>
    </cacheField>
    <cacheField name="bakers count" numFmtId="0">
      <sharedItems containsString="0" containsBlank="1" containsNumber="1" containsInteger="1" minValue="3" maxValue="456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Diya" refreshedDate="43955.913716898147" createdVersion="6" refreshedVersion="6" minRefreshableVersion="3" recordCount="126">
  <cacheSource type="worksheet">
    <worksheetSource ref="E1:E127" sheet="Backer"/>
  </cacheSource>
  <cacheFields count="1">
    <cacheField name="bakers count" numFmtId="0">
      <sharedItems containsSemiMixedTypes="0" containsString="0" containsNumber="1" containsInteger="1" minValue="0" maxValue="3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x v="0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x v="0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x v="0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x v="0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x v="1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x v="1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x v="1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x v="2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x v="3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x v="3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x v="3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x v="4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x v="4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x v="4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x v="5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x v="5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x v="6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x v="7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x v="8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x v="8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x v="8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x v="8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x v="8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x v="8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x v="8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x v="8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x v="9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x v="9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x v="11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x v="11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x v="11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x v="11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x v="12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x v="8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x v="8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x v="15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x v="15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x v="17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x v="18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x v="19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x v="19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x v="20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x v="20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x v="20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x v="6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x v="8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x v="8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x v="11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x v="11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x v="11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x v="11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x v="22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x v="23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x v="20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x v="26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x v="11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x v="28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x v="28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x v="20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x v="20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x v="20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x v="11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x v="11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x v="11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x v="14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x v="14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x v="31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x v="30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x v="30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x v="30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x v="14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x v="14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x v="14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x v="17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x v="17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x v="11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x v="32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x v="19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x v="19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x v="14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x v="14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x v="35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x v="35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x v="19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x v="36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x v="37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x v="19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x v="30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x v="30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x v="39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x v="6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x v="6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x v="6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x v="40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x v="6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x v="38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x v="38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x v="38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x v="38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x v="38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x v="6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x v="6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x v="6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x v="6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x v="6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x v="6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x v="6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x v="6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x v="6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x v="6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x v="6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x v="40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x v="6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x v="6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x v="6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x v="40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x v="6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x v="6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35">
  <r>
    <x v="0"/>
    <n v="3"/>
  </r>
  <r>
    <x v="0"/>
    <n v="3"/>
  </r>
  <r>
    <x v="0"/>
    <n v="3"/>
  </r>
  <r>
    <x v="0"/>
    <n v="4"/>
  </r>
  <r>
    <x v="0"/>
    <n v="5"/>
  </r>
  <r>
    <x v="0"/>
    <n v="6"/>
  </r>
  <r>
    <x v="0"/>
    <n v="8"/>
  </r>
  <r>
    <x v="0"/>
    <n v="8"/>
  </r>
  <r>
    <x v="0"/>
    <n v="9"/>
  </r>
  <r>
    <x v="0"/>
    <n v="10"/>
  </r>
  <r>
    <x v="0"/>
    <n v="11"/>
  </r>
  <r>
    <x v="0"/>
    <n v="12"/>
  </r>
  <r>
    <x v="0"/>
    <n v="14"/>
  </r>
  <r>
    <x v="0"/>
    <n v="15"/>
  </r>
  <r>
    <x v="0"/>
    <n v="15"/>
  </r>
  <r>
    <x v="0"/>
    <n v="16"/>
  </r>
  <r>
    <x v="0"/>
    <n v="16"/>
  </r>
  <r>
    <x v="0"/>
    <n v="17"/>
  </r>
  <r>
    <x v="0"/>
    <n v="17"/>
  </r>
  <r>
    <x v="0"/>
    <n v="17"/>
  </r>
  <r>
    <x v="0"/>
    <n v="17"/>
  </r>
  <r>
    <x v="0"/>
    <n v="17"/>
  </r>
  <r>
    <x v="0"/>
    <n v="17"/>
  </r>
  <r>
    <x v="0"/>
    <n v="18"/>
  </r>
  <r>
    <x v="0"/>
    <n v="19"/>
  </r>
  <r>
    <x v="0"/>
    <n v="19"/>
  </r>
  <r>
    <x v="0"/>
    <n v="19"/>
  </r>
  <r>
    <x v="0"/>
    <n v="20"/>
  </r>
  <r>
    <x v="0"/>
    <n v="20"/>
  </r>
  <r>
    <x v="0"/>
    <n v="20"/>
  </r>
  <r>
    <x v="0"/>
    <n v="20"/>
  </r>
  <r>
    <x v="0"/>
    <n v="20"/>
  </r>
  <r>
    <x v="0"/>
    <n v="20"/>
  </r>
  <r>
    <x v="0"/>
    <n v="20"/>
  </r>
  <r>
    <x v="0"/>
    <n v="20"/>
  </r>
  <r>
    <x v="0"/>
    <n v="20"/>
  </r>
  <r>
    <x v="0"/>
    <n v="21"/>
  </r>
  <r>
    <x v="0"/>
    <n v="22"/>
  </r>
  <r>
    <x v="0"/>
    <n v="23"/>
  </r>
  <r>
    <x v="0"/>
    <n v="23"/>
  </r>
  <r>
    <x v="0"/>
    <n v="23"/>
  </r>
  <r>
    <x v="0"/>
    <n v="23"/>
  </r>
  <r>
    <x v="0"/>
    <n v="24"/>
  </r>
  <r>
    <x v="0"/>
    <n v="24"/>
  </r>
  <r>
    <x v="0"/>
    <n v="25"/>
  </r>
  <r>
    <x v="0"/>
    <n v="25"/>
  </r>
  <r>
    <x v="0"/>
    <n v="25"/>
  </r>
  <r>
    <x v="0"/>
    <n v="25"/>
  </r>
  <r>
    <x v="0"/>
    <n v="26"/>
  </r>
  <r>
    <x v="0"/>
    <n v="26"/>
  </r>
  <r>
    <x v="0"/>
    <n v="26"/>
  </r>
  <r>
    <x v="0"/>
    <n v="27"/>
  </r>
  <r>
    <x v="0"/>
    <n v="27"/>
  </r>
  <r>
    <x v="0"/>
    <n v="27"/>
  </r>
  <r>
    <x v="0"/>
    <n v="27"/>
  </r>
  <r>
    <x v="0"/>
    <n v="27"/>
  </r>
  <r>
    <x v="0"/>
    <n v="27"/>
  </r>
  <r>
    <x v="0"/>
    <n v="28"/>
  </r>
  <r>
    <x v="0"/>
    <n v="28"/>
  </r>
  <r>
    <x v="0"/>
    <n v="28"/>
  </r>
  <r>
    <x v="0"/>
    <n v="28"/>
  </r>
  <r>
    <x v="0"/>
    <n v="28"/>
  </r>
  <r>
    <x v="0"/>
    <n v="28"/>
  </r>
  <r>
    <x v="0"/>
    <n v="29"/>
  </r>
  <r>
    <x v="0"/>
    <n v="29"/>
  </r>
  <r>
    <x v="0"/>
    <n v="29"/>
  </r>
  <r>
    <x v="0"/>
    <n v="30"/>
  </r>
  <r>
    <x v="0"/>
    <n v="30"/>
  </r>
  <r>
    <x v="0"/>
    <n v="30"/>
  </r>
  <r>
    <x v="0"/>
    <n v="30"/>
  </r>
  <r>
    <x v="0"/>
    <n v="31"/>
  </r>
  <r>
    <x v="0"/>
    <n v="32"/>
  </r>
  <r>
    <x v="0"/>
    <n v="34"/>
  </r>
  <r>
    <x v="0"/>
    <n v="34"/>
  </r>
  <r>
    <x v="0"/>
    <n v="34"/>
  </r>
  <r>
    <x v="0"/>
    <n v="35"/>
  </r>
  <r>
    <x v="0"/>
    <n v="35"/>
  </r>
  <r>
    <x v="0"/>
    <n v="36"/>
  </r>
  <r>
    <x v="0"/>
    <n v="37"/>
  </r>
  <r>
    <x v="0"/>
    <n v="37"/>
  </r>
  <r>
    <x v="0"/>
    <n v="38"/>
  </r>
  <r>
    <x v="0"/>
    <n v="38"/>
  </r>
  <r>
    <x v="0"/>
    <n v="38"/>
  </r>
  <r>
    <x v="0"/>
    <n v="38"/>
  </r>
  <r>
    <x v="0"/>
    <n v="38"/>
  </r>
  <r>
    <x v="0"/>
    <n v="38"/>
  </r>
  <r>
    <x v="0"/>
    <n v="39"/>
  </r>
  <r>
    <x v="0"/>
    <n v="39"/>
  </r>
  <r>
    <x v="0"/>
    <n v="39"/>
  </r>
  <r>
    <x v="0"/>
    <n v="39"/>
  </r>
  <r>
    <x v="0"/>
    <n v="40"/>
  </r>
  <r>
    <x v="0"/>
    <n v="40"/>
  </r>
  <r>
    <x v="0"/>
    <n v="41"/>
  </r>
  <r>
    <x v="0"/>
    <n v="42"/>
  </r>
  <r>
    <x v="0"/>
    <n v="42"/>
  </r>
  <r>
    <x v="0"/>
    <n v="44"/>
  </r>
  <r>
    <x v="0"/>
    <n v="44"/>
  </r>
  <r>
    <x v="0"/>
    <n v="45"/>
  </r>
  <r>
    <x v="0"/>
    <n v="45"/>
  </r>
  <r>
    <x v="0"/>
    <n v="46"/>
  </r>
  <r>
    <x v="0"/>
    <n v="46"/>
  </r>
  <r>
    <x v="0"/>
    <n v="47"/>
  </r>
  <r>
    <x v="0"/>
    <n v="49"/>
  </r>
  <r>
    <x v="0"/>
    <n v="49"/>
  </r>
  <r>
    <x v="0"/>
    <n v="49"/>
  </r>
  <r>
    <x v="0"/>
    <n v="49"/>
  </r>
  <r>
    <x v="0"/>
    <n v="50"/>
  </r>
  <r>
    <x v="0"/>
    <n v="50"/>
  </r>
  <r>
    <x v="0"/>
    <n v="50"/>
  </r>
  <r>
    <x v="0"/>
    <n v="50"/>
  </r>
  <r>
    <x v="0"/>
    <n v="51"/>
  </r>
  <r>
    <x v="0"/>
    <n v="51"/>
  </r>
  <r>
    <x v="0"/>
    <n v="53"/>
  </r>
  <r>
    <x v="0"/>
    <n v="54"/>
  </r>
  <r>
    <x v="0"/>
    <n v="54"/>
  </r>
  <r>
    <x v="0"/>
    <n v="54"/>
  </r>
  <r>
    <x v="0"/>
    <n v="54"/>
  </r>
  <r>
    <x v="0"/>
    <n v="56"/>
  </r>
  <r>
    <x v="0"/>
    <n v="56"/>
  </r>
  <r>
    <x v="0"/>
    <n v="56"/>
  </r>
  <r>
    <x v="0"/>
    <n v="56"/>
  </r>
  <r>
    <x v="0"/>
    <n v="57"/>
  </r>
  <r>
    <x v="0"/>
    <n v="57"/>
  </r>
  <r>
    <x v="0"/>
    <n v="57"/>
  </r>
  <r>
    <x v="0"/>
    <n v="58"/>
  </r>
  <r>
    <x v="0"/>
    <n v="59"/>
  </r>
  <r>
    <x v="0"/>
    <n v="60"/>
  </r>
  <r>
    <x v="0"/>
    <n v="61"/>
  </r>
  <r>
    <x v="0"/>
    <n v="62"/>
  </r>
  <r>
    <x v="0"/>
    <n v="62"/>
  </r>
  <r>
    <x v="0"/>
    <n v="62"/>
  </r>
  <r>
    <x v="0"/>
    <n v="62"/>
  </r>
  <r>
    <x v="0"/>
    <n v="64"/>
  </r>
  <r>
    <x v="0"/>
    <n v="66"/>
  </r>
  <r>
    <x v="0"/>
    <n v="67"/>
  </r>
  <r>
    <x v="0"/>
    <n v="67"/>
  </r>
  <r>
    <x v="0"/>
    <n v="70"/>
  </r>
  <r>
    <x v="0"/>
    <n v="70"/>
  </r>
  <r>
    <x v="0"/>
    <n v="70"/>
  </r>
  <r>
    <x v="0"/>
    <n v="71"/>
  </r>
  <r>
    <x v="0"/>
    <n v="71"/>
  </r>
  <r>
    <x v="0"/>
    <n v="71"/>
  </r>
  <r>
    <x v="0"/>
    <n v="71"/>
  </r>
  <r>
    <x v="0"/>
    <n v="72"/>
  </r>
  <r>
    <x v="0"/>
    <n v="72"/>
  </r>
  <r>
    <x v="0"/>
    <n v="73"/>
  </r>
  <r>
    <x v="0"/>
    <n v="75"/>
  </r>
  <r>
    <x v="0"/>
    <n v="75"/>
  </r>
  <r>
    <x v="0"/>
    <n v="76"/>
  </r>
  <r>
    <x v="0"/>
    <n v="78"/>
  </r>
  <r>
    <x v="0"/>
    <n v="79"/>
  </r>
  <r>
    <x v="0"/>
    <n v="79"/>
  </r>
  <r>
    <x v="0"/>
    <n v="80"/>
  </r>
  <r>
    <x v="0"/>
    <n v="80"/>
  </r>
  <r>
    <x v="0"/>
    <n v="81"/>
  </r>
  <r>
    <x v="0"/>
    <n v="82"/>
  </r>
  <r>
    <x v="0"/>
    <n v="83"/>
  </r>
  <r>
    <x v="0"/>
    <n v="86"/>
  </r>
  <r>
    <x v="0"/>
    <n v="87"/>
  </r>
  <r>
    <x v="0"/>
    <n v="88"/>
  </r>
  <r>
    <x v="0"/>
    <n v="88"/>
  </r>
  <r>
    <x v="0"/>
    <n v="89"/>
  </r>
  <r>
    <x v="0"/>
    <n v="93"/>
  </r>
  <r>
    <x v="0"/>
    <n v="94"/>
  </r>
  <r>
    <x v="0"/>
    <n v="94"/>
  </r>
  <r>
    <x v="0"/>
    <n v="96"/>
  </r>
  <r>
    <x v="0"/>
    <n v="96"/>
  </r>
  <r>
    <x v="0"/>
    <n v="96"/>
  </r>
  <r>
    <x v="0"/>
    <n v="98"/>
  </r>
  <r>
    <x v="0"/>
    <n v="99"/>
  </r>
  <r>
    <x v="0"/>
    <n v="100"/>
  </r>
  <r>
    <x v="0"/>
    <n v="101"/>
  </r>
  <r>
    <x v="0"/>
    <n v="103"/>
  </r>
  <r>
    <x v="0"/>
    <n v="104"/>
  </r>
  <r>
    <x v="0"/>
    <n v="104"/>
  </r>
  <r>
    <x v="0"/>
    <n v="107"/>
  </r>
  <r>
    <x v="0"/>
    <n v="111"/>
  </r>
  <r>
    <x v="0"/>
    <n v="111"/>
  </r>
  <r>
    <x v="0"/>
    <n v="113"/>
  </r>
  <r>
    <x v="0"/>
    <n v="113"/>
  </r>
  <r>
    <x v="0"/>
    <n v="123"/>
  </r>
  <r>
    <x v="0"/>
    <n v="130"/>
  </r>
  <r>
    <x v="0"/>
    <n v="130"/>
  </r>
  <r>
    <x v="0"/>
    <n v="131"/>
  </r>
  <r>
    <x v="0"/>
    <n v="143"/>
  </r>
  <r>
    <x v="0"/>
    <n v="145"/>
  </r>
  <r>
    <x v="0"/>
    <n v="145"/>
  </r>
  <r>
    <x v="0"/>
    <n v="149"/>
  </r>
  <r>
    <x v="0"/>
    <n v="151"/>
  </r>
  <r>
    <x v="0"/>
    <n v="163"/>
  </r>
  <r>
    <x v="0"/>
    <n v="165"/>
  </r>
  <r>
    <x v="0"/>
    <n v="169"/>
  </r>
  <r>
    <x v="0"/>
    <n v="174"/>
  </r>
  <r>
    <x v="0"/>
    <n v="176"/>
  </r>
  <r>
    <x v="0"/>
    <n v="179"/>
  </r>
  <r>
    <x v="0"/>
    <n v="180"/>
  </r>
  <r>
    <x v="0"/>
    <n v="190"/>
  </r>
  <r>
    <x v="0"/>
    <n v="202"/>
  </r>
  <r>
    <x v="0"/>
    <n v="204"/>
  </r>
  <r>
    <x v="0"/>
    <n v="205"/>
  </r>
  <r>
    <x v="0"/>
    <n v="205"/>
  </r>
  <r>
    <x v="0"/>
    <n v="207"/>
  </r>
  <r>
    <x v="0"/>
    <n v="211"/>
  </r>
  <r>
    <x v="0"/>
    <n v="211"/>
  </r>
  <r>
    <x v="0"/>
    <n v="221"/>
  </r>
  <r>
    <x v="0"/>
    <n v="226"/>
  </r>
  <r>
    <x v="0"/>
    <n v="235"/>
  </r>
  <r>
    <x v="0"/>
    <n v="236"/>
  </r>
  <r>
    <x v="0"/>
    <n v="240"/>
  </r>
  <r>
    <x v="0"/>
    <n v="264"/>
  </r>
  <r>
    <x v="0"/>
    <n v="267"/>
  </r>
  <r>
    <x v="0"/>
    <n v="269"/>
  </r>
  <r>
    <x v="0"/>
    <n v="270"/>
  </r>
  <r>
    <x v="0"/>
    <n v="271"/>
  </r>
  <r>
    <x v="0"/>
    <n v="314"/>
  </r>
  <r>
    <x v="0"/>
    <n v="325"/>
  </r>
  <r>
    <x v="0"/>
    <n v="353"/>
  </r>
  <r>
    <x v="0"/>
    <n v="388"/>
  </r>
  <r>
    <x v="0"/>
    <n v="433"/>
  </r>
  <r>
    <x v="0"/>
    <n v="437"/>
  </r>
  <r>
    <x v="0"/>
    <n v="438"/>
  </r>
  <r>
    <x v="0"/>
    <n v="445"/>
  </r>
  <r>
    <x v="0"/>
    <n v="447"/>
  </r>
  <r>
    <x v="0"/>
    <n v="537"/>
  </r>
  <r>
    <x v="0"/>
    <n v="607"/>
  </r>
  <r>
    <x v="0"/>
    <n v="688"/>
  </r>
  <r>
    <x v="0"/>
    <n v="729"/>
  </r>
  <r>
    <x v="0"/>
    <n v="1049"/>
  </r>
  <r>
    <x v="0"/>
    <n v="1113"/>
  </r>
  <r>
    <x v="0"/>
    <n v="1364"/>
  </r>
  <r>
    <x v="0"/>
    <n v="1530"/>
  </r>
  <r>
    <x v="0"/>
    <n v="1637"/>
  </r>
  <r>
    <x v="0"/>
    <n v="1762"/>
  </r>
  <r>
    <x v="0"/>
    <n v="4562"/>
  </r>
  <r>
    <x v="1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6"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"/>
  </r>
  <r>
    <n v="1"/>
  </r>
  <r>
    <n v="1"/>
  </r>
  <r>
    <n v="1"/>
  </r>
  <r>
    <n v="1"/>
  </r>
  <r>
    <n v="1"/>
  </r>
  <r>
    <n v="1"/>
  </r>
  <r>
    <n v="1"/>
  </r>
  <r>
    <n v="1"/>
  </r>
  <r>
    <n v="1"/>
  </r>
  <r>
    <n v="1"/>
  </r>
  <r>
    <n v="1"/>
  </r>
  <r>
    <n v="1"/>
  </r>
  <r>
    <n v="1"/>
  </r>
  <r>
    <n v="1"/>
  </r>
  <r>
    <n v="1"/>
  </r>
  <r>
    <n v="2"/>
  </r>
  <r>
    <n v="2"/>
  </r>
  <r>
    <n v="2"/>
  </r>
  <r>
    <n v="2"/>
  </r>
  <r>
    <n v="2"/>
  </r>
  <r>
    <n v="2"/>
  </r>
  <r>
    <n v="2"/>
  </r>
  <r>
    <n v="2"/>
  </r>
  <r>
    <n v="2"/>
  </r>
  <r>
    <n v="2"/>
  </r>
  <r>
    <n v="3"/>
  </r>
  <r>
    <n v="3"/>
  </r>
  <r>
    <n v="3"/>
  </r>
  <r>
    <n v="3"/>
  </r>
  <r>
    <n v="4"/>
  </r>
  <r>
    <n v="4"/>
  </r>
  <r>
    <n v="4"/>
  </r>
  <r>
    <n v="4"/>
  </r>
  <r>
    <n v="4"/>
  </r>
  <r>
    <n v="4"/>
  </r>
  <r>
    <n v="4"/>
  </r>
  <r>
    <n v="4"/>
  </r>
  <r>
    <n v="5"/>
  </r>
  <r>
    <n v="5"/>
  </r>
  <r>
    <n v="5"/>
  </r>
  <r>
    <n v="5"/>
  </r>
  <r>
    <n v="5"/>
  </r>
  <r>
    <n v="5"/>
  </r>
  <r>
    <n v="5"/>
  </r>
  <r>
    <n v="5"/>
  </r>
  <r>
    <n v="6"/>
  </r>
  <r>
    <n v="6"/>
  </r>
  <r>
    <n v="6"/>
  </r>
  <r>
    <n v="7"/>
  </r>
  <r>
    <n v="7"/>
  </r>
  <r>
    <n v="7"/>
  </r>
  <r>
    <n v="8"/>
  </r>
  <r>
    <n v="8"/>
  </r>
  <r>
    <n v="9"/>
  </r>
  <r>
    <n v="9"/>
  </r>
  <r>
    <n v="11"/>
  </r>
  <r>
    <n v="11"/>
  </r>
  <r>
    <n v="11"/>
  </r>
  <r>
    <n v="13"/>
  </r>
  <r>
    <n v="13"/>
  </r>
  <r>
    <n v="13"/>
  </r>
  <r>
    <n v="13"/>
  </r>
  <r>
    <n v="13"/>
  </r>
  <r>
    <n v="14"/>
  </r>
  <r>
    <n v="16"/>
  </r>
  <r>
    <n v="16"/>
  </r>
  <r>
    <n v="17"/>
  </r>
  <r>
    <n v="17"/>
  </r>
  <r>
    <n v="18"/>
  </r>
  <r>
    <n v="19"/>
  </r>
  <r>
    <n v="19"/>
  </r>
  <r>
    <n v="21"/>
  </r>
  <r>
    <n v="28"/>
  </r>
  <r>
    <n v="29"/>
  </r>
  <r>
    <n v="30"/>
  </r>
  <r>
    <n v="34"/>
  </r>
  <r>
    <n v="36"/>
  </r>
  <r>
    <n v="37"/>
  </r>
  <r>
    <n v="40"/>
  </r>
  <r>
    <n v="41"/>
  </r>
  <r>
    <n v="42"/>
  </r>
  <r>
    <n v="49"/>
  </r>
  <r>
    <n v="49"/>
  </r>
  <r>
    <n v="50"/>
  </r>
  <r>
    <n v="53"/>
  </r>
  <r>
    <n v="84"/>
  </r>
  <r>
    <n v="85"/>
  </r>
  <r>
    <n v="86"/>
  </r>
  <r>
    <n v="96"/>
  </r>
  <r>
    <n v="96"/>
  </r>
  <r>
    <n v="99"/>
  </r>
  <r>
    <n v="123"/>
  </r>
  <r>
    <n v="152"/>
  </r>
  <r>
    <n v="3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outline="1" outlineData="1" multipleFieldFilters="0" chartFormat="2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20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8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8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8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8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3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6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12:L13" firstHeaderRow="0" firstDataRow="1" firstDataCol="0"/>
  <pivotFields count="1">
    <pivotField dataField="1" showAll="0"/>
  </pivotFields>
  <rowItems count="1">
    <i/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Average of bakers count" fld="0" subtotal="average" baseField="0" baseItem="674226240"/>
    <dataField name="Max of bakers count" fld="0" subtotal="max" baseField="0" baseItem="1"/>
    <dataField name="Min of bakers count" fld="0" subtotal="min" baseField="0" baseItem="1"/>
    <dataField name="StdDevp of bakers count" fld="0" subtotal="stdDevp" baseField="0" baseItem="1"/>
    <dataField name="Varp of bakers count" fld="0" subtotal="varp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4:L5" firstHeaderRow="0" firstDataRow="1" firstDataCol="0"/>
  <pivotFields count="2">
    <pivotField showAll="0">
      <items count="3">
        <item x="0"/>
        <item x="1"/>
        <item t="default"/>
      </items>
    </pivotField>
    <pivotField dataField="1" showAll="0"/>
  </pivotFields>
  <rowItems count="1">
    <i/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Average of bakers count" fld="1" subtotal="average" baseField="0" baseItem="674226240"/>
    <dataField name="Max of bakers count" fld="1" subtotal="max" baseField="0" baseItem="1"/>
    <dataField name="Min of bakers count" fld="1" subtotal="min" baseField="0" baseItem="1"/>
    <dataField name="StdDevp of bakers count" fld="1" subtotal="stdDevp" baseField="0" baseItem="1"/>
    <dataField name="Varp of bakers count" fld="1" subtotal="varp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4115"/>
  <sheetViews>
    <sheetView topLeftCell="A3993" zoomScale="75" zoomScaleNormal="75" workbookViewId="0">
      <selection activeCell="L183" activeCellId="1" sqref="F183:F4112 L183:L411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bestFit="1" customWidth="1"/>
    <col min="16" max="16" width="17.28515625" style="6" bestFit="1" customWidth="1"/>
    <col min="17" max="17" width="12.7109375" bestFit="1" customWidth="1"/>
    <col min="18" max="18" width="17.7109375" bestFit="1" customWidth="1"/>
    <col min="19" max="19" width="23.5703125" style="11" bestFit="1" customWidth="1"/>
    <col min="20" max="20" width="22" style="11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5" t="s">
        <v>8307</v>
      </c>
      <c r="Q1" s="5" t="s">
        <v>8308</v>
      </c>
      <c r="R1" s="5" t="s">
        <v>8309</v>
      </c>
      <c r="S1" s="10" t="s">
        <v>8367</v>
      </c>
      <c r="T1" s="10" t="s">
        <v>8368</v>
      </c>
    </row>
    <row r="2" spans="1:20" ht="60" hidden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ROUND(100*(E2/D2),0)</f>
        <v>137</v>
      </c>
      <c r="P2" s="6">
        <f>IF(L2,E2/L2,0)</f>
        <v>63.917582417582416</v>
      </c>
      <c r="Q2" t="str">
        <f>LEFT(N2,(FIND("/",N2)-1))</f>
        <v>film &amp; video</v>
      </c>
      <c r="R2" t="str">
        <f>RIGHT(N2,LEN(N2) -FIND("/",N2))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ROUND(100*(E3/D3),0)</f>
        <v>143</v>
      </c>
      <c r="P3" s="6">
        <f t="shared" ref="P3:P66" si="1">IF(L3,E3/L3,0)</f>
        <v>185.48101265822785</v>
      </c>
      <c r="Q3" t="str">
        <f t="shared" ref="Q3:Q66" si="2">LEFT(N3,(FIND("/",N3)-1))</f>
        <v>film &amp; video</v>
      </c>
      <c r="R3" t="str">
        <f t="shared" ref="R3:R66" si="3">RIGHT(N3,LEN(N3) -FIND("/",N3))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ROUND(100*(E67/D67),0)</f>
        <v>108</v>
      </c>
      <c r="P67" s="6">
        <f t="shared" ref="P67:P130" si="7">IF(L67,E67/L67,0)</f>
        <v>132.05263157894737</v>
      </c>
      <c r="Q67" t="str">
        <f t="shared" ref="Q67:Q130" si="8">LEFT(N67,(FIND("/",N67)-1))</f>
        <v>film &amp; video</v>
      </c>
      <c r="R67" t="str">
        <f t="shared" ref="R67:R130" si="9">RIGHT(N67,LEN(N67) -FIND("/",N67))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ROUND(100*(E131/D131),0)</f>
        <v>0</v>
      </c>
      <c r="P131" s="6">
        <f t="shared" ref="P131:P194" si="13">IF(L131,E131/L131,0)</f>
        <v>0</v>
      </c>
      <c r="Q131" t="str">
        <f t="shared" ref="Q131:Q194" si="14">LEFT(N131,(FIND("/",N131)-1))</f>
        <v>film &amp; video</v>
      </c>
      <c r="R131" t="str">
        <f t="shared" ref="R131:R194" si="15">RIGHT(N131,LEN(N131) -FIND("/",N131))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ROUND(100*(E195/D195),0)</f>
        <v>0</v>
      </c>
      <c r="P195" s="6">
        <f t="shared" ref="P195:P258" si="19">IF(L195,E195/L195,0)</f>
        <v>0</v>
      </c>
      <c r="Q195" t="str">
        <f t="shared" ref="Q195:Q258" si="20">LEFT(N195,(FIND("/",N195)-1))</f>
        <v>film &amp; video</v>
      </c>
      <c r="R195" t="str">
        <f t="shared" ref="R195:R258" si="21">RIGHT(N195,LEN(N195) -FIND("/",N195))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ROUND(100*(E259/D259),0)</f>
        <v>107</v>
      </c>
      <c r="P259" s="6">
        <f t="shared" ref="P259:P322" si="25">IF(L259,E259/L259,0)</f>
        <v>66.70405357142856</v>
      </c>
      <c r="Q259" t="str">
        <f t="shared" ref="Q259:Q322" si="26">LEFT(N259,(FIND("/",N259)-1))</f>
        <v>film &amp; video</v>
      </c>
      <c r="R259" t="str">
        <f t="shared" ref="R259:R322" si="27">RIGHT(N259,LEN(N259) -FIND("/",N259))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ROUND(100*(E323/D323),0)</f>
        <v>103</v>
      </c>
      <c r="P323" s="6">
        <f t="shared" ref="P323:P386" si="31">IF(L323,E323/L323,0)</f>
        <v>106.62314540059347</v>
      </c>
      <c r="Q323" t="str">
        <f t="shared" ref="Q323:Q386" si="32">LEFT(N323,(FIND("/",N323)-1))</f>
        <v>film &amp; video</v>
      </c>
      <c r="R323" t="str">
        <f t="shared" ref="R323:R386" si="33">RIGHT(N323,LEN(N323) -FIND("/",N323))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ROUND(100*(E387/D387),0)</f>
        <v>106</v>
      </c>
      <c r="P387" s="6">
        <f t="shared" ref="P387:P450" si="37">IF(L387,E387/L387,0)</f>
        <v>111.79535864978902</v>
      </c>
      <c r="Q387" t="str">
        <f t="shared" ref="Q387:Q450" si="38">LEFT(N387,(FIND("/",N387)-1))</f>
        <v>film &amp; video</v>
      </c>
      <c r="R387" t="str">
        <f t="shared" ref="R387:R450" si="39">RIGHT(N387,LEN(N387) -FIND("/",N387))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ROUND(100*(E451/D451),0)</f>
        <v>2</v>
      </c>
      <c r="P451" s="6">
        <f t="shared" ref="P451:P514" si="43">IF(L451,E451/L451,0)</f>
        <v>9</v>
      </c>
      <c r="Q451" t="str">
        <f t="shared" ref="Q451:Q514" si="44">LEFT(N451,(FIND("/",N451)-1))</f>
        <v>film &amp; video</v>
      </c>
      <c r="R451" t="str">
        <f t="shared" ref="R451:R514" si="45">RIGHT(N451,LEN(N451) -FIND("/",N451))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ROUND(100*(E515/D515),0)</f>
        <v>14</v>
      </c>
      <c r="P515" s="6">
        <f t="shared" ref="P515:P578" si="49">IF(L515,E515/L515,0)</f>
        <v>102.38235294117646</v>
      </c>
      <c r="Q515" t="str">
        <f t="shared" ref="Q515:Q578" si="50">LEFT(N515,(FIND("/",N515)-1))</f>
        <v>film &amp; video</v>
      </c>
      <c r="R515" t="str">
        <f t="shared" ref="R515:R578" si="51">RIGHT(N515,LEN(N515) -FIND("/",N515))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ROUND(100*(E579/D579),0)</f>
        <v>0</v>
      </c>
      <c r="P579" s="6">
        <f t="shared" ref="P579:P642" si="55">IF(L579,E579/L579,0)</f>
        <v>10</v>
      </c>
      <c r="Q579" t="str">
        <f t="shared" ref="Q579:Q642" si="56">LEFT(N579,(FIND("/",N579)-1))</f>
        <v>technology</v>
      </c>
      <c r="R579" t="str">
        <f t="shared" ref="R579:R642" si="57">RIGHT(N579,LEN(N579) -FIND("/",N579))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ROUND(100*(E643/D643),0)</f>
        <v>119</v>
      </c>
      <c r="P643" s="6">
        <f t="shared" ref="P643:P706" si="61">IF(L643,E643/L643,0)</f>
        <v>151.31746031746033</v>
      </c>
      <c r="Q643" t="str">
        <f t="shared" ref="Q643:Q706" si="62">LEFT(N643,(FIND("/",N643)-1))</f>
        <v>technology</v>
      </c>
      <c r="R643" t="str">
        <f t="shared" ref="R643:R706" si="63">RIGHT(N643,LEN(N643) -FIND("/",N643))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ROUND(100*(E707/D707),0)</f>
        <v>1</v>
      </c>
      <c r="P707" s="6">
        <f t="shared" ref="P707:P770" si="67">IF(L707,E707/L707,0)</f>
        <v>195.4</v>
      </c>
      <c r="Q707" t="str">
        <f t="shared" ref="Q707:Q770" si="68">LEFT(N707,(FIND("/",N707)-1))</f>
        <v>technology</v>
      </c>
      <c r="R707" t="str">
        <f t="shared" ref="R707:R770" si="69">RIGHT(N707,LEN(N707) -FIND("/",N707))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s="6">
        <f t="shared" si="67"/>
        <v>0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ROUND(100*(E771/D771),0)</f>
        <v>41</v>
      </c>
      <c r="P771" s="6">
        <f t="shared" ref="P771:P834" si="73">IF(L771,E771/L771,0)</f>
        <v>31.846153846153847</v>
      </c>
      <c r="Q771" t="str">
        <f t="shared" ref="Q771:Q834" si="74">LEFT(N771,(FIND("/",N771)-1))</f>
        <v>publishing</v>
      </c>
      <c r="R771" t="str">
        <f t="shared" ref="R771:R834" si="75">RIGHT(N771,LEN(N771) -FIND("/",N771))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ROUND(100*(E835/D835),0)</f>
        <v>102</v>
      </c>
      <c r="P835" s="6">
        <f t="shared" ref="P835:P898" si="79">IF(L835,E835/L835,0)</f>
        <v>148.78048780487805</v>
      </c>
      <c r="Q835" t="str">
        <f t="shared" ref="Q835:Q898" si="80">LEFT(N835,(FIND("/",N835)-1))</f>
        <v>music</v>
      </c>
      <c r="R835" t="str">
        <f t="shared" ref="R835:R898" si="81">RIGHT(N835,LEN(N835) -FIND("/",N835))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ROUND(100*(E899/D899),0)</f>
        <v>0</v>
      </c>
      <c r="P899" s="6">
        <f t="shared" ref="P899:P962" si="85">IF(L899,E899/L899,0)</f>
        <v>0</v>
      </c>
      <c r="Q899" t="str">
        <f t="shared" ref="Q899:Q962" si="86">LEFT(N899,(FIND("/",N899)-1))</f>
        <v>music</v>
      </c>
      <c r="R899" t="str">
        <f t="shared" ref="R899:R962" si="87">RIGHT(N899,LEN(N899) -FIND("/",N899))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ROUND(100*(E963/D963),0)</f>
        <v>42</v>
      </c>
      <c r="P963" s="6">
        <f t="shared" ref="P963:P1026" si="91">IF(L963,E963/L963,0)</f>
        <v>364.35454545454547</v>
      </c>
      <c r="Q963" t="str">
        <f t="shared" ref="Q963:Q1026" si="92">LEFT(N963,(FIND("/",N963)-1))</f>
        <v>technology</v>
      </c>
      <c r="R963" t="str">
        <f t="shared" ref="R963:R1026" si="93">RIGHT(N963,LEN(N963) -FIND("/",N963))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ROUND(100*(E1027/D1027),0)</f>
        <v>110</v>
      </c>
      <c r="P1027" s="6">
        <f t="shared" ref="P1027:P1090" si="97">IF(L1027,E1027/L1027,0)</f>
        <v>71.848571428571432</v>
      </c>
      <c r="Q1027" t="str">
        <f t="shared" ref="Q1027:Q1090" si="98">LEFT(N1027,(FIND("/",N1027)-1))</f>
        <v>music</v>
      </c>
      <c r="R1027" t="str">
        <f t="shared" ref="R1027:R1090" si="99">RIGHT(N1027,LEN(N1027) -FIND("/",N1027))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ROUND(100*(E1091/D1091),0)</f>
        <v>8</v>
      </c>
      <c r="P1091" s="6">
        <f t="shared" ref="P1091:P1154" si="103">IF(L1091,E1091/L1091,0)</f>
        <v>23.959183673469386</v>
      </c>
      <c r="Q1091" t="str">
        <f t="shared" ref="Q1091:Q1154" si="104">LEFT(N1091,(FIND("/",N1091)-1))</f>
        <v>games</v>
      </c>
      <c r="R1091" t="str">
        <f t="shared" ref="R1091:R1154" si="105">RIGHT(N1091,LEN(N1091) -FIND("/",N1091))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ROUND(100*(E1155/D1155),0)</f>
        <v>1</v>
      </c>
      <c r="P1155" s="6">
        <f t="shared" ref="P1155:P1218" si="109">IF(L1155,E1155/L1155,0)</f>
        <v>50</v>
      </c>
      <c r="Q1155" t="str">
        <f t="shared" ref="Q1155:Q1218" si="110">LEFT(N1155,(FIND("/",N1155)-1))</f>
        <v>food</v>
      </c>
      <c r="R1155" t="str">
        <f t="shared" ref="R1155:R1218" si="111">RIGHT(N1155,LEN(N1155) -FIND("/",N1155))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ROUND(100*(E1219/D1219),0)</f>
        <v>103</v>
      </c>
      <c r="P1219" s="6">
        <f t="shared" ref="P1219:P1282" si="115">IF(L1219,E1219/L1219,0)</f>
        <v>148.57377049180329</v>
      </c>
      <c r="Q1219" t="str">
        <f t="shared" ref="Q1219:Q1282" si="116">LEFT(N1219,(FIND("/",N1219)-1))</f>
        <v>photography</v>
      </c>
      <c r="R1219" t="str">
        <f t="shared" ref="R1219:R1282" si="117">RIGHT(N1219,LEN(N1219) -FIND("/",N1219))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ROUND(100*(E1283/D1283),0)</f>
        <v>111</v>
      </c>
      <c r="P1283" s="6">
        <f t="shared" ref="P1283:P1346" si="121">IF(L1283,E1283/L1283,0)</f>
        <v>104.72972972972973</v>
      </c>
      <c r="Q1283" t="str">
        <f t="shared" ref="Q1283:Q1346" si="122">LEFT(N1283,(FIND("/",N1283)-1))</f>
        <v>music</v>
      </c>
      <c r="R1283" t="str">
        <f t="shared" ref="R1283:R1346" si="123">RIGHT(N1283,LEN(N1283) -FIND("/",N1283))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ROUND(100*(E1347/D1347),0)</f>
        <v>125</v>
      </c>
      <c r="P1347" s="6">
        <f t="shared" ref="P1347:P1410" si="127">IF(L1347,E1347/L1347,0)</f>
        <v>53.571428571428569</v>
      </c>
      <c r="Q1347" t="str">
        <f t="shared" ref="Q1347:Q1410" si="128">LEFT(N1347,(FIND("/",N1347)-1))</f>
        <v>publishing</v>
      </c>
      <c r="R1347" t="str">
        <f t="shared" ref="R1347:R1410" si="129">RIGHT(N1347,LEN(N1347) -FIND("/",N1347))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ROUND(100*(E1411/D1411),0)</f>
        <v>0</v>
      </c>
      <c r="P1411" s="6">
        <f t="shared" ref="P1411:P1474" si="133">IF(L1411,E1411/L1411,0)</f>
        <v>0</v>
      </c>
      <c r="Q1411" t="str">
        <f t="shared" ref="Q1411:Q1474" si="134">LEFT(N1411,(FIND("/",N1411)-1))</f>
        <v>publishing</v>
      </c>
      <c r="R1411" t="str">
        <f t="shared" ref="R1411:R1474" si="135">RIGHT(N1411,LEN(N1411) -FIND("/",N1411))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ROUND(100*(E1475/D1475),0)</f>
        <v>121</v>
      </c>
      <c r="P1475" s="6">
        <f t="shared" ref="P1475:P1538" si="139">IF(L1475,E1475/L1475,0)</f>
        <v>38.462553191489363</v>
      </c>
      <c r="Q1475" t="str">
        <f t="shared" ref="Q1475:Q1538" si="140">LEFT(N1475,(FIND("/",N1475)-1))</f>
        <v>publishing</v>
      </c>
      <c r="R1475" t="str">
        <f t="shared" ref="R1475:R1538" si="141">RIGHT(N1475,LEN(N1475) -FIND("/",N1475))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ROUND(100*(E1539/D1539),0)</f>
        <v>180</v>
      </c>
      <c r="P1539" s="6">
        <f t="shared" ref="P1539:P1602" si="145">IF(L1539,E1539/L1539,0)</f>
        <v>96.375</v>
      </c>
      <c r="Q1539" t="str">
        <f t="shared" ref="Q1539:Q1602" si="146">LEFT(N1539,(FIND("/",N1539)-1))</f>
        <v>photography</v>
      </c>
      <c r="R1539" t="str">
        <f t="shared" ref="R1539:R1602" si="147">RIGHT(N1539,LEN(N1539) -FIND("/",N1539))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ROUND(100*(E1603/D1603),0)</f>
        <v>108</v>
      </c>
      <c r="P1603" s="6">
        <f t="shared" ref="P1603:P1666" si="151">IF(L1603,E1603/L1603,0)</f>
        <v>48.325535714285714</v>
      </c>
      <c r="Q1603" t="str">
        <f t="shared" ref="Q1603:Q1666" si="152">LEFT(N1603,(FIND("/",N1603)-1))</f>
        <v>music</v>
      </c>
      <c r="R1603" t="str">
        <f t="shared" ref="R1603:R1666" si="153">RIGHT(N1603,LEN(N1603) -FIND("/",N1603))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ROUND(100*(E1667/D1667),0)</f>
        <v>119</v>
      </c>
      <c r="P1667" s="6">
        <f t="shared" ref="P1667:P1730" si="157">IF(L1667,E1667/L1667,0)</f>
        <v>44.956989247311824</v>
      </c>
      <c r="Q1667" t="str">
        <f t="shared" ref="Q1667:Q1730" si="158">LEFT(N1667,(FIND("/",N1667)-1))</f>
        <v>music</v>
      </c>
      <c r="R1667" t="str">
        <f t="shared" ref="R1667:R1730" si="159">RIGHT(N1667,LEN(N1667) -FIND("/",N1667))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ROUND(100*(E1731/D1731),0)</f>
        <v>0</v>
      </c>
      <c r="P1731" s="6">
        <f t="shared" ref="P1731:P1794" si="163">IF(L1731,E1731/L1731,0)</f>
        <v>0</v>
      </c>
      <c r="Q1731" t="str">
        <f t="shared" ref="Q1731:Q1794" si="164">LEFT(N1731,(FIND("/",N1731)-1))</f>
        <v>music</v>
      </c>
      <c r="R1731" t="str">
        <f t="shared" ref="R1731:R1794" si="165">RIGHT(N1731,LEN(N1731) -FIND("/",N1731))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ROUND(100*(E1795/D1795),0)</f>
        <v>1</v>
      </c>
      <c r="P1795" s="6">
        <f t="shared" ref="P1795:P1858" si="169">IF(L1795,E1795/L1795,0)</f>
        <v>20</v>
      </c>
      <c r="Q1795" t="str">
        <f t="shared" ref="Q1795:Q1858" si="170">LEFT(N1795,(FIND("/",N1795)-1))</f>
        <v>photography</v>
      </c>
      <c r="R1795" t="str">
        <f t="shared" ref="R1795:R1858" si="171">RIGHT(N1795,LEN(N1795) -FIND("/",N1795))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ROUND(100*(E1859/D1859),0)</f>
        <v>100</v>
      </c>
      <c r="P1859" s="6">
        <f t="shared" ref="P1859:P1922" si="175">IF(L1859,E1859/L1859,0)</f>
        <v>136.36363636363637</v>
      </c>
      <c r="Q1859" t="str">
        <f t="shared" ref="Q1859:Q1922" si="176">LEFT(N1859,(FIND("/",N1859)-1))</f>
        <v>music</v>
      </c>
      <c r="R1859" t="str">
        <f t="shared" ref="R1859:R1922" si="177">RIGHT(N1859,LEN(N1859) -FIND("/",N1859))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ROUND(100*(E1923/D1923),0)</f>
        <v>137</v>
      </c>
      <c r="P1923" s="6">
        <f t="shared" ref="P1923:P1986" si="181">IF(L1923,E1923/L1923,0)</f>
        <v>54</v>
      </c>
      <c r="Q1923" t="str">
        <f t="shared" ref="Q1923:Q1986" si="182">LEFT(N1923,(FIND("/",N1923)-1))</f>
        <v>music</v>
      </c>
      <c r="R1923" t="str">
        <f t="shared" ref="R1923:R1986" si="183">RIGHT(N1923,LEN(N1923) -FIND("/",N1923))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ROUND(100*(E1987/D1987),0)</f>
        <v>3</v>
      </c>
      <c r="P1987" s="6">
        <f t="shared" ref="P1987:P2050" si="187">IF(L1987,E1987/L1987,0)</f>
        <v>12.75</v>
      </c>
      <c r="Q1987" t="str">
        <f t="shared" ref="Q1987:Q2050" si="188">LEFT(N1987,(FIND("/",N1987)-1))</f>
        <v>photography</v>
      </c>
      <c r="R1987" t="str">
        <f t="shared" ref="R1987:R2050" si="189">RIGHT(N1987,LEN(N1987) -FIND("/",N1987))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ROUND(100*(E2051/D2051),0)</f>
        <v>120</v>
      </c>
      <c r="P2051" s="6">
        <f t="shared" ref="P2051:P2114" si="193">IF(L2051,E2051/L2051,0)</f>
        <v>80.991037735849048</v>
      </c>
      <c r="Q2051" t="str">
        <f t="shared" ref="Q2051:Q2114" si="194">LEFT(N2051,(FIND("/",N2051)-1))</f>
        <v>technology</v>
      </c>
      <c r="R2051" t="str">
        <f t="shared" ref="R2051:R2114" si="195">RIGHT(N2051,LEN(N2051) -FIND("/",N2051))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ROUND(100*(E2115/D2115),0)</f>
        <v>105</v>
      </c>
      <c r="P2115" s="6">
        <f t="shared" ref="P2115:P2178" si="199">IF(L2115,E2115/L2115,0)</f>
        <v>68.598130841121488</v>
      </c>
      <c r="Q2115" t="str">
        <f t="shared" ref="Q2115:Q2178" si="200">LEFT(N2115,(FIND("/",N2115)-1))</f>
        <v>music</v>
      </c>
      <c r="R2115" t="str">
        <f t="shared" ref="R2115:R2178" si="201">RIGHT(N2115,LEN(N2115) -FIND("/",N2115))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ROUND(100*(E2179/D2179),0)</f>
        <v>100</v>
      </c>
      <c r="P2179" s="6">
        <f t="shared" ref="P2179:P2242" si="205">IF(L2179,E2179/L2179,0)</f>
        <v>65.868421052631575</v>
      </c>
      <c r="Q2179" t="str">
        <f t="shared" ref="Q2179:Q2242" si="206">LEFT(N2179,(FIND("/",N2179)-1))</f>
        <v>music</v>
      </c>
      <c r="R2179" t="str">
        <f t="shared" ref="R2179:R2242" si="207">RIGHT(N2179,LEN(N2179) -FIND("/",N2179))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ROUND(100*(E2243/D2243),0)</f>
        <v>806</v>
      </c>
      <c r="P2243" s="6">
        <f t="shared" ref="P2243:P2306" si="211">IF(L2243,E2243/L2243,0)</f>
        <v>49.472392638036808</v>
      </c>
      <c r="Q2243" t="str">
        <f t="shared" ref="Q2243:Q2306" si="212">LEFT(N2243,(FIND("/",N2243)-1))</f>
        <v>games</v>
      </c>
      <c r="R2243" t="str">
        <f t="shared" ref="R2243:R2306" si="213">RIGHT(N2243,LEN(N2243) -FIND("/",N2243))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ROUND(100*(E2307/D2307),0)</f>
        <v>101</v>
      </c>
      <c r="P2307" s="6">
        <f t="shared" ref="P2307:P2370" si="217">IF(L2307,E2307/L2307,0)</f>
        <v>109.10778443113773</v>
      </c>
      <c r="Q2307" t="str">
        <f t="shared" ref="Q2307:Q2370" si="218">LEFT(N2307,(FIND("/",N2307)-1))</f>
        <v>music</v>
      </c>
      <c r="R2307" t="str">
        <f t="shared" ref="R2307:R2370" si="219">RIGHT(N2307,LEN(N2307) -FIND("/",N2307))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ROUND(100*(E2371/D2371),0)</f>
        <v>0</v>
      </c>
      <c r="P2371" s="6">
        <f t="shared" ref="P2371:P2434" si="223">IF(L2371,E2371/L2371,0)</f>
        <v>0</v>
      </c>
      <c r="Q2371" t="str">
        <f t="shared" ref="Q2371:Q2434" si="224">LEFT(N2371,(FIND("/",N2371)-1))</f>
        <v>technology</v>
      </c>
      <c r="R2371" t="str">
        <f t="shared" ref="R2371:R2434" si="225">RIGHT(N2371,LEN(N2371) -FIND("/",N2371))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ROUND(100*(E2435/D2435),0)</f>
        <v>0</v>
      </c>
      <c r="P2435" s="6">
        <f t="shared" ref="P2435:P2498" si="229">IF(L2435,E2435/L2435,0)</f>
        <v>0</v>
      </c>
      <c r="Q2435" t="str">
        <f t="shared" ref="Q2435:Q2498" si="230">LEFT(N2435,(FIND("/",N2435)-1))</f>
        <v>food</v>
      </c>
      <c r="R2435" t="str">
        <f t="shared" ref="R2435:R2498" si="231">RIGHT(N2435,LEN(N2435) -FIND("/",N2435))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ROUND(100*(E2499/D2499),0)</f>
        <v>113</v>
      </c>
      <c r="P2499" s="6">
        <f t="shared" ref="P2499:P2562" si="235">IF(L2499,E2499/L2499,0)</f>
        <v>80.551071428571419</v>
      </c>
      <c r="Q2499" t="str">
        <f t="shared" ref="Q2499:Q2562" si="236">LEFT(N2499,(FIND("/",N2499)-1))</f>
        <v>music</v>
      </c>
      <c r="R2499" t="str">
        <f t="shared" ref="R2499:R2562" si="237">RIGHT(N2499,LEN(N2499) -FIND("/",N2499))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ROUND(100*(E2563/D2563),0)</f>
        <v>0</v>
      </c>
      <c r="P2563" s="6">
        <f t="shared" ref="P2563:P2626" si="241">IF(L2563,E2563/L2563,0)</f>
        <v>0</v>
      </c>
      <c r="Q2563" t="str">
        <f t="shared" ref="Q2563:Q2626" si="242">LEFT(N2563,(FIND("/",N2563)-1))</f>
        <v>food</v>
      </c>
      <c r="R2563" t="str">
        <f t="shared" ref="R2563:R2626" si="243">RIGHT(N2563,LEN(N2563) -FIND("/",N2563))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ROUND(100*(E2627/D2627),0)</f>
        <v>956</v>
      </c>
      <c r="P2627" s="6">
        <f t="shared" ref="P2627:P2690" si="247">IF(L2627,E2627/L2627,0)</f>
        <v>27.576923076923077</v>
      </c>
      <c r="Q2627" t="str">
        <f t="shared" ref="Q2627:Q2690" si="248">LEFT(N2627,(FIND("/",N2627)-1))</f>
        <v>technology</v>
      </c>
      <c r="R2627" t="str">
        <f t="shared" ref="R2627:R2690" si="249">RIGHT(N2627,LEN(N2627) -FIND("/",N2627))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ROUND(100*(E2691/D2691),0)</f>
        <v>0</v>
      </c>
      <c r="P2691" s="6">
        <f t="shared" ref="P2691:P2754" si="253">IF(L2691,E2691/L2691,0)</f>
        <v>1</v>
      </c>
      <c r="Q2691" t="str">
        <f t="shared" ref="Q2691:Q2754" si="254">LEFT(N2691,(FIND("/",N2691)-1))</f>
        <v>food</v>
      </c>
      <c r="R2691" t="str">
        <f t="shared" ref="R2691:R2754" si="255">RIGHT(N2691,LEN(N2691) -FIND("/",N2691))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ROUND(100*(E2755/D2755),0)</f>
        <v>19</v>
      </c>
      <c r="P2755" s="6">
        <f t="shared" ref="P2755:P2818" si="259">IF(L2755,E2755/L2755,0)</f>
        <v>47.5</v>
      </c>
      <c r="Q2755" t="str">
        <f t="shared" ref="Q2755:Q2818" si="260">LEFT(N2755,(FIND("/",N2755)-1))</f>
        <v>publishing</v>
      </c>
      <c r="R2755" t="str">
        <f t="shared" ref="R2755:R2818" si="261">RIGHT(N2755,LEN(N2755) -FIND("/",N2755))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ROUND(100*(E2819/D2819),0)</f>
        <v>130</v>
      </c>
      <c r="P2819" s="6">
        <f t="shared" ref="P2819:P2882" si="265">IF(L2819,E2819/L2819,0)</f>
        <v>23.636363636363637</v>
      </c>
      <c r="Q2819" t="str">
        <f t="shared" ref="Q2819:Q2882" si="266">LEFT(N2819,(FIND("/",N2819)-1))</f>
        <v>theater</v>
      </c>
      <c r="R2819" t="str">
        <f t="shared" ref="R2819:R2882" si="267">RIGHT(N2819,LEN(N2819) -FIND("/",N2819))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ROUND(100*(E2883/D2883),0)</f>
        <v>0</v>
      </c>
      <c r="P2883" s="6">
        <f t="shared" ref="P2883:P2946" si="271">IF(L2883,E2883/L2883,0)</f>
        <v>0</v>
      </c>
      <c r="Q2883" t="str">
        <f t="shared" ref="Q2883:Q2946" si="272">LEFT(N2883,(FIND("/",N2883)-1))</f>
        <v>theater</v>
      </c>
      <c r="R2883" t="str">
        <f t="shared" ref="R2883:R2946" si="273">RIGHT(N2883,LEN(N2883) -FIND("/",N2883))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ROUND(100*(E2947/D2947),0)</f>
        <v>0</v>
      </c>
      <c r="P2947" s="6">
        <f t="shared" ref="P2947:P3010" si="277">IF(L2947,E2947/L2947,0)</f>
        <v>0</v>
      </c>
      <c r="Q2947" t="str">
        <f t="shared" ref="Q2947:Q3010" si="278">LEFT(N2947,(FIND("/",N2947)-1))</f>
        <v>theater</v>
      </c>
      <c r="R2947" t="str">
        <f t="shared" ref="R2947:R3010" si="279">RIGHT(N2947,LEN(N2947) -FIND("/",N2947))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ROUND(100*(E3011/D3011),0)</f>
        <v>120</v>
      </c>
      <c r="P3011" s="6">
        <f t="shared" ref="P3011:P3074" si="283">IF(L3011,E3011/L3011,0)</f>
        <v>233.8984375</v>
      </c>
      <c r="Q3011" t="str">
        <f t="shared" ref="Q3011:Q3074" si="284">LEFT(N3011,(FIND("/",N3011)-1))</f>
        <v>theater</v>
      </c>
      <c r="R3011" t="str">
        <f t="shared" ref="R3011:R3074" si="285">RIGHT(N3011,LEN(N3011) -FIND("/",N3011))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ROUND(100*(E3075/D3075),0)</f>
        <v>0</v>
      </c>
      <c r="P3075" s="6">
        <f t="shared" ref="P3075:P3138" si="289">IF(L3075,E3075/L3075,0)</f>
        <v>92.142857142857139</v>
      </c>
      <c r="Q3075" t="str">
        <f t="shared" ref="Q3075:Q3138" si="290">LEFT(N3075,(FIND("/",N3075)-1))</f>
        <v>theater</v>
      </c>
      <c r="R3075" t="str">
        <f t="shared" ref="R3075:R3138" si="291">RIGHT(N3075,LEN(N3075) -FIND("/",N3075))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ROUND(100*(E3139/D3139),0)</f>
        <v>3</v>
      </c>
      <c r="P3139" s="6">
        <f t="shared" ref="P3139:P3202" si="295">IF(L3139,E3139/L3139,0)</f>
        <v>50</v>
      </c>
      <c r="Q3139" t="str">
        <f t="shared" ref="Q3139:Q3202" si="296">LEFT(N3139,(FIND("/",N3139)-1))</f>
        <v>theater</v>
      </c>
      <c r="R3139" t="str">
        <f t="shared" ref="R3139:R3202" si="297">RIGHT(N3139,LEN(N3139) -FIND("/",N3139))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ROUND(100*(E3203/D3203),0)</f>
        <v>1</v>
      </c>
      <c r="P3203" s="6">
        <f t="shared" ref="P3203:P3266" si="301">IF(L3203,E3203/L3203,0)</f>
        <v>12.5</v>
      </c>
      <c r="Q3203" t="str">
        <f t="shared" ref="Q3203:Q3266" si="302">LEFT(N3203,(FIND("/",N3203)-1))</f>
        <v>theater</v>
      </c>
      <c r="R3203" t="str">
        <f t="shared" ref="R3203:R3266" si="303">RIGHT(N3203,LEN(N3203) -FIND("/",N3203))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ROUND(100*(E3267/D3267),0)</f>
        <v>164</v>
      </c>
      <c r="P3267" s="6">
        <f t="shared" ref="P3267:P3330" si="307">IF(L3267,E3267/L3267,0)</f>
        <v>70.285714285714292</v>
      </c>
      <c r="Q3267" t="str">
        <f t="shared" ref="Q3267:Q3330" si="308">LEFT(N3267,(FIND("/",N3267)-1))</f>
        <v>theater</v>
      </c>
      <c r="R3267" t="str">
        <f t="shared" ref="R3267:R3330" si="309">RIGHT(N3267,LEN(N3267) -FIND("/",N3267))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ROUND(100*(E3331/D3331),0)</f>
        <v>117</v>
      </c>
      <c r="P3331" s="6">
        <f t="shared" ref="P3331:P3394" si="313">IF(L3331,E3331/L3331,0)</f>
        <v>44.92307692307692</v>
      </c>
      <c r="Q3331" t="str">
        <f t="shared" ref="Q3331:Q3394" si="314">LEFT(N3331,(FIND("/",N3331)-1))</f>
        <v>theater</v>
      </c>
      <c r="R3331" t="str">
        <f t="shared" ref="R3331:R3394" si="315">RIGHT(N3331,LEN(N3331) -FIND("/",N3331))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ROUND(100*(E3395/D3395),0)</f>
        <v>106</v>
      </c>
      <c r="P3395" s="6">
        <f t="shared" ref="P3395:P3458" si="319">IF(L3395,E3395/L3395,0)</f>
        <v>36.06818181818182</v>
      </c>
      <c r="Q3395" t="str">
        <f t="shared" ref="Q3395:Q3458" si="320">LEFT(N3395,(FIND("/",N3395)-1))</f>
        <v>theater</v>
      </c>
      <c r="R3395" t="str">
        <f t="shared" ref="R3395:R3458" si="321">RIGHT(N3395,LEN(N3395) -FIND("/",N3395))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ROUND(100*(E3459/D3459),0)</f>
        <v>140</v>
      </c>
      <c r="P3459" s="6">
        <f t="shared" ref="P3459:P3522" si="325">IF(L3459,E3459/L3459,0)</f>
        <v>50.981818181818184</v>
      </c>
      <c r="Q3459" t="str">
        <f t="shared" ref="Q3459:Q3522" si="326">LEFT(N3459,(FIND("/",N3459)-1))</f>
        <v>theater</v>
      </c>
      <c r="R3459" t="str">
        <f t="shared" ref="R3459:R3522" si="327">RIGHT(N3459,LEN(N3459) -FIND("/",N3459))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ROUND(100*(E3523/D3523),0)</f>
        <v>169</v>
      </c>
      <c r="P3523" s="6">
        <f t="shared" ref="P3523:P3586" si="331">IF(L3523,E3523/L3523,0)</f>
        <v>45.615384615384613</v>
      </c>
      <c r="Q3523" t="str">
        <f t="shared" ref="Q3523:Q3586" si="332">LEFT(N3523,(FIND("/",N3523)-1))</f>
        <v>theater</v>
      </c>
      <c r="R3523" t="str">
        <f t="shared" ref="R3523:R3586" si="333">RIGHT(N3523,LEN(N3523) -FIND("/",N3523))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ROUND(100*(E3587/D3587),0)</f>
        <v>119</v>
      </c>
      <c r="P3587" s="6">
        <f t="shared" ref="P3587:P3650" si="337">IF(L3587,E3587/L3587,0)</f>
        <v>176.08695652173913</v>
      </c>
      <c r="Q3587" t="str">
        <f t="shared" ref="Q3587:Q3650" si="338">LEFT(N3587,(FIND("/",N3587)-1))</f>
        <v>theater</v>
      </c>
      <c r="R3587" t="str">
        <f t="shared" ref="R3587:R3650" si="339">RIGHT(N3587,LEN(N3587) -FIND("/",N3587))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ROUND(100*(E3651/D3651),0)</f>
        <v>104</v>
      </c>
      <c r="P3651" s="6">
        <f t="shared" ref="P3651:P3714" si="343">IF(L3651,E3651/L3651,0)</f>
        <v>97.5</v>
      </c>
      <c r="Q3651" t="str">
        <f t="shared" ref="Q3651:Q3714" si="344">LEFT(N3651,(FIND("/",N3651)-1))</f>
        <v>theater</v>
      </c>
      <c r="R3651" t="str">
        <f t="shared" ref="R3651:R3714" si="345">RIGHT(N3651,LEN(N3651) -FIND("/",N3651))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ROUND(100*(E3715/D3715),0)</f>
        <v>102</v>
      </c>
      <c r="P3715" s="6">
        <f t="shared" ref="P3715:P3778" si="349">IF(L3715,E3715/L3715,0)</f>
        <v>106.84210526315789</v>
      </c>
      <c r="Q3715" t="str">
        <f t="shared" ref="Q3715:Q3778" si="350">LEFT(N3715,(FIND("/",N3715)-1))</f>
        <v>theater</v>
      </c>
      <c r="R3715" t="str">
        <f t="shared" ref="R3715:R3778" si="351">RIGHT(N3715,LEN(N3715) -FIND("/",N3715))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ROUND(100*(E3779/D3779),0)</f>
        <v>143</v>
      </c>
      <c r="P3779" s="6">
        <f t="shared" ref="P3779:P3842" si="355">IF(L3779,E3779/L3779,0)</f>
        <v>48.542372881355931</v>
      </c>
      <c r="Q3779" t="str">
        <f t="shared" ref="Q3779:Q3842" si="356">LEFT(N3779,(FIND("/",N3779)-1))</f>
        <v>theater</v>
      </c>
      <c r="R3779" t="str">
        <f t="shared" ref="R3779:R3842" si="357">RIGHT(N3779,LEN(N3779) -FIND("/",N3779))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ROUND(100*(E3843/D3843),0)</f>
        <v>9</v>
      </c>
      <c r="P3843" s="6">
        <f t="shared" ref="P3843:P3906" si="361">IF(L3843,E3843/L3843,0)</f>
        <v>25.647058823529413</v>
      </c>
      <c r="Q3843" t="str">
        <f t="shared" ref="Q3843:Q3906" si="362">LEFT(N3843,(FIND("/",N3843)-1))</f>
        <v>theater</v>
      </c>
      <c r="R3843" t="str">
        <f t="shared" ref="R3843:R3906" si="363">RIGHT(N3843,LEN(N3843) -FIND("/",N3843))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ROUND(100*(E3907/D3907),0)</f>
        <v>12</v>
      </c>
      <c r="P3907" s="6">
        <f t="shared" ref="P3907:P3970" si="367">IF(L3907,E3907/L3907,0)</f>
        <v>24.714285714285715</v>
      </c>
      <c r="Q3907" t="str">
        <f t="shared" ref="Q3907:Q3970" si="368">LEFT(N3907,(FIND("/",N3907)-1))</f>
        <v>theater</v>
      </c>
      <c r="R3907" t="str">
        <f t="shared" ref="R3907:R3970" si="369">RIGHT(N3907,LEN(N3907) -FIND("/",N3907))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ROUND(100*(E3971/D3971),0)</f>
        <v>7</v>
      </c>
      <c r="P3971" s="6">
        <f t="shared" ref="P3971:P4034" si="373">IF(L3971,E3971/L3971,0)</f>
        <v>35.166666666666664</v>
      </c>
      <c r="Q3971" t="str">
        <f t="shared" ref="Q3971:Q4034" si="374">LEFT(N3971,(FIND("/",N3971)-1))</f>
        <v>theater</v>
      </c>
      <c r="R3971" t="str">
        <f t="shared" ref="R3971:R4034" si="375">RIGHT(N3971,LEN(N3971) -FIND("/",N3971))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ROUND(100*(E4035/D4035),0)</f>
        <v>26</v>
      </c>
      <c r="P4035" s="6">
        <f t="shared" ref="P4035:P4098" si="379">IF(L4035,E4035/L4035,0)</f>
        <v>65.340319148936175</v>
      </c>
      <c r="Q4035" t="str">
        <f t="shared" ref="Q4035:Q4098" si="380">LEFT(N4035,(FIND("/",N4035)-1))</f>
        <v>theater</v>
      </c>
      <c r="R4035" t="str">
        <f t="shared" ref="R4035:R4098" si="381">RIGHT(N4035,LEN(N4035) -FIND("/",N4035))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ROUND(100*(E4099/D4099),0)</f>
        <v>0</v>
      </c>
      <c r="P4099" s="6">
        <f t="shared" ref="P4099:P4115" si="385">IF(L4099,E4099/L4099,0)</f>
        <v>0</v>
      </c>
      <c r="Q4099" t="str">
        <f t="shared" ref="Q4099:Q4115" si="386">LEFT(N4099,(FIND("/",N4099)-1))</f>
        <v>theater</v>
      </c>
      <c r="R4099" t="str">
        <f t="shared" ref="R4099:R4115" si="387">RIGHT(N4099,LEN(N4099) -FIND("/",N4099))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T4115">
    <filterColumn colId="5">
      <filters>
        <filter val="failed"/>
      </filters>
    </filterColumn>
    <filterColumn colId="18">
      <filters>
        <dateGroupItem year="2016" month="5" dateTimeGrouping="month"/>
        <dateGroupItem year="2015" month="5" dateTimeGrouping="month"/>
        <dateGroupItem year="2014" month="5" dateTimeGrouping="month"/>
        <dateGroupItem year="2013" month="5" dateTimeGrouping="month"/>
        <dateGroupItem year="2012" month="5" dateTimeGrouping="month"/>
        <dateGroupItem year="2011" month="5" dateTimeGrouping="month"/>
        <dateGroupItem year="2010" month="5" dateTimeGrouping="month"/>
        <dateGroupItem year="2009" month="5" dateTimeGrouping="month"/>
      </filters>
    </filterColumn>
  </autoFilter>
  <conditionalFormatting sqref="F1:F1048576">
    <cfRule type="cellIs" dxfId="11" priority="4" operator="equal">
      <formula>"live"</formula>
    </cfRule>
    <cfRule type="cellIs" dxfId="10" priority="5" operator="equal">
      <formula>"canceled"</formula>
    </cfRule>
    <cfRule type="cellIs" dxfId="9" priority="8" operator="equal">
      <formula>"failed"</formula>
    </cfRule>
    <cfRule type="cellIs" dxfId="8" priority="9" operator="equal">
      <formula>"successful"</formula>
    </cfRule>
  </conditionalFormatting>
  <conditionalFormatting sqref="O2:O1048576">
    <cfRule type="colorScale" priority="1">
      <colorScale>
        <cfvo type="num" val="0"/>
        <cfvo type="num" val="100"/>
        <cfvo type="num" val="200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I32" sqref="I32"/>
    </sheetView>
  </sheetViews>
  <sheetFormatPr defaultRowHeight="15" x14ac:dyDescent="0.25"/>
  <cols>
    <col min="1" max="1" width="17" customWidth="1"/>
    <col min="2" max="2" width="16.28515625" bestFit="1" customWidth="1"/>
    <col min="3" max="3" width="6.140625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8322</v>
      </c>
    </row>
    <row r="3" spans="1:6" x14ac:dyDescent="0.25">
      <c r="A3" s="7" t="s">
        <v>8323</v>
      </c>
      <c r="B3" s="7" t="s">
        <v>8321</v>
      </c>
    </row>
    <row r="4" spans="1:6" x14ac:dyDescent="0.25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5">
      <c r="A5" s="8" t="s">
        <v>8311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8312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8313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8314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8316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8317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8319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8320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7" workbookViewId="0">
      <selection activeCell="M3" sqref="M3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8322</v>
      </c>
    </row>
    <row r="2" spans="1:6" x14ac:dyDescent="0.25">
      <c r="A2" s="7" t="s">
        <v>8365</v>
      </c>
      <c r="B2" t="s">
        <v>8322</v>
      </c>
    </row>
    <row r="4" spans="1:6" x14ac:dyDescent="0.25">
      <c r="A4" s="7" t="s">
        <v>8366</v>
      </c>
      <c r="B4" s="7" t="s">
        <v>8321</v>
      </c>
    </row>
    <row r="5" spans="1:6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8325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8326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8332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8334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8337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8339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8346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8353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8358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8360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8364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8320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E6" sqref="E6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customWidth="1"/>
    <col min="4" max="4" width="8.85546875" customWidth="1"/>
    <col min="5" max="6" width="11.28515625" bestFit="1" customWidth="1"/>
  </cols>
  <sheetData>
    <row r="1" spans="1:5" x14ac:dyDescent="0.25">
      <c r="A1" s="7" t="s">
        <v>8365</v>
      </c>
      <c r="B1" t="s">
        <v>8322</v>
      </c>
    </row>
    <row r="2" spans="1:5" x14ac:dyDescent="0.25">
      <c r="A2" s="7" t="s">
        <v>8381</v>
      </c>
      <c r="B2" t="s">
        <v>8322</v>
      </c>
    </row>
    <row r="4" spans="1:5" x14ac:dyDescent="0.25">
      <c r="A4" s="7" t="s">
        <v>8323</v>
      </c>
      <c r="B4" s="7" t="s">
        <v>8321</v>
      </c>
    </row>
    <row r="5" spans="1:5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25">
      <c r="A6" s="12" t="s">
        <v>8375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5">
      <c r="A7" s="12" t="s">
        <v>8376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5">
      <c r="A8" s="12" t="s">
        <v>8377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5">
      <c r="A9" s="12" t="s">
        <v>8378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5">
      <c r="A10" s="12" t="s">
        <v>8369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5">
      <c r="A11" s="12" t="s">
        <v>8379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5">
      <c r="A12" s="12" t="s">
        <v>8370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5">
      <c r="A13" s="12" t="s">
        <v>8371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5">
      <c r="A14" s="12" t="s">
        <v>8372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5">
      <c r="A15" s="12" t="s">
        <v>8373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5">
      <c r="A16" s="12" t="s">
        <v>8374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5">
      <c r="A17" s="12" t="s">
        <v>8380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5">
      <c r="A18" s="12" t="s">
        <v>8320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sqref="A1:H1"/>
    </sheetView>
  </sheetViews>
  <sheetFormatPr defaultRowHeight="15" x14ac:dyDescent="0.25"/>
  <cols>
    <col min="1" max="1" width="30.5703125" bestFit="1" customWidth="1"/>
    <col min="2" max="2" width="21.7109375" bestFit="1" customWidth="1"/>
    <col min="3" max="3" width="17.85546875" bestFit="1" customWidth="1"/>
    <col min="4" max="4" width="20.5703125" bestFit="1" customWidth="1"/>
    <col min="5" max="5" width="16.5703125" bestFit="1" customWidth="1"/>
    <col min="6" max="6" width="24.42578125" bestFit="1" customWidth="1"/>
    <col min="7" max="7" width="20.5703125" bestFit="1" customWidth="1"/>
    <col min="8" max="8" width="19.85546875" bestFit="1" customWidth="1"/>
  </cols>
  <sheetData>
    <row r="1" spans="1:8" x14ac:dyDescent="0.25">
      <c r="A1" s="13" t="s">
        <v>8382</v>
      </c>
      <c r="B1" s="13" t="s">
        <v>8383</v>
      </c>
      <c r="C1" s="13" t="s">
        <v>8384</v>
      </c>
      <c r="D1" s="13" t="s">
        <v>8385</v>
      </c>
      <c r="E1" s="13" t="s">
        <v>8386</v>
      </c>
      <c r="F1" s="13" t="s">
        <v>8387</v>
      </c>
      <c r="G1" s="13" t="s">
        <v>8388</v>
      </c>
      <c r="H1" s="13" t="s">
        <v>8389</v>
      </c>
    </row>
    <row r="2" spans="1:8" x14ac:dyDescent="0.25">
      <c r="A2" t="s">
        <v>8390</v>
      </c>
      <c r="B2">
        <f>COUNTIFS(KickStarter!$F:$F,"successful",KickStarter!$D:$D,"&lt;1000")</f>
        <v>322</v>
      </c>
      <c r="C2">
        <f>COUNTIFS(KickStarter!$F:$F,"failed",KickStarter!$D:$D,"&lt;1000")</f>
        <v>113</v>
      </c>
      <c r="D2">
        <f>COUNTIFS(KickStarter!$F:$F,"canceled",KickStarter!$D:$D,"&lt;1000")</f>
        <v>18</v>
      </c>
      <c r="E2">
        <f>SUM(B2:D2)</f>
        <v>453</v>
      </c>
      <c r="F2" s="14">
        <f>ROUND(100*(B2/E2),0)/100</f>
        <v>0.71</v>
      </c>
      <c r="G2" s="14">
        <f>ROUND(100*(C2/E2),0)/100</f>
        <v>0.25</v>
      </c>
      <c r="H2" s="14">
        <f>ROUND(100*(D2/E2),0)/100</f>
        <v>0.04</v>
      </c>
    </row>
    <row r="3" spans="1:8" x14ac:dyDescent="0.25">
      <c r="A3" t="s">
        <v>8391</v>
      </c>
      <c r="B3">
        <f>COUNTIFS(KickStarter!$F:$F,"successful",KickStarter!$D:$D,"&gt;=1000",KickStarter!$D:$D,"&lt;=4999")</f>
        <v>932</v>
      </c>
      <c r="C3">
        <f>COUNTIFS(KickStarter!$F:$F,"failed",KickStarter!$D:$D,"&gt;=1000",KickStarter!$D:$D,"&lt;=4999")</f>
        <v>420</v>
      </c>
      <c r="D3">
        <f>COUNTIFS(KickStarter!$F:$F,"canceled",KickStarter!$D:$D,"&gt;=1000",KickStarter!$D:$D,"&lt;=4999")</f>
        <v>60</v>
      </c>
      <c r="E3">
        <f t="shared" ref="E3:E13" si="0">SUM(B3:D3)</f>
        <v>1412</v>
      </c>
      <c r="F3" s="14">
        <f t="shared" ref="F3:F13" si="1">ROUND(100*(B3/E3),0)/100</f>
        <v>0.66</v>
      </c>
      <c r="G3" s="14">
        <f t="shared" ref="G3:G13" si="2">ROUND(100*(C3/E3),0)/100</f>
        <v>0.3</v>
      </c>
      <c r="H3" s="14">
        <f t="shared" ref="H3:H13" si="3">ROUND(100*(D3/E3),0)/100</f>
        <v>0.04</v>
      </c>
    </row>
    <row r="4" spans="1:8" x14ac:dyDescent="0.25">
      <c r="A4" t="s">
        <v>8392</v>
      </c>
      <c r="B4">
        <f>COUNTIFS(KickStarter!$F:$F,"successful",KickStarter!$D:$D,"&gt;=5000",KickStarter!$D:$D,"&lt;=9999")</f>
        <v>381</v>
      </c>
      <c r="C4">
        <f>COUNTIFS(KickStarter!$F:$F,"failed",KickStarter!$D:$D,"&gt;=5000",KickStarter!$D:$D,"&lt;=9999")</f>
        <v>283</v>
      </c>
      <c r="D4">
        <f>COUNTIFS(KickStarter!$F:$F,"canceled",KickStarter!$D:$D,"&gt;=5000",KickStarter!$D:$D,"&lt;=9999")</f>
        <v>52</v>
      </c>
      <c r="E4">
        <f t="shared" si="0"/>
        <v>716</v>
      </c>
      <c r="F4" s="14">
        <f t="shared" si="1"/>
        <v>0.53</v>
      </c>
      <c r="G4" s="14">
        <f t="shared" si="2"/>
        <v>0.4</v>
      </c>
      <c r="H4" s="14">
        <f t="shared" si="3"/>
        <v>7.0000000000000007E-2</v>
      </c>
    </row>
    <row r="5" spans="1:8" x14ac:dyDescent="0.25">
      <c r="A5" t="s">
        <v>8393</v>
      </c>
      <c r="B5">
        <f>COUNTIFS(KickStarter!$F:$F,"successful",KickStarter!$D:$D,"&gt;=10000",KickStarter!$D:$D,"&lt;=14999")</f>
        <v>168</v>
      </c>
      <c r="C5">
        <f>COUNTIFS(KickStarter!$F:$F,"failed",KickStarter!$D:$D,"&gt;=10000",KickStarter!$D:$D,"&lt;=14999")</f>
        <v>144</v>
      </c>
      <c r="D5">
        <f>COUNTIFS(KickStarter!$F:$F,"canceled",KickStarter!$D:$D,"&gt;=10000",KickStarter!$D:$D,"&lt;=14999")</f>
        <v>40</v>
      </c>
      <c r="E5">
        <f t="shared" si="0"/>
        <v>352</v>
      </c>
      <c r="F5" s="14">
        <f t="shared" si="1"/>
        <v>0.48</v>
      </c>
      <c r="G5" s="14">
        <f t="shared" si="2"/>
        <v>0.41</v>
      </c>
      <c r="H5" s="14">
        <f t="shared" si="3"/>
        <v>0.11</v>
      </c>
    </row>
    <row r="6" spans="1:8" x14ac:dyDescent="0.25">
      <c r="A6" t="s">
        <v>8394</v>
      </c>
      <c r="B6">
        <f>COUNTIFS(KickStarter!$F:$F,"successful",KickStarter!$D:$D,"&gt;=15000",KickStarter!$D:$D,"&lt;=19999")</f>
        <v>94</v>
      </c>
      <c r="C6">
        <f>COUNTIFS(KickStarter!$F:$F,"failed",KickStarter!$D:$D,"&gt;=15000",KickStarter!$D:$D,"&lt;=19999")</f>
        <v>90</v>
      </c>
      <c r="D6">
        <f>COUNTIFS(KickStarter!$F:$F,"canceled",KickStarter!$D:$D,"&gt;=15000",KickStarter!$D:$D,"&lt;=19999")</f>
        <v>17</v>
      </c>
      <c r="E6">
        <f t="shared" si="0"/>
        <v>201</v>
      </c>
      <c r="F6" s="14">
        <f t="shared" si="1"/>
        <v>0.47</v>
      </c>
      <c r="G6" s="14">
        <f t="shared" si="2"/>
        <v>0.45</v>
      </c>
      <c r="H6" s="14">
        <f t="shared" si="3"/>
        <v>0.08</v>
      </c>
    </row>
    <row r="7" spans="1:8" x14ac:dyDescent="0.25">
      <c r="A7" t="s">
        <v>8395</v>
      </c>
      <c r="B7">
        <f>COUNTIFS(KickStarter!$F:$F,"successful",KickStarter!$D:$D,"&gt;=20000",KickStarter!$D:$D,"&lt;=24999")</f>
        <v>62</v>
      </c>
      <c r="C7">
        <f>COUNTIFS(KickStarter!$F:$F,"failed",KickStarter!$D:$D,"&gt;=20000",KickStarter!$D:$D,"&lt;=24999")</f>
        <v>72</v>
      </c>
      <c r="D7">
        <f>COUNTIFS(KickStarter!$F:$F,"canceled",KickStarter!$D:$D,"&gt;=20000",KickStarter!$D:$D,"&lt;=24999")</f>
        <v>14</v>
      </c>
      <c r="E7">
        <f t="shared" si="0"/>
        <v>148</v>
      </c>
      <c r="F7" s="14">
        <f t="shared" si="1"/>
        <v>0.42</v>
      </c>
      <c r="G7" s="14">
        <f t="shared" si="2"/>
        <v>0.49</v>
      </c>
      <c r="H7" s="14">
        <f t="shared" si="3"/>
        <v>0.09</v>
      </c>
    </row>
    <row r="8" spans="1:8" x14ac:dyDescent="0.25">
      <c r="A8" t="s">
        <v>8396</v>
      </c>
      <c r="B8">
        <f>COUNTIFS(KickStarter!$F:$F,"successful",KickStarter!$D:$D,"&gt;=25000",KickStarter!$D:$D,"&lt;=29999")</f>
        <v>55</v>
      </c>
      <c r="C8">
        <f>COUNTIFS(KickStarter!$F:$F,"failed",KickStarter!$D:$D,"&gt;=25000",KickStarter!$D:$D,"&lt;=29999")</f>
        <v>64</v>
      </c>
      <c r="D8">
        <f>COUNTIFS(KickStarter!$F:$F,"canceled",KickStarter!$D:$D,"&gt;=25000",KickStarter!$D:$D,"&lt;=29999")</f>
        <v>18</v>
      </c>
      <c r="E8">
        <f t="shared" si="0"/>
        <v>137</v>
      </c>
      <c r="F8" s="14">
        <f t="shared" si="1"/>
        <v>0.4</v>
      </c>
      <c r="G8" s="14">
        <f t="shared" si="2"/>
        <v>0.47</v>
      </c>
      <c r="H8" s="14">
        <f t="shared" si="3"/>
        <v>0.13</v>
      </c>
    </row>
    <row r="9" spans="1:8" x14ac:dyDescent="0.25">
      <c r="A9" t="s">
        <v>8397</v>
      </c>
      <c r="B9">
        <f>COUNTIFS(KickStarter!$F:$F,"successful",KickStarter!$D:$D,"&gt;=30000",KickStarter!$D:$D,"&lt;=34999")</f>
        <v>32</v>
      </c>
      <c r="C9">
        <f>COUNTIFS(KickStarter!$F:$F,"failed",KickStarter!$D:$D,"&gt;=30000",KickStarter!$D:$D,"&lt;=34999")</f>
        <v>37</v>
      </c>
      <c r="D9">
        <f>COUNTIFS(KickStarter!$F:$F,"canceled",KickStarter!$D:$D,"&gt;=30000",KickStarter!$D:$D,"&lt;=34999")</f>
        <v>13</v>
      </c>
      <c r="E9">
        <f t="shared" si="0"/>
        <v>82</v>
      </c>
      <c r="F9" s="14">
        <f t="shared" si="1"/>
        <v>0.39</v>
      </c>
      <c r="G9" s="14">
        <f t="shared" si="2"/>
        <v>0.45</v>
      </c>
      <c r="H9" s="14">
        <f t="shared" si="3"/>
        <v>0.16</v>
      </c>
    </row>
    <row r="10" spans="1:8" x14ac:dyDescent="0.25">
      <c r="A10" t="s">
        <v>8398</v>
      </c>
      <c r="B10">
        <f>COUNTIFS(KickStarter!$F:$F,"successful",KickStarter!$D:$D,"&gt;=35000",KickStarter!$D:$D,"&lt;=39999")</f>
        <v>26</v>
      </c>
      <c r="C10">
        <f>COUNTIFS(KickStarter!$F:$F,"failed",KickStarter!$D:$D,"&gt;=35000",KickStarter!$D:$D,"&lt;=39999")</f>
        <v>22</v>
      </c>
      <c r="D10">
        <f>COUNTIFS(KickStarter!$F:$F,"canceled",KickStarter!$D:$D,"&gt;=35000",KickStarter!$D:$D,"&lt;=39999")</f>
        <v>7</v>
      </c>
      <c r="E10">
        <f t="shared" si="0"/>
        <v>55</v>
      </c>
      <c r="F10" s="14">
        <f t="shared" si="1"/>
        <v>0.47</v>
      </c>
      <c r="G10" s="14">
        <f t="shared" si="2"/>
        <v>0.4</v>
      </c>
      <c r="H10" s="14">
        <f t="shared" si="3"/>
        <v>0.13</v>
      </c>
    </row>
    <row r="11" spans="1:8" x14ac:dyDescent="0.25">
      <c r="A11" t="s">
        <v>8399</v>
      </c>
      <c r="B11">
        <f>COUNTIFS(KickStarter!$F:$F,"successful",KickStarter!$D:$D,"&gt;=40000",KickStarter!$D:$D,"&lt;=44999")</f>
        <v>21</v>
      </c>
      <c r="C11">
        <f>COUNTIFS(KickStarter!$F:$F,"failed",KickStarter!$D:$D,"&gt;=40000",KickStarter!$D:$D,"&lt;=44999")</f>
        <v>16</v>
      </c>
      <c r="D11">
        <f>COUNTIFS(KickStarter!$F:$F,"canceled",KickStarter!$D:$D,"&gt;=40000",KickStarter!$D:$D,"&lt;=44999")</f>
        <v>6</v>
      </c>
      <c r="E11">
        <f t="shared" si="0"/>
        <v>43</v>
      </c>
      <c r="F11" s="14">
        <f t="shared" si="1"/>
        <v>0.49</v>
      </c>
      <c r="G11" s="14">
        <f t="shared" si="2"/>
        <v>0.37</v>
      </c>
      <c r="H11" s="14">
        <f t="shared" si="3"/>
        <v>0.14000000000000001</v>
      </c>
    </row>
    <row r="12" spans="1:8" x14ac:dyDescent="0.25">
      <c r="A12" t="s">
        <v>8400</v>
      </c>
      <c r="B12">
        <f>COUNTIFS(KickStarter!$F:$F,"successful",KickStarter!$D:$D,"&gt;=45000",KickStarter!$D:$D,"&lt;=49999")</f>
        <v>6</v>
      </c>
      <c r="C12">
        <f>COUNTIFS(KickStarter!$F:$F,"failed",KickStarter!$D:$D,"&gt;=45000",KickStarter!$D:$D,"&lt;=49999")</f>
        <v>11</v>
      </c>
      <c r="D12">
        <f>COUNTIFS(KickStarter!$F:$F,"canceled",KickStarter!$D:$D,"&gt;=45000",KickStarter!$D:$D,"&lt;=49999")</f>
        <v>4</v>
      </c>
      <c r="E12">
        <f t="shared" si="0"/>
        <v>21</v>
      </c>
      <c r="F12" s="14">
        <f t="shared" si="1"/>
        <v>0.28999999999999998</v>
      </c>
      <c r="G12" s="14">
        <f t="shared" si="2"/>
        <v>0.52</v>
      </c>
      <c r="H12" s="14">
        <f t="shared" si="3"/>
        <v>0.19</v>
      </c>
    </row>
    <row r="13" spans="1:8" x14ac:dyDescent="0.25">
      <c r="A13" t="s">
        <v>8401</v>
      </c>
      <c r="B13">
        <f>COUNTIFS(KickStarter!$F:$F,"successful",KickStarter!$D:$D,"&gt;=50000")</f>
        <v>86</v>
      </c>
      <c r="C13">
        <f>COUNTIFS(KickStarter!$F:$F,"failed",KickStarter!$D:$D,"&gt;=50000")</f>
        <v>258</v>
      </c>
      <c r="D13">
        <f>COUNTIFS(KickStarter!$F:$F,"canceled",KickStarter!$D:$D,"&gt;=50000")</f>
        <v>100</v>
      </c>
      <c r="E13">
        <f t="shared" si="0"/>
        <v>444</v>
      </c>
      <c r="F13" s="14">
        <f t="shared" si="1"/>
        <v>0.19</v>
      </c>
      <c r="G13" s="14">
        <f t="shared" si="2"/>
        <v>0.57999999999999996</v>
      </c>
      <c r="H13" s="14">
        <f t="shared" si="3"/>
        <v>0.23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35"/>
  <sheetViews>
    <sheetView tabSelected="1" workbookViewId="0">
      <selection activeCell="I15" sqref="I15"/>
    </sheetView>
  </sheetViews>
  <sheetFormatPr defaultRowHeight="15" x14ac:dyDescent="0.25"/>
  <cols>
    <col min="2" max="2" width="12.28515625" bestFit="1" customWidth="1"/>
    <col min="3" max="3" width="12.28515625" customWidth="1"/>
    <col min="5" max="5" width="12.28515625" bestFit="1" customWidth="1"/>
    <col min="8" max="8" width="22.7109375" customWidth="1"/>
    <col min="9" max="9" width="19.140625" customWidth="1"/>
    <col min="10" max="10" width="18.85546875" customWidth="1"/>
    <col min="11" max="11" width="22.85546875" customWidth="1"/>
    <col min="12" max="12" width="19.42578125" customWidth="1"/>
    <col min="13" max="13" width="22.28515625" bestFit="1" customWidth="1"/>
  </cols>
  <sheetData>
    <row r="1" spans="1:18" x14ac:dyDescent="0.25">
      <c r="A1" t="s">
        <v>8402</v>
      </c>
      <c r="B1" t="s">
        <v>8403</v>
      </c>
      <c r="D1" t="s">
        <v>8402</v>
      </c>
      <c r="E1" t="s">
        <v>8403</v>
      </c>
    </row>
    <row r="2" spans="1:18" x14ac:dyDescent="0.25">
      <c r="A2" t="s">
        <v>8219</v>
      </c>
      <c r="B2">
        <v>3</v>
      </c>
      <c r="D2" t="s">
        <v>8221</v>
      </c>
      <c r="E2">
        <v>0</v>
      </c>
      <c r="H2" t="s">
        <v>8410</v>
      </c>
    </row>
    <row r="3" spans="1:18" x14ac:dyDescent="0.25">
      <c r="A3" t="s">
        <v>8219</v>
      </c>
      <c r="B3">
        <v>3</v>
      </c>
      <c r="D3" t="s">
        <v>8221</v>
      </c>
      <c r="E3">
        <v>0</v>
      </c>
    </row>
    <row r="4" spans="1:18" x14ac:dyDescent="0.25">
      <c r="A4" t="s">
        <v>8219</v>
      </c>
      <c r="B4">
        <v>3</v>
      </c>
      <c r="D4" t="s">
        <v>8221</v>
      </c>
      <c r="E4">
        <v>0</v>
      </c>
      <c r="H4" s="7" t="s">
        <v>8404</v>
      </c>
      <c r="I4" t="s">
        <v>8405</v>
      </c>
      <c r="J4" t="s">
        <v>8406</v>
      </c>
      <c r="K4" t="s">
        <v>8407</v>
      </c>
      <c r="L4" t="s">
        <v>8408</v>
      </c>
      <c r="M4" s="15" t="s">
        <v>8409</v>
      </c>
    </row>
    <row r="5" spans="1:18" x14ac:dyDescent="0.25">
      <c r="A5" t="s">
        <v>8219</v>
      </c>
      <c r="B5">
        <v>4</v>
      </c>
      <c r="D5" t="s">
        <v>8221</v>
      </c>
      <c r="E5">
        <v>0</v>
      </c>
      <c r="H5" s="9">
        <v>146.02991452991452</v>
      </c>
      <c r="I5" s="9">
        <v>4562</v>
      </c>
      <c r="J5" s="9">
        <v>3</v>
      </c>
      <c r="K5" s="9">
        <v>376.30466374976243</v>
      </c>
      <c r="L5" s="9">
        <v>141605.19995982177</v>
      </c>
      <c r="M5">
        <f>MEDIAN(B2:B235)</f>
        <v>55</v>
      </c>
      <c r="Q5">
        <f>N5-(1.5*O5)</f>
        <v>0</v>
      </c>
      <c r="R5">
        <f>O5+(1.5*N5)</f>
        <v>0</v>
      </c>
    </row>
    <row r="6" spans="1:18" x14ac:dyDescent="0.25">
      <c r="A6" t="s">
        <v>8219</v>
      </c>
      <c r="B6">
        <v>5</v>
      </c>
      <c r="D6" t="s">
        <v>8221</v>
      </c>
      <c r="E6">
        <v>0</v>
      </c>
    </row>
    <row r="7" spans="1:18" x14ac:dyDescent="0.25">
      <c r="A7" t="s">
        <v>8219</v>
      </c>
      <c r="B7">
        <v>6</v>
      </c>
      <c r="D7" t="s">
        <v>8221</v>
      </c>
      <c r="E7">
        <v>0</v>
      </c>
    </row>
    <row r="8" spans="1:18" x14ac:dyDescent="0.25">
      <c r="A8" t="s">
        <v>8219</v>
      </c>
      <c r="B8">
        <v>8</v>
      </c>
      <c r="D8" t="s">
        <v>8221</v>
      </c>
      <c r="E8">
        <v>0</v>
      </c>
    </row>
    <row r="9" spans="1:18" x14ac:dyDescent="0.25">
      <c r="A9" t="s">
        <v>8219</v>
      </c>
      <c r="B9">
        <v>8</v>
      </c>
      <c r="D9" t="s">
        <v>8221</v>
      </c>
      <c r="E9">
        <v>0</v>
      </c>
    </row>
    <row r="10" spans="1:18" x14ac:dyDescent="0.25">
      <c r="A10" t="s">
        <v>8219</v>
      </c>
      <c r="B10">
        <v>9</v>
      </c>
      <c r="D10" t="s">
        <v>8221</v>
      </c>
      <c r="E10">
        <v>0</v>
      </c>
      <c r="H10" t="s">
        <v>8411</v>
      </c>
    </row>
    <row r="11" spans="1:18" x14ac:dyDescent="0.25">
      <c r="A11" t="s">
        <v>8219</v>
      </c>
      <c r="B11">
        <v>10</v>
      </c>
      <c r="D11" t="s">
        <v>8221</v>
      </c>
      <c r="E11">
        <v>0</v>
      </c>
      <c r="H11" s="8"/>
      <c r="I11" s="9"/>
      <c r="J11" s="9"/>
      <c r="K11" s="9"/>
      <c r="L11" s="9"/>
      <c r="M11" s="9"/>
    </row>
    <row r="12" spans="1:18" x14ac:dyDescent="0.25">
      <c r="A12" t="s">
        <v>8219</v>
      </c>
      <c r="B12">
        <v>11</v>
      </c>
      <c r="D12" t="s">
        <v>8221</v>
      </c>
      <c r="E12">
        <v>0</v>
      </c>
      <c r="H12" t="s">
        <v>8404</v>
      </c>
      <c r="I12" t="s">
        <v>8405</v>
      </c>
      <c r="J12" t="s">
        <v>8406</v>
      </c>
      <c r="K12" t="s">
        <v>8407</v>
      </c>
      <c r="L12" t="s">
        <v>8408</v>
      </c>
      <c r="M12" s="15" t="s">
        <v>8409</v>
      </c>
    </row>
    <row r="13" spans="1:18" x14ac:dyDescent="0.25">
      <c r="A13" t="s">
        <v>8219</v>
      </c>
      <c r="B13">
        <v>12</v>
      </c>
      <c r="D13" t="s">
        <v>8221</v>
      </c>
      <c r="E13">
        <v>0</v>
      </c>
      <c r="H13" s="9">
        <v>16.642857142857142</v>
      </c>
      <c r="I13" s="9">
        <v>310</v>
      </c>
      <c r="J13" s="9">
        <v>0</v>
      </c>
      <c r="K13" s="9">
        <v>37.351922303587571</v>
      </c>
      <c r="L13" s="9">
        <v>1395.1660997732426</v>
      </c>
      <c r="M13" s="9">
        <f>MEDIAN(E2:E127)</f>
        <v>4</v>
      </c>
    </row>
    <row r="14" spans="1:18" x14ac:dyDescent="0.25">
      <c r="A14" t="s">
        <v>8219</v>
      </c>
      <c r="B14">
        <v>14</v>
      </c>
      <c r="D14" t="s">
        <v>8221</v>
      </c>
      <c r="E14">
        <v>0</v>
      </c>
    </row>
    <row r="15" spans="1:18" x14ac:dyDescent="0.25">
      <c r="A15" t="s">
        <v>8219</v>
      </c>
      <c r="B15">
        <v>15</v>
      </c>
      <c r="D15" t="s">
        <v>8221</v>
      </c>
      <c r="E15">
        <v>0</v>
      </c>
    </row>
    <row r="16" spans="1:18" x14ac:dyDescent="0.25">
      <c r="A16" t="s">
        <v>8219</v>
      </c>
      <c r="B16">
        <v>15</v>
      </c>
      <c r="D16" t="s">
        <v>8221</v>
      </c>
      <c r="E16">
        <v>0</v>
      </c>
    </row>
    <row r="17" spans="1:9" x14ac:dyDescent="0.25">
      <c r="A17" t="s">
        <v>8219</v>
      </c>
      <c r="B17">
        <v>16</v>
      </c>
      <c r="D17" t="s">
        <v>8221</v>
      </c>
      <c r="E17">
        <v>0</v>
      </c>
    </row>
    <row r="18" spans="1:9" x14ac:dyDescent="0.25">
      <c r="A18" t="s">
        <v>8219</v>
      </c>
      <c r="B18">
        <v>16</v>
      </c>
      <c r="D18" t="s">
        <v>8221</v>
      </c>
      <c r="E18">
        <v>0</v>
      </c>
      <c r="H18" t="s">
        <v>8413</v>
      </c>
      <c r="I18" t="s">
        <v>8412</v>
      </c>
    </row>
    <row r="19" spans="1:9" x14ac:dyDescent="0.25">
      <c r="A19" t="s">
        <v>8219</v>
      </c>
      <c r="B19">
        <v>17</v>
      </c>
      <c r="D19" t="s">
        <v>8221</v>
      </c>
      <c r="E19">
        <v>0</v>
      </c>
    </row>
    <row r="20" spans="1:9" x14ac:dyDescent="0.25">
      <c r="A20" t="s">
        <v>8219</v>
      </c>
      <c r="B20">
        <v>17</v>
      </c>
      <c r="D20" t="s">
        <v>8221</v>
      </c>
      <c r="E20">
        <v>0</v>
      </c>
      <c r="H20" t="s">
        <v>8414</v>
      </c>
      <c r="I20" t="s">
        <v>8415</v>
      </c>
    </row>
    <row r="21" spans="1:9" x14ac:dyDescent="0.25">
      <c r="A21" t="s">
        <v>8219</v>
      </c>
      <c r="B21">
        <v>17</v>
      </c>
      <c r="D21" t="s">
        <v>8221</v>
      </c>
      <c r="E21">
        <v>0</v>
      </c>
    </row>
    <row r="22" spans="1:9" x14ac:dyDescent="0.25">
      <c r="A22" t="s">
        <v>8219</v>
      </c>
      <c r="B22">
        <v>17</v>
      </c>
      <c r="D22" t="s">
        <v>8221</v>
      </c>
      <c r="E22">
        <v>0</v>
      </c>
    </row>
    <row r="23" spans="1:9" x14ac:dyDescent="0.25">
      <c r="A23" t="s">
        <v>8219</v>
      </c>
      <c r="B23">
        <v>17</v>
      </c>
      <c r="D23" t="s">
        <v>8221</v>
      </c>
      <c r="E23">
        <v>0</v>
      </c>
    </row>
    <row r="24" spans="1:9" x14ac:dyDescent="0.25">
      <c r="A24" t="s">
        <v>8219</v>
      </c>
      <c r="B24">
        <v>17</v>
      </c>
      <c r="D24" t="s">
        <v>8221</v>
      </c>
      <c r="E24">
        <v>0</v>
      </c>
    </row>
    <row r="25" spans="1:9" x14ac:dyDescent="0.25">
      <c r="A25" t="s">
        <v>8219</v>
      </c>
      <c r="B25">
        <v>18</v>
      </c>
      <c r="D25" t="s">
        <v>8221</v>
      </c>
      <c r="E25">
        <v>0</v>
      </c>
    </row>
    <row r="26" spans="1:9" x14ac:dyDescent="0.25">
      <c r="A26" t="s">
        <v>8219</v>
      </c>
      <c r="B26">
        <v>19</v>
      </c>
      <c r="D26" t="s">
        <v>8221</v>
      </c>
      <c r="E26">
        <v>0</v>
      </c>
    </row>
    <row r="27" spans="1:9" x14ac:dyDescent="0.25">
      <c r="A27" t="s">
        <v>8219</v>
      </c>
      <c r="B27">
        <v>19</v>
      </c>
      <c r="D27" t="s">
        <v>8221</v>
      </c>
      <c r="E27">
        <v>0</v>
      </c>
    </row>
    <row r="28" spans="1:9" x14ac:dyDescent="0.25">
      <c r="A28" t="s">
        <v>8219</v>
      </c>
      <c r="B28">
        <v>19</v>
      </c>
      <c r="D28" t="s">
        <v>8221</v>
      </c>
      <c r="E28">
        <v>0</v>
      </c>
    </row>
    <row r="29" spans="1:9" x14ac:dyDescent="0.25">
      <c r="A29" t="s">
        <v>8219</v>
      </c>
      <c r="B29">
        <v>20</v>
      </c>
      <c r="D29" t="s">
        <v>8221</v>
      </c>
      <c r="E29">
        <v>0</v>
      </c>
    </row>
    <row r="30" spans="1:9" x14ac:dyDescent="0.25">
      <c r="A30" t="s">
        <v>8219</v>
      </c>
      <c r="B30">
        <v>20</v>
      </c>
      <c r="D30" t="s">
        <v>8221</v>
      </c>
      <c r="E30">
        <v>0</v>
      </c>
    </row>
    <row r="31" spans="1:9" x14ac:dyDescent="0.25">
      <c r="A31" t="s">
        <v>8219</v>
      </c>
      <c r="B31">
        <v>20</v>
      </c>
      <c r="D31" t="s">
        <v>8221</v>
      </c>
      <c r="E31">
        <v>0</v>
      </c>
    </row>
    <row r="32" spans="1:9" x14ac:dyDescent="0.25">
      <c r="A32" t="s">
        <v>8219</v>
      </c>
      <c r="B32">
        <v>20</v>
      </c>
      <c r="D32" t="s">
        <v>8221</v>
      </c>
      <c r="E32">
        <v>0</v>
      </c>
    </row>
    <row r="33" spans="1:5" x14ac:dyDescent="0.25">
      <c r="A33" t="s">
        <v>8219</v>
      </c>
      <c r="B33">
        <v>20</v>
      </c>
      <c r="D33" t="s">
        <v>8221</v>
      </c>
      <c r="E33">
        <v>1</v>
      </c>
    </row>
    <row r="34" spans="1:5" x14ac:dyDescent="0.25">
      <c r="A34" t="s">
        <v>8219</v>
      </c>
      <c r="B34">
        <v>20</v>
      </c>
      <c r="D34" t="s">
        <v>8221</v>
      </c>
      <c r="E34">
        <v>1</v>
      </c>
    </row>
    <row r="35" spans="1:5" x14ac:dyDescent="0.25">
      <c r="A35" t="s">
        <v>8219</v>
      </c>
      <c r="B35">
        <v>20</v>
      </c>
      <c r="D35" t="s">
        <v>8221</v>
      </c>
      <c r="E35">
        <v>1</v>
      </c>
    </row>
    <row r="36" spans="1:5" x14ac:dyDescent="0.25">
      <c r="A36" t="s">
        <v>8219</v>
      </c>
      <c r="B36">
        <v>20</v>
      </c>
      <c r="D36" t="s">
        <v>8221</v>
      </c>
      <c r="E36">
        <v>1</v>
      </c>
    </row>
    <row r="37" spans="1:5" x14ac:dyDescent="0.25">
      <c r="A37" t="s">
        <v>8219</v>
      </c>
      <c r="B37">
        <v>20</v>
      </c>
      <c r="D37" t="s">
        <v>8221</v>
      </c>
      <c r="E37">
        <v>1</v>
      </c>
    </row>
    <row r="38" spans="1:5" x14ac:dyDescent="0.25">
      <c r="A38" t="s">
        <v>8219</v>
      </c>
      <c r="B38">
        <v>21</v>
      </c>
      <c r="D38" t="s">
        <v>8221</v>
      </c>
      <c r="E38">
        <v>1</v>
      </c>
    </row>
    <row r="39" spans="1:5" x14ac:dyDescent="0.25">
      <c r="A39" t="s">
        <v>8219</v>
      </c>
      <c r="B39">
        <v>22</v>
      </c>
      <c r="D39" t="s">
        <v>8221</v>
      </c>
      <c r="E39">
        <v>1</v>
      </c>
    </row>
    <row r="40" spans="1:5" x14ac:dyDescent="0.25">
      <c r="A40" t="s">
        <v>8219</v>
      </c>
      <c r="B40">
        <v>23</v>
      </c>
      <c r="D40" t="s">
        <v>8221</v>
      </c>
      <c r="E40">
        <v>1</v>
      </c>
    </row>
    <row r="41" spans="1:5" x14ac:dyDescent="0.25">
      <c r="A41" t="s">
        <v>8219</v>
      </c>
      <c r="B41">
        <v>23</v>
      </c>
      <c r="D41" t="s">
        <v>8221</v>
      </c>
      <c r="E41">
        <v>1</v>
      </c>
    </row>
    <row r="42" spans="1:5" x14ac:dyDescent="0.25">
      <c r="A42" t="s">
        <v>8219</v>
      </c>
      <c r="B42">
        <v>23</v>
      </c>
      <c r="D42" t="s">
        <v>8221</v>
      </c>
      <c r="E42">
        <v>1</v>
      </c>
    </row>
    <row r="43" spans="1:5" x14ac:dyDescent="0.25">
      <c r="A43" t="s">
        <v>8219</v>
      </c>
      <c r="B43">
        <v>23</v>
      </c>
      <c r="D43" t="s">
        <v>8221</v>
      </c>
      <c r="E43">
        <v>1</v>
      </c>
    </row>
    <row r="44" spans="1:5" x14ac:dyDescent="0.25">
      <c r="A44" t="s">
        <v>8219</v>
      </c>
      <c r="B44">
        <v>24</v>
      </c>
      <c r="D44" t="s">
        <v>8221</v>
      </c>
      <c r="E44">
        <v>1</v>
      </c>
    </row>
    <row r="45" spans="1:5" x14ac:dyDescent="0.25">
      <c r="A45" t="s">
        <v>8219</v>
      </c>
      <c r="B45">
        <v>24</v>
      </c>
      <c r="D45" t="s">
        <v>8221</v>
      </c>
      <c r="E45">
        <v>1</v>
      </c>
    </row>
    <row r="46" spans="1:5" x14ac:dyDescent="0.25">
      <c r="A46" t="s">
        <v>8219</v>
      </c>
      <c r="B46">
        <v>25</v>
      </c>
      <c r="D46" t="s">
        <v>8221</v>
      </c>
      <c r="E46">
        <v>1</v>
      </c>
    </row>
    <row r="47" spans="1:5" x14ac:dyDescent="0.25">
      <c r="A47" t="s">
        <v>8219</v>
      </c>
      <c r="B47">
        <v>25</v>
      </c>
      <c r="D47" t="s">
        <v>8221</v>
      </c>
      <c r="E47">
        <v>1</v>
      </c>
    </row>
    <row r="48" spans="1:5" x14ac:dyDescent="0.25">
      <c r="A48" t="s">
        <v>8219</v>
      </c>
      <c r="B48">
        <v>25</v>
      </c>
      <c r="D48" t="s">
        <v>8221</v>
      </c>
      <c r="E48">
        <v>1</v>
      </c>
    </row>
    <row r="49" spans="1:5" x14ac:dyDescent="0.25">
      <c r="A49" t="s">
        <v>8219</v>
      </c>
      <c r="B49">
        <v>25</v>
      </c>
      <c r="D49" t="s">
        <v>8221</v>
      </c>
      <c r="E49">
        <v>2</v>
      </c>
    </row>
    <row r="50" spans="1:5" x14ac:dyDescent="0.25">
      <c r="A50" t="s">
        <v>8219</v>
      </c>
      <c r="B50">
        <v>26</v>
      </c>
      <c r="D50" t="s">
        <v>8221</v>
      </c>
      <c r="E50">
        <v>2</v>
      </c>
    </row>
    <row r="51" spans="1:5" x14ac:dyDescent="0.25">
      <c r="A51" t="s">
        <v>8219</v>
      </c>
      <c r="B51">
        <v>26</v>
      </c>
      <c r="D51" t="s">
        <v>8221</v>
      </c>
      <c r="E51">
        <v>2</v>
      </c>
    </row>
    <row r="52" spans="1:5" x14ac:dyDescent="0.25">
      <c r="A52" t="s">
        <v>8219</v>
      </c>
      <c r="B52">
        <v>26</v>
      </c>
      <c r="D52" t="s">
        <v>8221</v>
      </c>
      <c r="E52">
        <v>2</v>
      </c>
    </row>
    <row r="53" spans="1:5" x14ac:dyDescent="0.25">
      <c r="A53" t="s">
        <v>8219</v>
      </c>
      <c r="B53">
        <v>27</v>
      </c>
      <c r="D53" t="s">
        <v>8221</v>
      </c>
      <c r="E53">
        <v>2</v>
      </c>
    </row>
    <row r="54" spans="1:5" x14ac:dyDescent="0.25">
      <c r="A54" t="s">
        <v>8219</v>
      </c>
      <c r="B54">
        <v>27</v>
      </c>
      <c r="D54" t="s">
        <v>8221</v>
      </c>
      <c r="E54">
        <v>2</v>
      </c>
    </row>
    <row r="55" spans="1:5" x14ac:dyDescent="0.25">
      <c r="A55" t="s">
        <v>8219</v>
      </c>
      <c r="B55">
        <v>27</v>
      </c>
      <c r="D55" t="s">
        <v>8221</v>
      </c>
      <c r="E55">
        <v>2</v>
      </c>
    </row>
    <row r="56" spans="1:5" x14ac:dyDescent="0.25">
      <c r="A56" t="s">
        <v>8219</v>
      </c>
      <c r="B56">
        <v>27</v>
      </c>
      <c r="D56" t="s">
        <v>8221</v>
      </c>
      <c r="E56">
        <v>2</v>
      </c>
    </row>
    <row r="57" spans="1:5" x14ac:dyDescent="0.25">
      <c r="A57" t="s">
        <v>8219</v>
      </c>
      <c r="B57">
        <v>27</v>
      </c>
      <c r="D57" t="s">
        <v>8221</v>
      </c>
      <c r="E57">
        <v>2</v>
      </c>
    </row>
    <row r="58" spans="1:5" x14ac:dyDescent="0.25">
      <c r="A58" t="s">
        <v>8219</v>
      </c>
      <c r="B58">
        <v>27</v>
      </c>
      <c r="D58" t="s">
        <v>8221</v>
      </c>
      <c r="E58">
        <v>2</v>
      </c>
    </row>
    <row r="59" spans="1:5" x14ac:dyDescent="0.25">
      <c r="A59" t="s">
        <v>8219</v>
      </c>
      <c r="B59">
        <v>28</v>
      </c>
      <c r="D59" t="s">
        <v>8221</v>
      </c>
      <c r="E59">
        <v>3</v>
      </c>
    </row>
    <row r="60" spans="1:5" x14ac:dyDescent="0.25">
      <c r="A60" t="s">
        <v>8219</v>
      </c>
      <c r="B60">
        <v>28</v>
      </c>
      <c r="D60" t="s">
        <v>8221</v>
      </c>
      <c r="E60">
        <v>3</v>
      </c>
    </row>
    <row r="61" spans="1:5" x14ac:dyDescent="0.25">
      <c r="A61" t="s">
        <v>8219</v>
      </c>
      <c r="B61">
        <v>28</v>
      </c>
      <c r="D61" t="s">
        <v>8221</v>
      </c>
      <c r="E61">
        <v>3</v>
      </c>
    </row>
    <row r="62" spans="1:5" x14ac:dyDescent="0.25">
      <c r="A62" t="s">
        <v>8219</v>
      </c>
      <c r="B62">
        <v>28</v>
      </c>
      <c r="D62" t="s">
        <v>8221</v>
      </c>
      <c r="E62">
        <v>3</v>
      </c>
    </row>
    <row r="63" spans="1:5" x14ac:dyDescent="0.25">
      <c r="A63" t="s">
        <v>8219</v>
      </c>
      <c r="B63">
        <v>28</v>
      </c>
      <c r="D63" t="s">
        <v>8221</v>
      </c>
      <c r="E63">
        <v>4</v>
      </c>
    </row>
    <row r="64" spans="1:5" x14ac:dyDescent="0.25">
      <c r="A64" t="s">
        <v>8219</v>
      </c>
      <c r="B64">
        <v>28</v>
      </c>
      <c r="D64" t="s">
        <v>8221</v>
      </c>
      <c r="E64">
        <v>4</v>
      </c>
    </row>
    <row r="65" spans="1:5" x14ac:dyDescent="0.25">
      <c r="A65" t="s">
        <v>8219</v>
      </c>
      <c r="B65">
        <v>29</v>
      </c>
      <c r="D65" t="s">
        <v>8221</v>
      </c>
      <c r="E65">
        <v>4</v>
      </c>
    </row>
    <row r="66" spans="1:5" x14ac:dyDescent="0.25">
      <c r="A66" t="s">
        <v>8219</v>
      </c>
      <c r="B66">
        <v>29</v>
      </c>
      <c r="D66" t="s">
        <v>8221</v>
      </c>
      <c r="E66">
        <v>4</v>
      </c>
    </row>
    <row r="67" spans="1:5" x14ac:dyDescent="0.25">
      <c r="A67" t="s">
        <v>8219</v>
      </c>
      <c r="B67">
        <v>29</v>
      </c>
      <c r="D67" t="s">
        <v>8221</v>
      </c>
      <c r="E67">
        <v>4</v>
      </c>
    </row>
    <row r="68" spans="1:5" x14ac:dyDescent="0.25">
      <c r="A68" t="s">
        <v>8219</v>
      </c>
      <c r="B68">
        <v>30</v>
      </c>
      <c r="D68" t="s">
        <v>8221</v>
      </c>
      <c r="E68">
        <v>4</v>
      </c>
    </row>
    <row r="69" spans="1:5" x14ac:dyDescent="0.25">
      <c r="A69" t="s">
        <v>8219</v>
      </c>
      <c r="B69">
        <v>30</v>
      </c>
      <c r="D69" t="s">
        <v>8221</v>
      </c>
      <c r="E69">
        <v>4</v>
      </c>
    </row>
    <row r="70" spans="1:5" x14ac:dyDescent="0.25">
      <c r="A70" t="s">
        <v>8219</v>
      </c>
      <c r="B70">
        <v>30</v>
      </c>
      <c r="D70" t="s">
        <v>8221</v>
      </c>
      <c r="E70">
        <v>4</v>
      </c>
    </row>
    <row r="71" spans="1:5" x14ac:dyDescent="0.25">
      <c r="A71" t="s">
        <v>8219</v>
      </c>
      <c r="B71">
        <v>30</v>
      </c>
      <c r="D71" t="s">
        <v>8221</v>
      </c>
      <c r="E71">
        <v>5</v>
      </c>
    </row>
    <row r="72" spans="1:5" x14ac:dyDescent="0.25">
      <c r="A72" t="s">
        <v>8219</v>
      </c>
      <c r="B72">
        <v>31</v>
      </c>
      <c r="D72" t="s">
        <v>8221</v>
      </c>
      <c r="E72">
        <v>5</v>
      </c>
    </row>
    <row r="73" spans="1:5" x14ac:dyDescent="0.25">
      <c r="A73" t="s">
        <v>8219</v>
      </c>
      <c r="B73">
        <v>32</v>
      </c>
      <c r="D73" t="s">
        <v>8221</v>
      </c>
      <c r="E73">
        <v>5</v>
      </c>
    </row>
    <row r="74" spans="1:5" x14ac:dyDescent="0.25">
      <c r="A74" t="s">
        <v>8219</v>
      </c>
      <c r="B74">
        <v>34</v>
      </c>
      <c r="D74" t="s">
        <v>8221</v>
      </c>
      <c r="E74">
        <v>5</v>
      </c>
    </row>
    <row r="75" spans="1:5" x14ac:dyDescent="0.25">
      <c r="A75" t="s">
        <v>8219</v>
      </c>
      <c r="B75">
        <v>34</v>
      </c>
      <c r="D75" t="s">
        <v>8221</v>
      </c>
      <c r="E75">
        <v>5</v>
      </c>
    </row>
    <row r="76" spans="1:5" x14ac:dyDescent="0.25">
      <c r="A76" t="s">
        <v>8219</v>
      </c>
      <c r="B76">
        <v>34</v>
      </c>
      <c r="D76" t="s">
        <v>8221</v>
      </c>
      <c r="E76">
        <v>5</v>
      </c>
    </row>
    <row r="77" spans="1:5" x14ac:dyDescent="0.25">
      <c r="A77" t="s">
        <v>8219</v>
      </c>
      <c r="B77">
        <v>35</v>
      </c>
      <c r="D77" t="s">
        <v>8221</v>
      </c>
      <c r="E77">
        <v>5</v>
      </c>
    </row>
    <row r="78" spans="1:5" x14ac:dyDescent="0.25">
      <c r="A78" t="s">
        <v>8219</v>
      </c>
      <c r="B78">
        <v>35</v>
      </c>
      <c r="D78" t="s">
        <v>8221</v>
      </c>
      <c r="E78">
        <v>5</v>
      </c>
    </row>
    <row r="79" spans="1:5" x14ac:dyDescent="0.25">
      <c r="A79" t="s">
        <v>8219</v>
      </c>
      <c r="B79">
        <v>36</v>
      </c>
      <c r="D79" t="s">
        <v>8221</v>
      </c>
      <c r="E79">
        <v>6</v>
      </c>
    </row>
    <row r="80" spans="1:5" x14ac:dyDescent="0.25">
      <c r="A80" t="s">
        <v>8219</v>
      </c>
      <c r="B80">
        <v>37</v>
      </c>
      <c r="D80" t="s">
        <v>8221</v>
      </c>
      <c r="E80">
        <v>6</v>
      </c>
    </row>
    <row r="81" spans="1:5" x14ac:dyDescent="0.25">
      <c r="A81" t="s">
        <v>8219</v>
      </c>
      <c r="B81">
        <v>37</v>
      </c>
      <c r="D81" t="s">
        <v>8221</v>
      </c>
      <c r="E81">
        <v>6</v>
      </c>
    </row>
    <row r="82" spans="1:5" x14ac:dyDescent="0.25">
      <c r="A82" t="s">
        <v>8219</v>
      </c>
      <c r="B82">
        <v>38</v>
      </c>
      <c r="D82" t="s">
        <v>8221</v>
      </c>
      <c r="E82">
        <v>7</v>
      </c>
    </row>
    <row r="83" spans="1:5" x14ac:dyDescent="0.25">
      <c r="A83" t="s">
        <v>8219</v>
      </c>
      <c r="B83">
        <v>38</v>
      </c>
      <c r="D83" t="s">
        <v>8221</v>
      </c>
      <c r="E83">
        <v>7</v>
      </c>
    </row>
    <row r="84" spans="1:5" x14ac:dyDescent="0.25">
      <c r="A84" t="s">
        <v>8219</v>
      </c>
      <c r="B84">
        <v>38</v>
      </c>
      <c r="D84" t="s">
        <v>8221</v>
      </c>
      <c r="E84">
        <v>7</v>
      </c>
    </row>
    <row r="85" spans="1:5" x14ac:dyDescent="0.25">
      <c r="A85" t="s">
        <v>8219</v>
      </c>
      <c r="B85">
        <v>38</v>
      </c>
      <c r="D85" t="s">
        <v>8221</v>
      </c>
      <c r="E85">
        <v>8</v>
      </c>
    </row>
    <row r="86" spans="1:5" x14ac:dyDescent="0.25">
      <c r="A86" t="s">
        <v>8219</v>
      </c>
      <c r="B86">
        <v>38</v>
      </c>
      <c r="D86" t="s">
        <v>8221</v>
      </c>
      <c r="E86">
        <v>8</v>
      </c>
    </row>
    <row r="87" spans="1:5" x14ac:dyDescent="0.25">
      <c r="A87" t="s">
        <v>8219</v>
      </c>
      <c r="B87">
        <v>38</v>
      </c>
      <c r="D87" t="s">
        <v>8221</v>
      </c>
      <c r="E87">
        <v>9</v>
      </c>
    </row>
    <row r="88" spans="1:5" x14ac:dyDescent="0.25">
      <c r="A88" t="s">
        <v>8219</v>
      </c>
      <c r="B88">
        <v>39</v>
      </c>
      <c r="D88" t="s">
        <v>8221</v>
      </c>
      <c r="E88">
        <v>9</v>
      </c>
    </row>
    <row r="89" spans="1:5" x14ac:dyDescent="0.25">
      <c r="A89" t="s">
        <v>8219</v>
      </c>
      <c r="B89">
        <v>39</v>
      </c>
      <c r="D89" t="s">
        <v>8221</v>
      </c>
      <c r="E89">
        <v>11</v>
      </c>
    </row>
    <row r="90" spans="1:5" x14ac:dyDescent="0.25">
      <c r="A90" t="s">
        <v>8219</v>
      </c>
      <c r="B90">
        <v>39</v>
      </c>
      <c r="D90" t="s">
        <v>8221</v>
      </c>
      <c r="E90">
        <v>11</v>
      </c>
    </row>
    <row r="91" spans="1:5" x14ac:dyDescent="0.25">
      <c r="A91" t="s">
        <v>8219</v>
      </c>
      <c r="B91">
        <v>39</v>
      </c>
      <c r="D91" t="s">
        <v>8221</v>
      </c>
      <c r="E91">
        <v>11</v>
      </c>
    </row>
    <row r="92" spans="1:5" x14ac:dyDescent="0.25">
      <c r="A92" t="s">
        <v>8219</v>
      </c>
      <c r="B92">
        <v>40</v>
      </c>
      <c r="D92" t="s">
        <v>8221</v>
      </c>
      <c r="E92">
        <v>13</v>
      </c>
    </row>
    <row r="93" spans="1:5" x14ac:dyDescent="0.25">
      <c r="A93" t="s">
        <v>8219</v>
      </c>
      <c r="B93">
        <v>40</v>
      </c>
      <c r="D93" t="s">
        <v>8221</v>
      </c>
      <c r="E93">
        <v>13</v>
      </c>
    </row>
    <row r="94" spans="1:5" x14ac:dyDescent="0.25">
      <c r="A94" t="s">
        <v>8219</v>
      </c>
      <c r="B94">
        <v>41</v>
      </c>
      <c r="D94" t="s">
        <v>8221</v>
      </c>
      <c r="E94">
        <v>13</v>
      </c>
    </row>
    <row r="95" spans="1:5" x14ac:dyDescent="0.25">
      <c r="A95" t="s">
        <v>8219</v>
      </c>
      <c r="B95">
        <v>42</v>
      </c>
      <c r="D95" t="s">
        <v>8221</v>
      </c>
      <c r="E95">
        <v>13</v>
      </c>
    </row>
    <row r="96" spans="1:5" x14ac:dyDescent="0.25">
      <c r="A96" t="s">
        <v>8219</v>
      </c>
      <c r="B96">
        <v>42</v>
      </c>
      <c r="D96" t="s">
        <v>8221</v>
      </c>
      <c r="E96">
        <v>13</v>
      </c>
    </row>
    <row r="97" spans="1:5" x14ac:dyDescent="0.25">
      <c r="A97" t="s">
        <v>8219</v>
      </c>
      <c r="B97">
        <v>44</v>
      </c>
      <c r="D97" t="s">
        <v>8221</v>
      </c>
      <c r="E97">
        <v>14</v>
      </c>
    </row>
    <row r="98" spans="1:5" x14ac:dyDescent="0.25">
      <c r="A98" t="s">
        <v>8219</v>
      </c>
      <c r="B98">
        <v>44</v>
      </c>
      <c r="D98" t="s">
        <v>8221</v>
      </c>
      <c r="E98">
        <v>16</v>
      </c>
    </row>
    <row r="99" spans="1:5" x14ac:dyDescent="0.25">
      <c r="A99" t="s">
        <v>8219</v>
      </c>
      <c r="B99">
        <v>45</v>
      </c>
      <c r="D99" t="s">
        <v>8221</v>
      </c>
      <c r="E99">
        <v>16</v>
      </c>
    </row>
    <row r="100" spans="1:5" x14ac:dyDescent="0.25">
      <c r="A100" t="s">
        <v>8219</v>
      </c>
      <c r="B100">
        <v>45</v>
      </c>
      <c r="D100" t="s">
        <v>8221</v>
      </c>
      <c r="E100">
        <v>17</v>
      </c>
    </row>
    <row r="101" spans="1:5" x14ac:dyDescent="0.25">
      <c r="A101" t="s">
        <v>8219</v>
      </c>
      <c r="B101">
        <v>46</v>
      </c>
      <c r="D101" t="s">
        <v>8221</v>
      </c>
      <c r="E101">
        <v>17</v>
      </c>
    </row>
    <row r="102" spans="1:5" x14ac:dyDescent="0.25">
      <c r="A102" t="s">
        <v>8219</v>
      </c>
      <c r="B102">
        <v>46</v>
      </c>
      <c r="D102" t="s">
        <v>8221</v>
      </c>
      <c r="E102">
        <v>18</v>
      </c>
    </row>
    <row r="103" spans="1:5" x14ac:dyDescent="0.25">
      <c r="A103" t="s">
        <v>8219</v>
      </c>
      <c r="B103">
        <v>47</v>
      </c>
      <c r="D103" t="s">
        <v>8221</v>
      </c>
      <c r="E103">
        <v>19</v>
      </c>
    </row>
    <row r="104" spans="1:5" x14ac:dyDescent="0.25">
      <c r="A104" t="s">
        <v>8219</v>
      </c>
      <c r="B104">
        <v>49</v>
      </c>
      <c r="D104" t="s">
        <v>8221</v>
      </c>
      <c r="E104">
        <v>19</v>
      </c>
    </row>
    <row r="105" spans="1:5" x14ac:dyDescent="0.25">
      <c r="A105" t="s">
        <v>8219</v>
      </c>
      <c r="B105">
        <v>49</v>
      </c>
      <c r="D105" t="s">
        <v>8221</v>
      </c>
      <c r="E105">
        <v>21</v>
      </c>
    </row>
    <row r="106" spans="1:5" x14ac:dyDescent="0.25">
      <c r="A106" t="s">
        <v>8219</v>
      </c>
      <c r="B106">
        <v>49</v>
      </c>
      <c r="D106" t="s">
        <v>8221</v>
      </c>
      <c r="E106">
        <v>28</v>
      </c>
    </row>
    <row r="107" spans="1:5" x14ac:dyDescent="0.25">
      <c r="A107" t="s">
        <v>8219</v>
      </c>
      <c r="B107">
        <v>49</v>
      </c>
      <c r="D107" t="s">
        <v>8221</v>
      </c>
      <c r="E107">
        <v>29</v>
      </c>
    </row>
    <row r="108" spans="1:5" x14ac:dyDescent="0.25">
      <c r="A108" t="s">
        <v>8219</v>
      </c>
      <c r="B108">
        <v>50</v>
      </c>
      <c r="D108" t="s">
        <v>8221</v>
      </c>
      <c r="E108">
        <v>30</v>
      </c>
    </row>
    <row r="109" spans="1:5" x14ac:dyDescent="0.25">
      <c r="A109" t="s">
        <v>8219</v>
      </c>
      <c r="B109">
        <v>50</v>
      </c>
      <c r="D109" t="s">
        <v>8221</v>
      </c>
      <c r="E109">
        <v>34</v>
      </c>
    </row>
    <row r="110" spans="1:5" x14ac:dyDescent="0.25">
      <c r="A110" t="s">
        <v>8219</v>
      </c>
      <c r="B110">
        <v>50</v>
      </c>
      <c r="D110" t="s">
        <v>8221</v>
      </c>
      <c r="E110">
        <v>36</v>
      </c>
    </row>
    <row r="111" spans="1:5" x14ac:dyDescent="0.25">
      <c r="A111" t="s">
        <v>8219</v>
      </c>
      <c r="B111">
        <v>50</v>
      </c>
      <c r="D111" t="s">
        <v>8221</v>
      </c>
      <c r="E111">
        <v>37</v>
      </c>
    </row>
    <row r="112" spans="1:5" x14ac:dyDescent="0.25">
      <c r="A112" t="s">
        <v>8219</v>
      </c>
      <c r="B112">
        <v>51</v>
      </c>
      <c r="D112" t="s">
        <v>8221</v>
      </c>
      <c r="E112">
        <v>40</v>
      </c>
    </row>
    <row r="113" spans="1:5" x14ac:dyDescent="0.25">
      <c r="A113" t="s">
        <v>8219</v>
      </c>
      <c r="B113">
        <v>51</v>
      </c>
      <c r="D113" t="s">
        <v>8221</v>
      </c>
      <c r="E113">
        <v>41</v>
      </c>
    </row>
    <row r="114" spans="1:5" x14ac:dyDescent="0.25">
      <c r="A114" t="s">
        <v>8219</v>
      </c>
      <c r="B114">
        <v>53</v>
      </c>
      <c r="D114" t="s">
        <v>8221</v>
      </c>
      <c r="E114">
        <v>42</v>
      </c>
    </row>
    <row r="115" spans="1:5" x14ac:dyDescent="0.25">
      <c r="A115" t="s">
        <v>8219</v>
      </c>
      <c r="B115">
        <v>54</v>
      </c>
      <c r="D115" t="s">
        <v>8221</v>
      </c>
      <c r="E115">
        <v>49</v>
      </c>
    </row>
    <row r="116" spans="1:5" x14ac:dyDescent="0.25">
      <c r="A116" t="s">
        <v>8219</v>
      </c>
      <c r="B116">
        <v>54</v>
      </c>
      <c r="D116" t="s">
        <v>8221</v>
      </c>
      <c r="E116">
        <v>49</v>
      </c>
    </row>
    <row r="117" spans="1:5" x14ac:dyDescent="0.25">
      <c r="A117" t="s">
        <v>8219</v>
      </c>
      <c r="B117">
        <v>54</v>
      </c>
      <c r="D117" t="s">
        <v>8221</v>
      </c>
      <c r="E117">
        <v>50</v>
      </c>
    </row>
    <row r="118" spans="1:5" x14ac:dyDescent="0.25">
      <c r="A118" t="s">
        <v>8219</v>
      </c>
      <c r="B118">
        <v>54</v>
      </c>
      <c r="D118" t="s">
        <v>8221</v>
      </c>
      <c r="E118">
        <v>53</v>
      </c>
    </row>
    <row r="119" spans="1:5" x14ac:dyDescent="0.25">
      <c r="A119" t="s">
        <v>8219</v>
      </c>
      <c r="B119">
        <v>56</v>
      </c>
      <c r="D119" t="s">
        <v>8221</v>
      </c>
      <c r="E119">
        <v>84</v>
      </c>
    </row>
    <row r="120" spans="1:5" x14ac:dyDescent="0.25">
      <c r="A120" t="s">
        <v>8219</v>
      </c>
      <c r="B120">
        <v>56</v>
      </c>
      <c r="D120" t="s">
        <v>8221</v>
      </c>
      <c r="E120">
        <v>85</v>
      </c>
    </row>
    <row r="121" spans="1:5" x14ac:dyDescent="0.25">
      <c r="A121" t="s">
        <v>8219</v>
      </c>
      <c r="B121">
        <v>56</v>
      </c>
      <c r="D121" t="s">
        <v>8221</v>
      </c>
      <c r="E121">
        <v>86</v>
      </c>
    </row>
    <row r="122" spans="1:5" x14ac:dyDescent="0.25">
      <c r="A122" t="s">
        <v>8219</v>
      </c>
      <c r="B122">
        <v>56</v>
      </c>
      <c r="D122" t="s">
        <v>8221</v>
      </c>
      <c r="E122">
        <v>96</v>
      </c>
    </row>
    <row r="123" spans="1:5" x14ac:dyDescent="0.25">
      <c r="A123" t="s">
        <v>8219</v>
      </c>
      <c r="B123">
        <v>57</v>
      </c>
      <c r="D123" t="s">
        <v>8221</v>
      </c>
      <c r="E123">
        <v>96</v>
      </c>
    </row>
    <row r="124" spans="1:5" x14ac:dyDescent="0.25">
      <c r="A124" t="s">
        <v>8219</v>
      </c>
      <c r="B124">
        <v>57</v>
      </c>
      <c r="D124" t="s">
        <v>8221</v>
      </c>
      <c r="E124">
        <v>99</v>
      </c>
    </row>
    <row r="125" spans="1:5" x14ac:dyDescent="0.25">
      <c r="A125" t="s">
        <v>8219</v>
      </c>
      <c r="B125">
        <v>57</v>
      </c>
      <c r="D125" t="s">
        <v>8221</v>
      </c>
      <c r="E125">
        <v>123</v>
      </c>
    </row>
    <row r="126" spans="1:5" x14ac:dyDescent="0.25">
      <c r="A126" t="s">
        <v>8219</v>
      </c>
      <c r="B126">
        <v>58</v>
      </c>
      <c r="D126" t="s">
        <v>8221</v>
      </c>
      <c r="E126">
        <v>152</v>
      </c>
    </row>
    <row r="127" spans="1:5" x14ac:dyDescent="0.25">
      <c r="A127" t="s">
        <v>8219</v>
      </c>
      <c r="B127">
        <v>59</v>
      </c>
      <c r="D127" t="s">
        <v>8221</v>
      </c>
      <c r="E127">
        <v>310</v>
      </c>
    </row>
    <row r="128" spans="1:5" x14ac:dyDescent="0.25">
      <c r="A128" t="s">
        <v>8219</v>
      </c>
      <c r="B128">
        <v>60</v>
      </c>
    </row>
    <row r="129" spans="1:2" x14ac:dyDescent="0.25">
      <c r="A129" t="s">
        <v>8219</v>
      </c>
      <c r="B129">
        <v>61</v>
      </c>
    </row>
    <row r="130" spans="1:2" x14ac:dyDescent="0.25">
      <c r="A130" t="s">
        <v>8219</v>
      </c>
      <c r="B130">
        <v>62</v>
      </c>
    </row>
    <row r="131" spans="1:2" x14ac:dyDescent="0.25">
      <c r="A131" t="s">
        <v>8219</v>
      </c>
      <c r="B131">
        <v>62</v>
      </c>
    </row>
    <row r="132" spans="1:2" x14ac:dyDescent="0.25">
      <c r="A132" t="s">
        <v>8219</v>
      </c>
      <c r="B132">
        <v>62</v>
      </c>
    </row>
    <row r="133" spans="1:2" x14ac:dyDescent="0.25">
      <c r="A133" t="s">
        <v>8219</v>
      </c>
      <c r="B133">
        <v>62</v>
      </c>
    </row>
    <row r="134" spans="1:2" x14ac:dyDescent="0.25">
      <c r="A134" t="s">
        <v>8219</v>
      </c>
      <c r="B134">
        <v>64</v>
      </c>
    </row>
    <row r="135" spans="1:2" x14ac:dyDescent="0.25">
      <c r="A135" t="s">
        <v>8219</v>
      </c>
      <c r="B135">
        <v>66</v>
      </c>
    </row>
    <row r="136" spans="1:2" x14ac:dyDescent="0.25">
      <c r="A136" t="s">
        <v>8219</v>
      </c>
      <c r="B136">
        <v>67</v>
      </c>
    </row>
    <row r="137" spans="1:2" x14ac:dyDescent="0.25">
      <c r="A137" t="s">
        <v>8219</v>
      </c>
      <c r="B137">
        <v>67</v>
      </c>
    </row>
    <row r="138" spans="1:2" x14ac:dyDescent="0.25">
      <c r="A138" t="s">
        <v>8219</v>
      </c>
      <c r="B138">
        <v>70</v>
      </c>
    </row>
    <row r="139" spans="1:2" x14ac:dyDescent="0.25">
      <c r="A139" t="s">
        <v>8219</v>
      </c>
      <c r="B139">
        <v>70</v>
      </c>
    </row>
    <row r="140" spans="1:2" x14ac:dyDescent="0.25">
      <c r="A140" t="s">
        <v>8219</v>
      </c>
      <c r="B140">
        <v>70</v>
      </c>
    </row>
    <row r="141" spans="1:2" x14ac:dyDescent="0.25">
      <c r="A141" t="s">
        <v>8219</v>
      </c>
      <c r="B141">
        <v>71</v>
      </c>
    </row>
    <row r="142" spans="1:2" x14ac:dyDescent="0.25">
      <c r="A142" t="s">
        <v>8219</v>
      </c>
      <c r="B142">
        <v>71</v>
      </c>
    </row>
    <row r="143" spans="1:2" x14ac:dyDescent="0.25">
      <c r="A143" t="s">
        <v>8219</v>
      </c>
      <c r="B143">
        <v>71</v>
      </c>
    </row>
    <row r="144" spans="1:2" x14ac:dyDescent="0.25">
      <c r="A144" t="s">
        <v>8219</v>
      </c>
      <c r="B144">
        <v>71</v>
      </c>
    </row>
    <row r="145" spans="1:2" x14ac:dyDescent="0.25">
      <c r="A145" t="s">
        <v>8219</v>
      </c>
      <c r="B145">
        <v>72</v>
      </c>
    </row>
    <row r="146" spans="1:2" x14ac:dyDescent="0.25">
      <c r="A146" t="s">
        <v>8219</v>
      </c>
      <c r="B146">
        <v>72</v>
      </c>
    </row>
    <row r="147" spans="1:2" x14ac:dyDescent="0.25">
      <c r="A147" t="s">
        <v>8219</v>
      </c>
      <c r="B147">
        <v>73</v>
      </c>
    </row>
    <row r="148" spans="1:2" x14ac:dyDescent="0.25">
      <c r="A148" t="s">
        <v>8219</v>
      </c>
      <c r="B148">
        <v>75</v>
      </c>
    </row>
    <row r="149" spans="1:2" x14ac:dyDescent="0.25">
      <c r="A149" t="s">
        <v>8219</v>
      </c>
      <c r="B149">
        <v>75</v>
      </c>
    </row>
    <row r="150" spans="1:2" x14ac:dyDescent="0.25">
      <c r="A150" t="s">
        <v>8219</v>
      </c>
      <c r="B150">
        <v>76</v>
      </c>
    </row>
    <row r="151" spans="1:2" x14ac:dyDescent="0.25">
      <c r="A151" t="s">
        <v>8219</v>
      </c>
      <c r="B151">
        <v>78</v>
      </c>
    </row>
    <row r="152" spans="1:2" x14ac:dyDescent="0.25">
      <c r="A152" t="s">
        <v>8219</v>
      </c>
      <c r="B152">
        <v>79</v>
      </c>
    </row>
    <row r="153" spans="1:2" x14ac:dyDescent="0.25">
      <c r="A153" t="s">
        <v>8219</v>
      </c>
      <c r="B153">
        <v>79</v>
      </c>
    </row>
    <row r="154" spans="1:2" x14ac:dyDescent="0.25">
      <c r="A154" t="s">
        <v>8219</v>
      </c>
      <c r="B154">
        <v>80</v>
      </c>
    </row>
    <row r="155" spans="1:2" x14ac:dyDescent="0.25">
      <c r="A155" t="s">
        <v>8219</v>
      </c>
      <c r="B155">
        <v>80</v>
      </c>
    </row>
    <row r="156" spans="1:2" x14ac:dyDescent="0.25">
      <c r="A156" t="s">
        <v>8219</v>
      </c>
      <c r="B156">
        <v>81</v>
      </c>
    </row>
    <row r="157" spans="1:2" x14ac:dyDescent="0.25">
      <c r="A157" t="s">
        <v>8219</v>
      </c>
      <c r="B157">
        <v>82</v>
      </c>
    </row>
    <row r="158" spans="1:2" x14ac:dyDescent="0.25">
      <c r="A158" t="s">
        <v>8219</v>
      </c>
      <c r="B158">
        <v>83</v>
      </c>
    </row>
    <row r="159" spans="1:2" x14ac:dyDescent="0.25">
      <c r="A159" t="s">
        <v>8219</v>
      </c>
      <c r="B159">
        <v>86</v>
      </c>
    </row>
    <row r="160" spans="1:2" x14ac:dyDescent="0.25">
      <c r="A160" t="s">
        <v>8219</v>
      </c>
      <c r="B160">
        <v>87</v>
      </c>
    </row>
    <row r="161" spans="1:2" x14ac:dyDescent="0.25">
      <c r="A161" t="s">
        <v>8219</v>
      </c>
      <c r="B161">
        <v>88</v>
      </c>
    </row>
    <row r="162" spans="1:2" x14ac:dyDescent="0.25">
      <c r="A162" t="s">
        <v>8219</v>
      </c>
      <c r="B162">
        <v>88</v>
      </c>
    </row>
    <row r="163" spans="1:2" x14ac:dyDescent="0.25">
      <c r="A163" t="s">
        <v>8219</v>
      </c>
      <c r="B163">
        <v>89</v>
      </c>
    </row>
    <row r="164" spans="1:2" x14ac:dyDescent="0.25">
      <c r="A164" t="s">
        <v>8219</v>
      </c>
      <c r="B164">
        <v>93</v>
      </c>
    </row>
    <row r="165" spans="1:2" x14ac:dyDescent="0.25">
      <c r="A165" t="s">
        <v>8219</v>
      </c>
      <c r="B165">
        <v>94</v>
      </c>
    </row>
    <row r="166" spans="1:2" x14ac:dyDescent="0.25">
      <c r="A166" t="s">
        <v>8219</v>
      </c>
      <c r="B166">
        <v>94</v>
      </c>
    </row>
    <row r="167" spans="1:2" x14ac:dyDescent="0.25">
      <c r="A167" t="s">
        <v>8219</v>
      </c>
      <c r="B167">
        <v>96</v>
      </c>
    </row>
    <row r="168" spans="1:2" x14ac:dyDescent="0.25">
      <c r="A168" t="s">
        <v>8219</v>
      </c>
      <c r="B168">
        <v>96</v>
      </c>
    </row>
    <row r="169" spans="1:2" x14ac:dyDescent="0.25">
      <c r="A169" t="s">
        <v>8219</v>
      </c>
      <c r="B169">
        <v>96</v>
      </c>
    </row>
    <row r="170" spans="1:2" x14ac:dyDescent="0.25">
      <c r="A170" t="s">
        <v>8219</v>
      </c>
      <c r="B170">
        <v>98</v>
      </c>
    </row>
    <row r="171" spans="1:2" x14ac:dyDescent="0.25">
      <c r="A171" t="s">
        <v>8219</v>
      </c>
      <c r="B171">
        <v>99</v>
      </c>
    </row>
    <row r="172" spans="1:2" x14ac:dyDescent="0.25">
      <c r="A172" t="s">
        <v>8219</v>
      </c>
      <c r="B172">
        <v>100</v>
      </c>
    </row>
    <row r="173" spans="1:2" x14ac:dyDescent="0.25">
      <c r="A173" t="s">
        <v>8219</v>
      </c>
      <c r="B173">
        <v>101</v>
      </c>
    </row>
    <row r="174" spans="1:2" x14ac:dyDescent="0.25">
      <c r="A174" t="s">
        <v>8219</v>
      </c>
      <c r="B174">
        <v>103</v>
      </c>
    </row>
    <row r="175" spans="1:2" x14ac:dyDescent="0.25">
      <c r="A175" t="s">
        <v>8219</v>
      </c>
      <c r="B175">
        <v>104</v>
      </c>
    </row>
    <row r="176" spans="1:2" x14ac:dyDescent="0.25">
      <c r="A176" t="s">
        <v>8219</v>
      </c>
      <c r="B176">
        <v>104</v>
      </c>
    </row>
    <row r="177" spans="1:2" x14ac:dyDescent="0.25">
      <c r="A177" t="s">
        <v>8219</v>
      </c>
      <c r="B177">
        <v>107</v>
      </c>
    </row>
    <row r="178" spans="1:2" x14ac:dyDescent="0.25">
      <c r="A178" t="s">
        <v>8219</v>
      </c>
      <c r="B178">
        <v>111</v>
      </c>
    </row>
    <row r="179" spans="1:2" x14ac:dyDescent="0.25">
      <c r="A179" t="s">
        <v>8219</v>
      </c>
      <c r="B179">
        <v>111</v>
      </c>
    </row>
    <row r="180" spans="1:2" x14ac:dyDescent="0.25">
      <c r="A180" t="s">
        <v>8219</v>
      </c>
      <c r="B180">
        <v>113</v>
      </c>
    </row>
    <row r="181" spans="1:2" x14ac:dyDescent="0.25">
      <c r="A181" t="s">
        <v>8219</v>
      </c>
      <c r="B181">
        <v>113</v>
      </c>
    </row>
    <row r="182" spans="1:2" x14ac:dyDescent="0.25">
      <c r="A182" t="s">
        <v>8219</v>
      </c>
      <c r="B182">
        <v>123</v>
      </c>
    </row>
    <row r="183" spans="1:2" x14ac:dyDescent="0.25">
      <c r="A183" t="s">
        <v>8219</v>
      </c>
      <c r="B183">
        <v>130</v>
      </c>
    </row>
    <row r="184" spans="1:2" x14ac:dyDescent="0.25">
      <c r="A184" t="s">
        <v>8219</v>
      </c>
      <c r="B184">
        <v>130</v>
      </c>
    </row>
    <row r="185" spans="1:2" x14ac:dyDescent="0.25">
      <c r="A185" t="s">
        <v>8219</v>
      </c>
      <c r="B185">
        <v>131</v>
      </c>
    </row>
    <row r="186" spans="1:2" x14ac:dyDescent="0.25">
      <c r="A186" t="s">
        <v>8219</v>
      </c>
      <c r="B186">
        <v>143</v>
      </c>
    </row>
    <row r="187" spans="1:2" x14ac:dyDescent="0.25">
      <c r="A187" t="s">
        <v>8219</v>
      </c>
      <c r="B187">
        <v>145</v>
      </c>
    </row>
    <row r="188" spans="1:2" x14ac:dyDescent="0.25">
      <c r="A188" t="s">
        <v>8219</v>
      </c>
      <c r="B188">
        <v>145</v>
      </c>
    </row>
    <row r="189" spans="1:2" x14ac:dyDescent="0.25">
      <c r="A189" t="s">
        <v>8219</v>
      </c>
      <c r="B189">
        <v>149</v>
      </c>
    </row>
    <row r="190" spans="1:2" x14ac:dyDescent="0.25">
      <c r="A190" t="s">
        <v>8219</v>
      </c>
      <c r="B190">
        <v>151</v>
      </c>
    </row>
    <row r="191" spans="1:2" x14ac:dyDescent="0.25">
      <c r="A191" t="s">
        <v>8219</v>
      </c>
      <c r="B191">
        <v>163</v>
      </c>
    </row>
    <row r="192" spans="1:2" x14ac:dyDescent="0.25">
      <c r="A192" t="s">
        <v>8219</v>
      </c>
      <c r="B192">
        <v>165</v>
      </c>
    </row>
    <row r="193" spans="1:2" x14ac:dyDescent="0.25">
      <c r="A193" t="s">
        <v>8219</v>
      </c>
      <c r="B193">
        <v>169</v>
      </c>
    </row>
    <row r="194" spans="1:2" x14ac:dyDescent="0.25">
      <c r="A194" t="s">
        <v>8219</v>
      </c>
      <c r="B194">
        <v>174</v>
      </c>
    </row>
    <row r="195" spans="1:2" x14ac:dyDescent="0.25">
      <c r="A195" t="s">
        <v>8219</v>
      </c>
      <c r="B195">
        <v>176</v>
      </c>
    </row>
    <row r="196" spans="1:2" x14ac:dyDescent="0.25">
      <c r="A196" t="s">
        <v>8219</v>
      </c>
      <c r="B196">
        <v>179</v>
      </c>
    </row>
    <row r="197" spans="1:2" x14ac:dyDescent="0.25">
      <c r="A197" t="s">
        <v>8219</v>
      </c>
      <c r="B197">
        <v>180</v>
      </c>
    </row>
    <row r="198" spans="1:2" x14ac:dyDescent="0.25">
      <c r="A198" t="s">
        <v>8219</v>
      </c>
      <c r="B198">
        <v>190</v>
      </c>
    </row>
    <row r="199" spans="1:2" x14ac:dyDescent="0.25">
      <c r="A199" t="s">
        <v>8219</v>
      </c>
      <c r="B199">
        <v>202</v>
      </c>
    </row>
    <row r="200" spans="1:2" x14ac:dyDescent="0.25">
      <c r="A200" t="s">
        <v>8219</v>
      </c>
      <c r="B200">
        <v>204</v>
      </c>
    </row>
    <row r="201" spans="1:2" x14ac:dyDescent="0.25">
      <c r="A201" t="s">
        <v>8219</v>
      </c>
      <c r="B201">
        <v>205</v>
      </c>
    </row>
    <row r="202" spans="1:2" x14ac:dyDescent="0.25">
      <c r="A202" t="s">
        <v>8219</v>
      </c>
      <c r="B202">
        <v>205</v>
      </c>
    </row>
    <row r="203" spans="1:2" x14ac:dyDescent="0.25">
      <c r="A203" t="s">
        <v>8219</v>
      </c>
      <c r="B203">
        <v>207</v>
      </c>
    </row>
    <row r="204" spans="1:2" x14ac:dyDescent="0.25">
      <c r="A204" t="s">
        <v>8219</v>
      </c>
      <c r="B204">
        <v>211</v>
      </c>
    </row>
    <row r="205" spans="1:2" x14ac:dyDescent="0.25">
      <c r="A205" t="s">
        <v>8219</v>
      </c>
      <c r="B205">
        <v>211</v>
      </c>
    </row>
    <row r="206" spans="1:2" x14ac:dyDescent="0.25">
      <c r="A206" t="s">
        <v>8219</v>
      </c>
      <c r="B206">
        <v>221</v>
      </c>
    </row>
    <row r="207" spans="1:2" x14ac:dyDescent="0.25">
      <c r="A207" t="s">
        <v>8219</v>
      </c>
      <c r="B207">
        <v>226</v>
      </c>
    </row>
    <row r="208" spans="1:2" x14ac:dyDescent="0.25">
      <c r="A208" t="s">
        <v>8219</v>
      </c>
      <c r="B208">
        <v>235</v>
      </c>
    </row>
    <row r="209" spans="1:2" x14ac:dyDescent="0.25">
      <c r="A209" t="s">
        <v>8219</v>
      </c>
      <c r="B209">
        <v>236</v>
      </c>
    </row>
    <row r="210" spans="1:2" x14ac:dyDescent="0.25">
      <c r="A210" t="s">
        <v>8219</v>
      </c>
      <c r="B210">
        <v>240</v>
      </c>
    </row>
    <row r="211" spans="1:2" x14ac:dyDescent="0.25">
      <c r="A211" t="s">
        <v>8219</v>
      </c>
      <c r="B211">
        <v>264</v>
      </c>
    </row>
    <row r="212" spans="1:2" x14ac:dyDescent="0.25">
      <c r="A212" t="s">
        <v>8219</v>
      </c>
      <c r="B212">
        <v>267</v>
      </c>
    </row>
    <row r="213" spans="1:2" x14ac:dyDescent="0.25">
      <c r="A213" t="s">
        <v>8219</v>
      </c>
      <c r="B213">
        <v>269</v>
      </c>
    </row>
    <row r="214" spans="1:2" x14ac:dyDescent="0.25">
      <c r="A214" t="s">
        <v>8219</v>
      </c>
      <c r="B214">
        <v>270</v>
      </c>
    </row>
    <row r="215" spans="1:2" x14ac:dyDescent="0.25">
      <c r="A215" t="s">
        <v>8219</v>
      </c>
      <c r="B215">
        <v>271</v>
      </c>
    </row>
    <row r="216" spans="1:2" x14ac:dyDescent="0.25">
      <c r="A216" t="s">
        <v>8219</v>
      </c>
      <c r="B216">
        <v>314</v>
      </c>
    </row>
    <row r="217" spans="1:2" x14ac:dyDescent="0.25">
      <c r="A217" t="s">
        <v>8219</v>
      </c>
      <c r="B217">
        <v>325</v>
      </c>
    </row>
    <row r="218" spans="1:2" x14ac:dyDescent="0.25">
      <c r="A218" t="s">
        <v>8219</v>
      </c>
      <c r="B218">
        <v>353</v>
      </c>
    </row>
    <row r="219" spans="1:2" x14ac:dyDescent="0.25">
      <c r="A219" t="s">
        <v>8219</v>
      </c>
      <c r="B219">
        <v>388</v>
      </c>
    </row>
    <row r="220" spans="1:2" x14ac:dyDescent="0.25">
      <c r="A220" t="s">
        <v>8219</v>
      </c>
      <c r="B220">
        <v>433</v>
      </c>
    </row>
    <row r="221" spans="1:2" x14ac:dyDescent="0.25">
      <c r="A221" t="s">
        <v>8219</v>
      </c>
      <c r="B221">
        <v>437</v>
      </c>
    </row>
    <row r="222" spans="1:2" x14ac:dyDescent="0.25">
      <c r="A222" t="s">
        <v>8219</v>
      </c>
      <c r="B222">
        <v>438</v>
      </c>
    </row>
    <row r="223" spans="1:2" x14ac:dyDescent="0.25">
      <c r="A223" t="s">
        <v>8219</v>
      </c>
      <c r="B223">
        <v>445</v>
      </c>
    </row>
    <row r="224" spans="1:2" x14ac:dyDescent="0.25">
      <c r="A224" t="s">
        <v>8219</v>
      </c>
      <c r="B224">
        <v>447</v>
      </c>
    </row>
    <row r="225" spans="1:2" x14ac:dyDescent="0.25">
      <c r="A225" t="s">
        <v>8219</v>
      </c>
      <c r="B225">
        <v>537</v>
      </c>
    </row>
    <row r="226" spans="1:2" x14ac:dyDescent="0.25">
      <c r="A226" t="s">
        <v>8219</v>
      </c>
      <c r="B226">
        <v>607</v>
      </c>
    </row>
    <row r="227" spans="1:2" x14ac:dyDescent="0.25">
      <c r="A227" t="s">
        <v>8219</v>
      </c>
      <c r="B227">
        <v>688</v>
      </c>
    </row>
    <row r="228" spans="1:2" x14ac:dyDescent="0.25">
      <c r="A228" t="s">
        <v>8219</v>
      </c>
      <c r="B228">
        <v>729</v>
      </c>
    </row>
    <row r="229" spans="1:2" x14ac:dyDescent="0.25">
      <c r="A229" t="s">
        <v>8219</v>
      </c>
      <c r="B229">
        <v>1049</v>
      </c>
    </row>
    <row r="230" spans="1:2" x14ac:dyDescent="0.25">
      <c r="A230" t="s">
        <v>8219</v>
      </c>
      <c r="B230">
        <v>1113</v>
      </c>
    </row>
    <row r="231" spans="1:2" x14ac:dyDescent="0.25">
      <c r="A231" t="s">
        <v>8219</v>
      </c>
      <c r="B231">
        <v>1364</v>
      </c>
    </row>
    <row r="232" spans="1:2" x14ac:dyDescent="0.25">
      <c r="A232" t="s">
        <v>8219</v>
      </c>
      <c r="B232">
        <v>1530</v>
      </c>
    </row>
    <row r="233" spans="1:2" x14ac:dyDescent="0.25">
      <c r="A233" t="s">
        <v>8219</v>
      </c>
      <c r="B233">
        <v>1637</v>
      </c>
    </row>
    <row r="234" spans="1:2" x14ac:dyDescent="0.25">
      <c r="A234" t="s">
        <v>8219</v>
      </c>
      <c r="B234">
        <v>1762</v>
      </c>
    </row>
    <row r="235" spans="1:2" x14ac:dyDescent="0.25">
      <c r="A235" t="s">
        <v>8219</v>
      </c>
      <c r="B235">
        <v>4562</v>
      </c>
    </row>
  </sheetData>
  <sortState ref="D2:E235">
    <sortCondition ref="E2:E235"/>
  </sortState>
  <conditionalFormatting sqref="A2:A235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D2:D127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CategoryStats</vt:lpstr>
      <vt:lpstr>Subcategory Stats</vt:lpstr>
      <vt:lpstr>Outcomes Based on Launch Date</vt:lpstr>
      <vt:lpstr>Goal Outcomes</vt:lpstr>
      <vt:lpstr>Backer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Diya</cp:lastModifiedBy>
  <dcterms:created xsi:type="dcterms:W3CDTF">2017-04-20T15:17:24Z</dcterms:created>
  <dcterms:modified xsi:type="dcterms:W3CDTF">2020-05-05T23:37:09Z</dcterms:modified>
</cp:coreProperties>
</file>