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manoj_paliwal\Desktop\deepika\excel_project\"/>
    </mc:Choice>
  </mc:AlternateContent>
  <xr:revisionPtr revIDLastSave="0" documentId="13_ncr:1_{06135592-F704-4D08-8820-28BB7384FF79}" xr6:coauthVersionLast="47" xr6:coauthVersionMax="47" xr10:uidLastSave="{00000000-0000-0000-0000-000000000000}"/>
  <bookViews>
    <workbookView xWindow="-110" yWindow="-110" windowWidth="19420" windowHeight="10420" activeTab="5" xr2:uid="{5FA47C32-24EA-407D-8A17-FF7BE444BA8E}"/>
  </bookViews>
  <sheets>
    <sheet name="dashboard" sheetId="2" r:id="rId1"/>
    <sheet name="source data" sheetId="1" r:id="rId2"/>
    <sheet name="Steps" sheetId="6" r:id="rId3"/>
    <sheet name="working" sheetId="3" r:id="rId4"/>
    <sheet name="Sheet5" sheetId="5" r:id="rId5"/>
    <sheet name="Sheet4" sheetId="4" r:id="rId6"/>
  </sheets>
  <definedNames>
    <definedName name="Slicer_Manager">#N/A</definedName>
    <definedName name="Slicer_Proje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E5" i="4"/>
  <c r="G1" i="2"/>
  <c r="B10" i="4"/>
  <c r="B5" i="5"/>
  <c r="C5" i="5" l="1"/>
  <c r="G5" i="4"/>
  <c r="E6" i="4"/>
  <c r="B6" i="4"/>
  <c r="B11" i="3"/>
  <c r="B9" i="3"/>
  <c r="B9" i="4"/>
  <c r="B14" i="3" l="1"/>
  <c r="B13" i="3"/>
</calcChain>
</file>

<file path=xl/sharedStrings.xml><?xml version="1.0" encoding="utf-8"?>
<sst xmlns="http://schemas.openxmlformats.org/spreadsheetml/2006/main" count="282" uniqueCount="78">
  <si>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</si>
  <si>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</si>
  <si>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</si>
  <si>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</si>
  <si>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</si>
  <si>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</si>
  <si>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</si>
  <si>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</si>
  <si>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</si>
  <si>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</si>
  <si>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</si>
  <si>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</si>
  <si>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</si>
  <si>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</si>
  <si>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</si>
  <si>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</si>
  <si>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</si>
  <si>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</si>
  <si>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</si>
  <si>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</si>
  <si>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</si>
  <si>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</si>
  <si>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</si>
  <si>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</si>
  <si>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</si>
  <si>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</si>
  <si>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</si>
  <si>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</si>
  <si>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</si>
  <si>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</si>
  <si>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Grand Total</t>
  </si>
  <si>
    <t>Sum of Duration</t>
  </si>
  <si>
    <t>Sum of Days completed</t>
  </si>
  <si>
    <t xml:space="preserve">Budget  </t>
  </si>
  <si>
    <t xml:space="preserve">Actual  </t>
  </si>
  <si>
    <t>Not Started</t>
  </si>
  <si>
    <t>copleted</t>
  </si>
  <si>
    <t>In Prosess</t>
  </si>
  <si>
    <t>Remaining</t>
  </si>
  <si>
    <t>Total</t>
  </si>
  <si>
    <t>Values</t>
  </si>
  <si>
    <t>days remaining</t>
  </si>
  <si>
    <t>Days Remaining</t>
  </si>
  <si>
    <t xml:space="preserve"> Budget</t>
  </si>
  <si>
    <t xml:space="preserve"> Actual</t>
  </si>
  <si>
    <t>Bar chart</t>
  </si>
  <si>
    <t>Donut chart</t>
  </si>
  <si>
    <t>Project Management Dashboard</t>
  </si>
  <si>
    <t>Row Labels</t>
  </si>
  <si>
    <t>Column Labels</t>
  </si>
  <si>
    <t>Average of Progress</t>
  </si>
  <si>
    <t>Step 1</t>
  </si>
  <si>
    <t>Format source data in an Excel Table - CTRL+T</t>
  </si>
  <si>
    <t>Step 2</t>
  </si>
  <si>
    <t>Dashboard PivotTable</t>
  </si>
  <si>
    <t>Step 3</t>
  </si>
  <si>
    <t xml:space="preserve">Insert Table for Tasks Bar Chart </t>
  </si>
  <si>
    <t>formulas</t>
  </si>
  <si>
    <t>task not stared= countif progress column =0</t>
  </si>
  <si>
    <t>task inprogress=countifs progress column &lt;&gt;0,&lt;1</t>
  </si>
  <si>
    <t>task completed=countif progress column &lt;1</t>
  </si>
  <si>
    <t>Step 4</t>
  </si>
  <si>
    <t>Insert doughnut chart PivotTable for Overall Completed - Completed Days vs Duration</t>
  </si>
  <si>
    <t>Days Completed =</t>
  </si>
  <si>
    <t>sum of days completed/sum of duration</t>
  </si>
  <si>
    <t xml:space="preserve">Days Remaining= 1- </t>
  </si>
  <si>
    <t xml:space="preserve">Days Completed </t>
  </si>
  <si>
    <t>Step 5</t>
  </si>
  <si>
    <t xml:space="preserve">Insert budget vs actual doughnut &amp; bar chart PivotTable </t>
  </si>
  <si>
    <t>Step 6</t>
  </si>
  <si>
    <r>
      <t xml:space="preserve">Insert Slicers for Project and Manager fields </t>
    </r>
    <r>
      <rPr>
        <b/>
        <sz val="11"/>
        <color theme="1"/>
        <rFont val="Segoe UI"/>
        <family val="2"/>
      </rPr>
      <t>&amp; connect to all PivotTables</t>
    </r>
  </si>
  <si>
    <t>Add data bars to Progress column of PivotTable</t>
  </si>
  <si>
    <t>Step 7</t>
  </si>
  <si>
    <t>Add text for date range to header cell F1:</t>
  </si>
  <si>
    <t>Step 8</t>
  </si>
  <si>
    <t>TEXT(MIN('start date' range),"d-mmm-yy")&amp;" to "&amp;TEXT(MAX('END date 'range),"d-mmm-yy")</t>
  </si>
  <si>
    <t>Step 9</t>
  </si>
  <si>
    <t>Insert Avrege Progress column 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</si>
</sst>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0.0,,&quot;M&quot;"/>
  </numFmts>
  <fonts count="6" x14ac:knownFonts="1">
    <font>
      <sz val="11"/>
      <color theme="1"/>
      <name val="Calibri"/>
      <family val="2"/>
      <scheme val="minor"/>
    </font>
    <font>
      <sz val="11"/>
      <color theme="1"/>
      <name val="Calibri"/>
      <family val="2"/>
      <scheme val="minor"/>
    </font>
    <font>
      <sz val="14"/>
      <color theme="1"/>
      <name val="Calibri"/>
      <family val="2"/>
      <scheme val="minor"/>
    </font>
    <font>
      <sz val="20"/>
      <color theme="0" tint="-4.9989318521683403E-2"/>
      <name val="Calibri"/>
      <family val="2"/>
      <scheme val="minor"/>
    </font>
    <font>
      <sz val="11"/>
      <color theme="1"/>
      <name val="Segoe UI"/>
      <family val="2"/>
    </font>
    <font>
      <b/>
      <sz val="11"/>
      <color theme="1"/>
      <name val="Segoe UI"/>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0" borderId="0" xfId="0"/>
    <xf numFmtId="14" fontId="0" fillId="0" borderId="0" xfId="0" applyNumberFormat="1"/>
    <xf numFmtId="9" fontId="0" fillId="0" borderId="0" xfId="1" applyFont="1"/>
    <xf numFmtId="3" fontId="0" fillId="0" borderId="0" xfId="0" applyNumberFormat="1"/>
    <xf numFmtId="164" fontId="0" fillId="0" borderId="0" xfId="0" applyNumberFormat="1"/>
    <xf numFmtId="0" fontId="0" fillId="0" borderId="0" xfId="0"/>
    <xf numFmtId="9" fontId="0" fillId="0" borderId="0" xfId="1" applyFont="1"/>
    <xf numFmtId="9" fontId="0" fillId="0" borderId="0" xfId="0" applyNumberFormat="1"/>
    <xf numFmtId="0" fontId="0" fillId="2" borderId="0" xfId="0" applyFill="1"/>
    <xf numFmtId="0" fontId="3" fillId="2" borderId="0" xfId="0" applyFont="1" applyFill="1"/>
    <xf numFmtId="0" fontId="2" fillId="2" borderId="0" xfId="0" applyFont="1" applyFill="1"/>
    <xf numFmtId="3" fontId="0" fillId="0" borderId="0" xfId="0" applyNumberFormat="1" applyAlignment="1">
      <alignment horizontal="left" indent="1"/>
    </xf>
    <xf numFmtId="0" fontId="4" fillId="0" borderId="0" xfId="0" applyFont="1"/>
    <xf numFmtId="0" fontId="5" fillId="0" borderId="0" xfId="0" applyFont="1" applyAlignment="1">
      <alignment horizontal="right"/>
    </xf>
    <xf numFmtId="0" fontId="4" fillId="0" borderId="0" xfId="0" applyFont="1"/>
    <xf numFmtId="0" fontId="5" fillId="0" borderId="0" xfId="0" applyFont="1" applyAlignment="1">
      <alignment horizontal="right"/>
    </xf>
    <xf numFmtId="0" fontId="0" fillId="0" borderId="0" xfId="0"/>
    <xf numFmtId="0" fontId="4" fillId="0" borderId="0" xfId="0" applyFont="1"/>
    <xf numFmtId="0" fontId="5" fillId="0" borderId="0" xfId="0" applyFont="1" applyAlignment="1">
      <alignment horizontal="right"/>
    </xf>
    <xf numFmtId="0" fontId="0" fillId="0" borderId="0" xfId="0"/>
    <xf numFmtId="0" fontId="4" fillId="0" borderId="0" xfId="0" applyFont="1"/>
    <xf numFmtId="0" fontId="5" fillId="0" borderId="0" xfId="0" applyFont="1" applyAlignment="1">
      <alignment horizontal="right"/>
    </xf>
    <xf numFmtId="0" fontId="4" fillId="0" borderId="0" xfId="0" applyFont="1"/>
    <xf numFmtId="0" fontId="5" fillId="0" borderId="0" xfId="0" applyFont="1" applyAlignment="1">
      <alignment horizontal="right"/>
    </xf>
    <xf numFmtId="0" fontId="4" fillId="0" borderId="0" xfId="0" applyFont="1"/>
    <xf numFmtId="0" fontId="5" fillId="0" borderId="0" xfId="0" applyFont="1" applyAlignment="1">
      <alignment horizontal="right"/>
    </xf>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9" fontId="0" fillId="0" borderId="0" xfId="0" applyNumberFormat="1"/>
    <xf numFmtId="165" fontId="0" fillId="0" borderId="0" xfId="0" applyNumberFormat="1"/>
    <xf numFmtId="0" fontId="4" fillId="0" borderId="0" xfId="0" applyFont="1"/>
    <xf numFmtId="0" fontId="4" fillId="0" borderId="0" xfId="0" quotePrefix="1" applyFont="1"/>
    <xf numFmtId="0" fontId="5" fillId="0" borderId="0" xfId="0" applyFont="1" applyAlignment="1">
      <alignment horizontal="right"/>
    </xf>
  </cellXfs>
  <cellStyles count="2">
    <cellStyle name="Normal" xfId="0" builtinId="0"/>
    <cellStyle name="Percent" xfId="1" builtinId="5"/>
  </cellStyles>
  <dxfs count="10">
    <dxf>
      <alignment horizontal="center"/>
    </dxf>
    <dxf>
      <alignment horizontal="cent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9" formatCode="m/d/yyyy"/>
    </dxf>
    <dxf>
      <numFmt numFmtId="19" formatCode="m/d/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2" xr9:uid="{2D0C7809-D51E-46D6-BE4A-B859BF72E93D}">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t>Over all Task Progress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lotArea>
      <c:layout>
        <c:manualLayout>
          <c:layoutTarget val="inner"/>
          <c:xMode val="edge"/>
          <c:yMode val="edge"/>
          <c:x val="7.6730112061332886E-2"/>
          <c:y val="0.35926967642837937"/>
          <c:w val="0.91984059927328643"/>
          <c:h val="0.57991951323361768"/>
        </c:manualLayout>
      </c:layout>
      <c:barChart>
        <c:barDir val="bar"/>
        <c:grouping val="stacked"/>
        <c:varyColors val="0"/>
        <c:ser>
          <c:idx val="0"/>
          <c:order val="0"/>
          <c:tx>
            <c:strRef>
              <c:f>working!$A$9</c:f>
              <c:strCache>
                <c:ptCount val="1"/>
                <c:pt idx="0">
                  <c:v>Not Started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working!$B$9</c:f>
              <c:numCache>
                <c:formatCode>General</c:formatCode>
                <c:ptCount val="1"/>
                <c:pt idx="0">
                  <c:v>4</c:v>
                </c:pt>
              </c:numCache>
            </c:numRef>
          </c:val>
          <c:extLst>
            <c:ext xmlns:c16="http://schemas.microsoft.com/office/drawing/2014/chart" uri="{C3380CC4-5D6E-409C-BE32-E72D297353CC}">
              <c16:uniqueId val="{00000000-E10F-4BB9-A519-94BDD8091D0D}"/>
            </c:ext>
          </c:extLst>
        </c:ser>
        <c:ser>
          <c:idx val="1"/>
          <c:order val="1"/>
          <c:tx>
            <c:strRef>
              <c:f>working!$A$11</c:f>
              <c:strCache>
                <c:ptCount val="1"/>
                <c:pt idx="0">
                  <c:v>copleted</c:v>
                </c:pt>
              </c:strCache>
            </c:strRef>
          </c:tx>
          <c:spPr>
            <a:solidFill>
              <a:schemeClr val="accent4">
                <a:lumMod val="40000"/>
                <a:lumOff val="60000"/>
              </a:schemeClr>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working!$B$11</c:f>
              <c:numCache>
                <c:formatCode>General</c:formatCode>
                <c:ptCount val="1"/>
                <c:pt idx="0">
                  <c:v>3</c:v>
                </c:pt>
              </c:numCache>
            </c:numRef>
          </c:val>
          <c:extLst>
            <c:ext xmlns:c16="http://schemas.microsoft.com/office/drawing/2014/chart" uri="{C3380CC4-5D6E-409C-BE32-E72D297353CC}">
              <c16:uniqueId val="{00000001-E10F-4BB9-A519-94BDD8091D0D}"/>
            </c:ext>
          </c:extLst>
        </c:ser>
        <c:ser>
          <c:idx val="2"/>
          <c:order val="2"/>
          <c:tx>
            <c:strRef>
              <c:f>working!$A$10</c:f>
              <c:strCache>
                <c:ptCount val="1"/>
                <c:pt idx="0">
                  <c:v>In Prosess</c:v>
                </c:pt>
              </c:strCache>
            </c:strRef>
          </c:tx>
          <c:spPr>
            <a:solidFill>
              <a:schemeClr val="accent2">
                <a:lumMod val="75000"/>
              </a:schemeClr>
            </a:solidFill>
            <a:ln w="28575">
              <a:solidFill>
                <a:schemeClr val="accent1">
                  <a:lumMod val="20000"/>
                  <a:lumOff val="80000"/>
                </a:schemeClr>
              </a:solid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working!$B$10</c:f>
              <c:numCache>
                <c:formatCode>General</c:formatCode>
                <c:ptCount val="1"/>
                <c:pt idx="0">
                  <c:v>33</c:v>
                </c:pt>
              </c:numCache>
            </c:numRef>
          </c:val>
          <c:extLst>
            <c:ext xmlns:c16="http://schemas.microsoft.com/office/drawing/2014/chart" uri="{C3380CC4-5D6E-409C-BE32-E72D297353CC}">
              <c16:uniqueId val="{00000002-E10F-4BB9-A519-94BDD8091D0D}"/>
            </c:ext>
          </c:extLst>
        </c:ser>
        <c:dLbls>
          <c:dLblPos val="ctr"/>
          <c:showLegendKey val="0"/>
          <c:showVal val="1"/>
          <c:showCatName val="0"/>
          <c:showSerName val="0"/>
          <c:showPercent val="0"/>
          <c:showBubbleSize val="0"/>
        </c:dLbls>
        <c:gapWidth val="150"/>
        <c:overlap val="100"/>
        <c:axId val="375538031"/>
        <c:axId val="375537199"/>
      </c:barChart>
      <c:catAx>
        <c:axId val="375538031"/>
        <c:scaling>
          <c:orientation val="minMax"/>
        </c:scaling>
        <c:delete val="1"/>
        <c:axPos val="l"/>
        <c:numFmt formatCode="General" sourceLinked="1"/>
        <c:majorTickMark val="none"/>
        <c:minorTickMark val="none"/>
        <c:tickLblPos val="nextTo"/>
        <c:crossAx val="375537199"/>
        <c:crosses val="autoZero"/>
        <c:auto val="1"/>
        <c:lblAlgn val="ctr"/>
        <c:lblOffset val="100"/>
        <c:noMultiLvlLbl val="0"/>
      </c:catAx>
      <c:valAx>
        <c:axId val="375537199"/>
        <c:scaling>
          <c:orientation val="minMax"/>
        </c:scaling>
        <c:delete val="1"/>
        <c:axPos val="b"/>
        <c:numFmt formatCode="General" sourceLinked="1"/>
        <c:majorTickMark val="none"/>
        <c:minorTickMark val="none"/>
        <c:tickLblPos val="nextTo"/>
        <c:crossAx val="375538031"/>
        <c:crosses val="autoZero"/>
        <c:crossBetween val="between"/>
      </c:valAx>
      <c:spPr>
        <a:noFill/>
        <a:ln>
          <a:noFill/>
        </a:ln>
        <a:effectLst/>
      </c:spPr>
    </c:plotArea>
    <c:legend>
      <c:legendPos val="t"/>
      <c:layout>
        <c:manualLayout>
          <c:xMode val="edge"/>
          <c:yMode val="edge"/>
          <c:x val="6.9397070300618674E-2"/>
          <c:y val="0.34546453187190956"/>
          <c:w val="0.70010064733157717"/>
          <c:h val="0.14288771603554501"/>
        </c:manualLayout>
      </c:layout>
      <c:overlay val="1"/>
      <c:spPr>
        <a:noFill/>
        <a:ln>
          <a:noFill/>
        </a:ln>
        <a:effectLst/>
      </c:spPr>
      <c:txPr>
        <a:bodyPr rot="0" spcFirstLastPara="1" vertOverflow="ellipsis" vert="horz" wrap="square" anchor="ctr" anchorCtr="1"/>
        <a:lstStyle/>
        <a:p>
          <a:pPr>
            <a:defRPr sz="900" b="0" i="0" u="none" strike="noStrike" kern="1200" baseline="0">
              <a:ln>
                <a:solidFill>
                  <a:schemeClr val="bg2">
                    <a:lumMod val="25000"/>
                  </a:schemeClr>
                </a:solidFill>
              </a:ln>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[management_dashboard.xlsx]Sheet5!PivotTable13</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Budget</a:t>
            </a:r>
            <a:r>
              <a:rPr lang="en-US" baseline="0">
                <a:solidFill>
                  <a:schemeClr val="bg1"/>
                </a:solidFill>
              </a:rPr>
              <a:t> vs Actual</a:t>
            </a:r>
            <a:endParaRPr lang="en-US">
              <a:solidFill>
                <a:schemeClr val="bg1"/>
              </a:solidFill>
            </a:endParaRPr>
          </a:p>
        </c:rich>
      </c:tx>
      <c:layout>
        <c:manualLayout>
          <c:xMode val="edge"/>
          <c:yMode val="edge"/>
          <c:x val="0.13617506902546272"/>
          <c:y val="8.58071631610149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a:noFill/>
          </a:ln>
          <a:effectLst/>
        </c:spPr>
        <c:dLbl>
          <c:idx val="0"/>
          <c:layout>
            <c:manualLayout>
              <c:x val="4.7892720306513406E-3"/>
              <c:y val="-3.4722222222222224E-2"/>
            </c:manualLayout>
          </c:layout>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solidFill>
          <a:ln>
            <a:noFill/>
          </a:ln>
          <a:effectLst/>
        </c:spPr>
        <c:dLbl>
          <c:idx val="0"/>
          <c:layout>
            <c:manualLayout>
              <c:x val="4.7892720306513406E-3"/>
              <c:y val="-3.4722222222222224E-2"/>
            </c:manualLayout>
          </c:layout>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2"/>
          </a:solidFill>
          <a:ln>
            <a:noFill/>
          </a:ln>
          <a:effectLst/>
        </c:spPr>
        <c:dLbl>
          <c:idx val="0"/>
          <c:layout>
            <c:manualLayout>
              <c:x val="4.7892720306513406E-3"/>
              <c:y val="-3.4722222222222224E-2"/>
            </c:manualLayout>
          </c:layout>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1948051948051951E-2"/>
          <c:y val="0.28664297975427688"/>
          <c:w val="0.88571428571428568"/>
          <c:h val="0.49170742253101651"/>
        </c:manualLayout>
      </c:layout>
      <c:barChart>
        <c:barDir val="bar"/>
        <c:grouping val="clustered"/>
        <c:varyColors val="0"/>
        <c:ser>
          <c:idx val="0"/>
          <c:order val="0"/>
          <c:tx>
            <c:strRef>
              <c:f>Sheet5!$B$3</c:f>
              <c:strCache>
                <c:ptCount val="1"/>
                <c:pt idx="0">
                  <c:v> Budget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Sheet5!$B$4</c:f>
              <c:strCache>
                <c:ptCount val="1"/>
                <c:pt idx="0">
                  <c:v>Total</c:v>
                </c:pt>
              </c:strCache>
            </c:strRef>
          </c:cat>
          <c:val>
            <c:numRef>
              <c:f>Sheet5!$B$4</c:f>
              <c:numCache>
                <c:formatCode>#,##0.0,,"M"</c:formatCode>
                <c:ptCount val="1"/>
                <c:pt idx="0">
                  <c:v>19695000</c:v>
                </c:pt>
              </c:numCache>
            </c:numRef>
          </c:val>
          <c:extLst>
            <c:ext xmlns:c16="http://schemas.microsoft.com/office/drawing/2014/chart" uri="{C3380CC4-5D6E-409C-BE32-E72D297353CC}">
              <c16:uniqueId val="{00000000-5E82-476C-8435-3B97CAF6E680}"/>
            </c:ext>
          </c:extLst>
        </c:ser>
        <c:ser>
          <c:idx val="1"/>
          <c:order val="1"/>
          <c:tx>
            <c:strRef>
              <c:f>Sheet5!$C$3</c:f>
              <c:strCache>
                <c:ptCount val="1"/>
                <c:pt idx="0">
                  <c:v> Actual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E82-476C-8435-3B97CAF6E680}"/>
              </c:ext>
            </c:extLst>
          </c:dPt>
          <c:dLbls>
            <c:dLbl>
              <c:idx val="0"/>
              <c:layout>
                <c:manualLayout>
                  <c:x val="4.7892720306513406E-3"/>
                  <c:y val="-3.4722222222222224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E82-476C-8435-3B97CAF6E680}"/>
                </c:ext>
              </c:extLst>
            </c:dLbl>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Sheet5!$B$4</c:f>
              <c:strCache>
                <c:ptCount val="1"/>
                <c:pt idx="0">
                  <c:v>Total</c:v>
                </c:pt>
              </c:strCache>
            </c:strRef>
          </c:cat>
          <c:val>
            <c:numRef>
              <c:f>Sheet5!$C$4</c:f>
              <c:numCache>
                <c:formatCode>#,##0.0,,"M"</c:formatCode>
                <c:ptCount val="1"/>
                <c:pt idx="0">
                  <c:v>8340291</c:v>
                </c:pt>
              </c:numCache>
            </c:numRef>
          </c:val>
          <c:extLst>
            <c:ext xmlns:c16="http://schemas.microsoft.com/office/drawing/2014/chart" uri="{C3380CC4-5D6E-409C-BE32-E72D297353CC}">
              <c16:uniqueId val="{00000002-5E82-476C-8435-3B97CAF6E680}"/>
            </c:ext>
          </c:extLst>
        </c:ser>
        <c:dLbls>
          <c:dLblPos val="outEnd"/>
          <c:showLegendKey val="0"/>
          <c:showVal val="1"/>
          <c:showCatName val="0"/>
          <c:showSerName val="0"/>
          <c:showPercent val="0"/>
          <c:showBubbleSize val="0"/>
        </c:dLbls>
        <c:gapWidth val="0"/>
        <c:overlap val="-30"/>
        <c:axId val="594579807"/>
        <c:axId val="594580223"/>
      </c:barChart>
      <c:catAx>
        <c:axId val="594579807"/>
        <c:scaling>
          <c:orientation val="minMax"/>
        </c:scaling>
        <c:delete val="1"/>
        <c:axPos val="l"/>
        <c:numFmt formatCode="General" sourceLinked="1"/>
        <c:majorTickMark val="out"/>
        <c:minorTickMark val="none"/>
        <c:tickLblPos val="nextTo"/>
        <c:crossAx val="594580223"/>
        <c:crosses val="autoZero"/>
        <c:auto val="1"/>
        <c:lblAlgn val="ctr"/>
        <c:lblOffset val="100"/>
        <c:noMultiLvlLbl val="0"/>
      </c:catAx>
      <c:valAx>
        <c:axId val="594580223"/>
        <c:scaling>
          <c:orientation val="minMax"/>
        </c:scaling>
        <c:delete val="1"/>
        <c:axPos val="b"/>
        <c:numFmt formatCode="#,##0.0,,&quot;M&quot;" sourceLinked="1"/>
        <c:majorTickMark val="out"/>
        <c:minorTickMark val="none"/>
        <c:tickLblPos val="nextTo"/>
        <c:crossAx val="594579807"/>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50154877200167"/>
          <c:y val="0.38291078527174222"/>
          <c:w val="0.47325467321614906"/>
          <c:h val="0.5232226633446057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68-41D8-983B-B400E7C018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68-41D8-983B-B400E7C018FC}"/>
              </c:ext>
            </c:extLst>
          </c:dPt>
          <c:cat>
            <c:strRef>
              <c:f>Sheet4!$A$9:$A$10</c:f>
              <c:strCache>
                <c:ptCount val="2"/>
                <c:pt idx="0">
                  <c:v>Days completed</c:v>
                </c:pt>
                <c:pt idx="1">
                  <c:v>Days Remaining</c:v>
                </c:pt>
              </c:strCache>
            </c:strRef>
          </c:cat>
          <c:val>
            <c:numRef>
              <c:f>Sheet4!$B$9:$B$10</c:f>
              <c:numCache>
                <c:formatCode>0%</c:formatCode>
                <c:ptCount val="2"/>
                <c:pt idx="0">
                  <c:v>0.42105263157894735</c:v>
                </c:pt>
                <c:pt idx="1">
                  <c:v>0.57894736842105265</c:v>
                </c:pt>
              </c:numCache>
            </c:numRef>
          </c:val>
          <c:extLst>
            <c:ext xmlns:c16="http://schemas.microsoft.com/office/drawing/2014/chart" uri="{C3380CC4-5D6E-409C-BE32-E72D297353CC}">
              <c16:uniqueId val="{00000004-FE68-41D8-983B-B400E7C018F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legendEntry>
      <c:layout>
        <c:manualLayout>
          <c:xMode val="edge"/>
          <c:yMode val="edge"/>
          <c:x val="4.4077096742286076E-2"/>
          <c:y val="3.8801858171195275E-2"/>
          <c:w val="0.76574353492531477"/>
          <c:h val="0.3044239004200325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solidFill>
            <a:schemeClr val="tx1"/>
          </a:solidFil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Budget</a:t>
            </a:r>
            <a:r>
              <a:rPr lang="en-US" sz="1050" b="1" baseline="0">
                <a:solidFill>
                  <a:schemeClr val="bg1"/>
                </a:solidFill>
              </a:rPr>
              <a:t> Spend</a:t>
            </a:r>
            <a:endParaRPr lang="en-US" sz="1050" b="1">
              <a:solidFill>
                <a:schemeClr val="bg1"/>
              </a:solidFill>
            </a:endParaRPr>
          </a:p>
        </c:rich>
      </c:tx>
      <c:layout>
        <c:manualLayout>
          <c:xMode val="edge"/>
          <c:yMode val="edge"/>
          <c:x val="6.5632571531861819E-2"/>
          <c:y val="0.1281736870269857"/>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2753495114964039"/>
          <c:y val="0.35075361210916606"/>
          <c:w val="0.74493009770071916"/>
          <c:h val="0.49903585352801771"/>
        </c:manualLayout>
      </c:layout>
      <c:doughnutChart>
        <c:varyColors val="1"/>
        <c:ser>
          <c:idx val="0"/>
          <c:order val="0"/>
          <c:tx>
            <c:strRef>
              <c:f>Sheet5!$A$5</c:f>
              <c:strCache>
                <c:ptCount val="1"/>
                <c:pt idx="0">
                  <c:v>Donut chart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17-471E-8DAF-767F5FB89F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17-471E-8DAF-767F5FB89FF8}"/>
              </c:ext>
            </c:extLst>
          </c:dPt>
          <c:val>
            <c:numRef>
              <c:f>Sheet5!$B$5:$C$5</c:f>
              <c:numCache>
                <c:formatCode>0%</c:formatCode>
                <c:ptCount val="2"/>
                <c:pt idx="0">
                  <c:v>0.42347250571210965</c:v>
                </c:pt>
                <c:pt idx="1">
                  <c:v>0.57652749428789041</c:v>
                </c:pt>
              </c:numCache>
            </c:numRef>
          </c:val>
          <c:extLst>
            <c:ext xmlns:c16="http://schemas.microsoft.com/office/drawing/2014/chart" uri="{C3380CC4-5D6E-409C-BE32-E72D297353CC}">
              <c16:uniqueId val="{00000004-4517-471E-8DAF-767F5FB89FF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[management_dashboard.xlsx]working!PivotTable15</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a:t>
            </a:r>
            <a:r>
              <a:rPr lang="en-US" sz="1600" baseline="0"/>
              <a:t> Progress Report</a:t>
            </a:r>
            <a:endParaRPr lang="en-US" sz="1600"/>
          </a:p>
        </c:rich>
      </c:tx>
      <c:overlay val="0"/>
      <c:spPr>
        <a:solidFill>
          <a:schemeClr val="bg1"/>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working!$B$19:$B$20</c:f>
              <c:strCache>
                <c:ptCount val="1"/>
                <c:pt idx="0">
                  <c:v>Alpha</c:v>
                </c:pt>
              </c:strCache>
            </c:strRef>
          </c:tx>
          <c:spPr>
            <a:solidFill>
              <a:schemeClr val="accent1"/>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working!$B$21:$B$43</c:f>
              <c:numCache>
                <c:formatCode>General</c:formatCode>
                <c:ptCount val="19"/>
                <c:pt idx="0">
                  <c:v>1</c:v>
                </c:pt>
                <c:pt idx="1">
                  <c:v>0</c:v>
                </c:pt>
                <c:pt idx="4">
                  <c:v>0.6</c:v>
                </c:pt>
                <c:pt idx="7">
                  <c:v>0.2</c:v>
                </c:pt>
                <c:pt idx="8">
                  <c:v>0.375</c:v>
                </c:pt>
                <c:pt idx="11">
                  <c:v>0.42857142857142855</c:v>
                </c:pt>
                <c:pt idx="16">
                  <c:v>0.3</c:v>
                </c:pt>
                <c:pt idx="17">
                  <c:v>0.44444444444444442</c:v>
                </c:pt>
              </c:numCache>
            </c:numRef>
          </c:val>
          <c:extLst>
            <c:ext xmlns:c16="http://schemas.microsoft.com/office/drawing/2014/chart" uri="{C3380CC4-5D6E-409C-BE32-E72D297353CC}">
              <c16:uniqueId val="{00000000-6A7E-4CA9-B38B-40ED81EF886B}"/>
            </c:ext>
          </c:extLst>
        </c:ser>
        <c:ser>
          <c:idx val="1"/>
          <c:order val="1"/>
          <c:tx>
            <c:strRef>
              <c:f>working!$C$19:$C$20</c:f>
              <c:strCache>
                <c:ptCount val="1"/>
                <c:pt idx="0">
                  <c:v>Delta</c:v>
                </c:pt>
              </c:strCache>
            </c:strRef>
          </c:tx>
          <c:spPr>
            <a:solidFill>
              <a:schemeClr val="accent2"/>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working!$C$21:$C$43</c:f>
              <c:numCache>
                <c:formatCode>General</c:formatCode>
                <c:ptCount val="19"/>
                <c:pt idx="0">
                  <c:v>0.69444444444444442</c:v>
                </c:pt>
                <c:pt idx="4">
                  <c:v>0.3</c:v>
                </c:pt>
                <c:pt idx="5">
                  <c:v>0</c:v>
                </c:pt>
                <c:pt idx="10">
                  <c:v>0.35</c:v>
                </c:pt>
                <c:pt idx="18">
                  <c:v>0.625</c:v>
                </c:pt>
              </c:numCache>
            </c:numRef>
          </c:val>
          <c:extLst>
            <c:ext xmlns:c16="http://schemas.microsoft.com/office/drawing/2014/chart" uri="{C3380CC4-5D6E-409C-BE32-E72D297353CC}">
              <c16:uniqueId val="{00000005-F75A-4744-95B9-F32D43DA415A}"/>
            </c:ext>
          </c:extLst>
        </c:ser>
        <c:ser>
          <c:idx val="2"/>
          <c:order val="2"/>
          <c:tx>
            <c:strRef>
              <c:f>working!$D$19:$D$20</c:f>
              <c:strCache>
                <c:ptCount val="1"/>
                <c:pt idx="0">
                  <c:v>Gemini</c:v>
                </c:pt>
              </c:strCache>
            </c:strRef>
          </c:tx>
          <c:spPr>
            <a:solidFill>
              <a:schemeClr val="accent3"/>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working!$D$21:$D$43</c:f>
              <c:numCache>
                <c:formatCode>General</c:formatCode>
                <c:ptCount val="19"/>
                <c:pt idx="0">
                  <c:v>0.2</c:v>
                </c:pt>
                <c:pt idx="2">
                  <c:v>0.25</c:v>
                </c:pt>
                <c:pt idx="4">
                  <c:v>0.5</c:v>
                </c:pt>
                <c:pt idx="7">
                  <c:v>0.4</c:v>
                </c:pt>
                <c:pt idx="9">
                  <c:v>0.4</c:v>
                </c:pt>
                <c:pt idx="11">
                  <c:v>0.4642857142857143</c:v>
                </c:pt>
                <c:pt idx="14">
                  <c:v>0.1111111111111111</c:v>
                </c:pt>
                <c:pt idx="16">
                  <c:v>0.33333333333333331</c:v>
                </c:pt>
              </c:numCache>
            </c:numRef>
          </c:val>
          <c:extLst>
            <c:ext xmlns:c16="http://schemas.microsoft.com/office/drawing/2014/chart" uri="{C3380CC4-5D6E-409C-BE32-E72D297353CC}">
              <c16:uniqueId val="{00000006-F75A-4744-95B9-F32D43DA415A}"/>
            </c:ext>
          </c:extLst>
        </c:ser>
        <c:ser>
          <c:idx val="3"/>
          <c:order val="3"/>
          <c:tx>
            <c:strRef>
              <c:f>working!$E$19:$E$20</c:f>
              <c:strCache>
                <c:ptCount val="1"/>
                <c:pt idx="0">
                  <c:v>Orion</c:v>
                </c:pt>
              </c:strCache>
            </c:strRef>
          </c:tx>
          <c:spPr>
            <a:solidFill>
              <a:schemeClr val="accent4"/>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working!$E$21:$E$43</c:f>
              <c:numCache>
                <c:formatCode>General</c:formatCode>
                <c:ptCount val="19"/>
                <c:pt idx="0">
                  <c:v>0.75</c:v>
                </c:pt>
                <c:pt idx="2">
                  <c:v>0.25</c:v>
                </c:pt>
                <c:pt idx="4">
                  <c:v>1</c:v>
                </c:pt>
                <c:pt idx="5">
                  <c:v>0</c:v>
                </c:pt>
                <c:pt idx="6">
                  <c:v>0.25</c:v>
                </c:pt>
                <c:pt idx="12">
                  <c:v>0.44444444444444442</c:v>
                </c:pt>
                <c:pt idx="13">
                  <c:v>0.83333333333333337</c:v>
                </c:pt>
                <c:pt idx="16">
                  <c:v>0.42857142857142855</c:v>
                </c:pt>
              </c:numCache>
            </c:numRef>
          </c:val>
          <c:extLst>
            <c:ext xmlns:c16="http://schemas.microsoft.com/office/drawing/2014/chart" uri="{C3380CC4-5D6E-409C-BE32-E72D297353CC}">
              <c16:uniqueId val="{00000007-F75A-4744-95B9-F32D43DA415A}"/>
            </c:ext>
          </c:extLst>
        </c:ser>
        <c:ser>
          <c:idx val="4"/>
          <c:order val="4"/>
          <c:tx>
            <c:strRef>
              <c:f>working!$F$19:$F$20</c:f>
              <c:strCache>
                <c:ptCount val="1"/>
                <c:pt idx="0">
                  <c:v>Vega</c:v>
                </c:pt>
              </c:strCache>
            </c:strRef>
          </c:tx>
          <c:spPr>
            <a:solidFill>
              <a:schemeClr val="accent5"/>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working!$F$21:$F$43</c:f>
              <c:numCache>
                <c:formatCode>General</c:formatCode>
                <c:ptCount val="19"/>
                <c:pt idx="0">
                  <c:v>0.5</c:v>
                </c:pt>
                <c:pt idx="3">
                  <c:v>0.66666666666666663</c:v>
                </c:pt>
                <c:pt idx="8">
                  <c:v>0.42857142857142855</c:v>
                </c:pt>
                <c:pt idx="12">
                  <c:v>0.8</c:v>
                </c:pt>
                <c:pt idx="15">
                  <c:v>0.2857142857142857</c:v>
                </c:pt>
              </c:numCache>
            </c:numRef>
          </c:val>
          <c:extLst>
            <c:ext xmlns:c16="http://schemas.microsoft.com/office/drawing/2014/chart" uri="{C3380CC4-5D6E-409C-BE32-E72D297353CC}">
              <c16:uniqueId val="{00000008-F75A-4744-95B9-F32D43DA415A}"/>
            </c:ext>
          </c:extLst>
        </c:ser>
        <c:dLbls>
          <c:showLegendKey val="0"/>
          <c:showVal val="0"/>
          <c:showCatName val="0"/>
          <c:showSerName val="0"/>
          <c:showPercent val="0"/>
          <c:showBubbleSize val="0"/>
        </c:dLbls>
        <c:gapWidth val="219"/>
        <c:overlap val="-27"/>
        <c:axId val="12937008"/>
        <c:axId val="12931600"/>
      </c:barChart>
      <c:catAx>
        <c:axId val="1293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1600"/>
        <c:crosses val="autoZero"/>
        <c:auto val="1"/>
        <c:lblAlgn val="ctr"/>
        <c:lblOffset val="100"/>
        <c:noMultiLvlLbl val="0"/>
      </c:catAx>
      <c:valAx>
        <c:axId val="1293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[management_dashboard.xlsx]working!PivotTable15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working!$B$19:$B$20</c:f>
              <c:strCache>
                <c:ptCount val="1"/>
                <c:pt idx="0">
                  <c:v>Alpha</c:v>
                </c:pt>
              </c:strCache>
            </c:strRef>
          </c:tx>
          <c:spPr>
            <a:solidFill>
              <a:schemeClr val="accent1"/>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working!$B$21:$B$43</c:f>
              <c:numCache>
                <c:formatCode>General</c:formatCode>
                <c:ptCount val="19"/>
                <c:pt idx="0">
                  <c:v>1</c:v>
                </c:pt>
                <c:pt idx="1">
                  <c:v>0</c:v>
                </c:pt>
                <c:pt idx="4">
                  <c:v>0.6</c:v>
                </c:pt>
                <c:pt idx="7">
                  <c:v>0.2</c:v>
                </c:pt>
                <c:pt idx="8">
                  <c:v>0.375</c:v>
                </c:pt>
                <c:pt idx="11">
                  <c:v>0.42857142857142855</c:v>
                </c:pt>
                <c:pt idx="16">
                  <c:v>0.3</c:v>
                </c:pt>
                <c:pt idx="17">
                  <c:v>0.44444444444444442</c:v>
                </c:pt>
              </c:numCache>
            </c:numRef>
          </c:val>
          <c:extLst>
            <c:ext xmlns:c16="http://schemas.microsoft.com/office/drawing/2014/chart" uri="{C3380CC4-5D6E-409C-BE32-E72D297353CC}">
              <c16:uniqueId val="{00000000-28F0-46C1-8E06-195439B0EE1D}"/>
            </c:ext>
          </c:extLst>
        </c:ser>
        <c:ser>
          <c:idx val="1"/>
          <c:order val="1"/>
          <c:tx>
            <c:strRef>
              <c:f>working!$C$19:$C$20</c:f>
              <c:strCache>
                <c:ptCount val="1"/>
                <c:pt idx="0">
                  <c:v>Delta</c:v>
                </c:pt>
              </c:strCache>
            </c:strRef>
          </c:tx>
          <c:spPr>
            <a:solidFill>
              <a:schemeClr val="accent2"/>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working!$C$21:$C$43</c:f>
              <c:numCache>
                <c:formatCode>General</c:formatCode>
                <c:ptCount val="19"/>
                <c:pt idx="0">
                  <c:v>0.69444444444444442</c:v>
                </c:pt>
                <c:pt idx="4">
                  <c:v>0.3</c:v>
                </c:pt>
                <c:pt idx="5">
                  <c:v>0</c:v>
                </c:pt>
                <c:pt idx="10">
                  <c:v>0.35</c:v>
                </c:pt>
                <c:pt idx="18">
                  <c:v>0.625</c:v>
                </c:pt>
              </c:numCache>
            </c:numRef>
          </c:val>
          <c:extLst>
            <c:ext xmlns:c16="http://schemas.microsoft.com/office/drawing/2014/chart" uri="{C3380CC4-5D6E-409C-BE32-E72D297353CC}">
              <c16:uniqueId val="{00000004-8A2F-4999-8C5C-8BD224BE550A}"/>
            </c:ext>
          </c:extLst>
        </c:ser>
        <c:ser>
          <c:idx val="2"/>
          <c:order val="2"/>
          <c:tx>
            <c:strRef>
              <c:f>working!$D$19:$D$20</c:f>
              <c:strCache>
                <c:ptCount val="1"/>
                <c:pt idx="0">
                  <c:v>Gemini</c:v>
                </c:pt>
              </c:strCache>
            </c:strRef>
          </c:tx>
          <c:spPr>
            <a:solidFill>
              <a:schemeClr val="accent3"/>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working!$D$21:$D$43</c:f>
              <c:numCache>
                <c:formatCode>General</c:formatCode>
                <c:ptCount val="19"/>
                <c:pt idx="0">
                  <c:v>0.2</c:v>
                </c:pt>
                <c:pt idx="2">
                  <c:v>0.25</c:v>
                </c:pt>
                <c:pt idx="4">
                  <c:v>0.5</c:v>
                </c:pt>
                <c:pt idx="7">
                  <c:v>0.4</c:v>
                </c:pt>
                <c:pt idx="9">
                  <c:v>0.4</c:v>
                </c:pt>
                <c:pt idx="11">
                  <c:v>0.4642857142857143</c:v>
                </c:pt>
                <c:pt idx="14">
                  <c:v>0.1111111111111111</c:v>
                </c:pt>
                <c:pt idx="16">
                  <c:v>0.33333333333333331</c:v>
                </c:pt>
              </c:numCache>
            </c:numRef>
          </c:val>
          <c:extLst>
            <c:ext xmlns:c16="http://schemas.microsoft.com/office/drawing/2014/chart" uri="{C3380CC4-5D6E-409C-BE32-E72D297353CC}">
              <c16:uniqueId val="{00000005-8A2F-4999-8C5C-8BD224BE550A}"/>
            </c:ext>
          </c:extLst>
        </c:ser>
        <c:ser>
          <c:idx val="3"/>
          <c:order val="3"/>
          <c:tx>
            <c:strRef>
              <c:f>working!$E$19:$E$20</c:f>
              <c:strCache>
                <c:ptCount val="1"/>
                <c:pt idx="0">
                  <c:v>Orion</c:v>
                </c:pt>
              </c:strCache>
            </c:strRef>
          </c:tx>
          <c:spPr>
            <a:solidFill>
              <a:schemeClr val="accent4"/>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working!$E$21:$E$43</c:f>
              <c:numCache>
                <c:formatCode>General</c:formatCode>
                <c:ptCount val="19"/>
                <c:pt idx="0">
                  <c:v>0.75</c:v>
                </c:pt>
                <c:pt idx="2">
                  <c:v>0.25</c:v>
                </c:pt>
                <c:pt idx="4">
                  <c:v>1</c:v>
                </c:pt>
                <c:pt idx="5">
                  <c:v>0</c:v>
                </c:pt>
                <c:pt idx="6">
                  <c:v>0.25</c:v>
                </c:pt>
                <c:pt idx="12">
                  <c:v>0.44444444444444442</c:v>
                </c:pt>
                <c:pt idx="13">
                  <c:v>0.83333333333333337</c:v>
                </c:pt>
                <c:pt idx="16">
                  <c:v>0.42857142857142855</c:v>
                </c:pt>
              </c:numCache>
            </c:numRef>
          </c:val>
          <c:extLst>
            <c:ext xmlns:c16="http://schemas.microsoft.com/office/drawing/2014/chart" uri="{C3380CC4-5D6E-409C-BE32-E72D297353CC}">
              <c16:uniqueId val="{00000006-8A2F-4999-8C5C-8BD224BE550A}"/>
            </c:ext>
          </c:extLst>
        </c:ser>
        <c:ser>
          <c:idx val="4"/>
          <c:order val="4"/>
          <c:tx>
            <c:strRef>
              <c:f>working!$F$19:$F$20</c:f>
              <c:strCache>
                <c:ptCount val="1"/>
                <c:pt idx="0">
                  <c:v>Vega</c:v>
                </c:pt>
              </c:strCache>
            </c:strRef>
          </c:tx>
          <c:spPr>
            <a:solidFill>
              <a:schemeClr val="accent5"/>
            </a:solidFill>
            <a:ln>
              <a:noFill/>
            </a:ln>
            <a:effectLst/>
          </c:spPr>
          <c:invertIfNegative val="0"/>
          <c:cat>
            <c:multiLvlStrRef>
              <c:f>working!$A$21:$A$43</c:f>
              <c:multiLvlStrCache>
                <c:ptCount val="19"/>
                <c:lvl>
                  <c:pt idx="1">
                    <c:v>0</c:v>
                  </c:pt>
                  <c:pt idx="2">
                    <c:v>1</c:v>
                  </c:pt>
                  <c:pt idx="3">
                    <c:v>2</c:v>
                  </c:pt>
                  <c:pt idx="4">
                    <c:v>3</c:v>
                  </c:pt>
                  <c:pt idx="5">
                    <c:v>0</c:v>
                  </c:pt>
                  <c:pt idx="6">
                    <c:v>1</c:v>
                  </c:pt>
                  <c:pt idx="7">
                    <c:v>2</c:v>
                  </c:pt>
                  <c:pt idx="8">
                    <c:v>3</c:v>
                  </c:pt>
                  <c:pt idx="9">
                    <c:v>4</c:v>
                  </c:pt>
                  <c:pt idx="10">
                    <c:v>2</c:v>
                  </c:pt>
                  <c:pt idx="11">
                    <c:v>3</c:v>
                  </c:pt>
                  <c:pt idx="12">
                    <c:v>4</c:v>
                  </c:pt>
                  <c:pt idx="13">
                    <c:v>5</c:v>
                  </c:pt>
                  <c:pt idx="14">
                    <c:v>1</c:v>
                  </c:pt>
                  <c:pt idx="15">
                    <c:v>2</c:v>
                  </c:pt>
                  <c:pt idx="16">
                    <c:v>3</c:v>
                  </c:pt>
                  <c:pt idx="17">
                    <c:v>4</c:v>
                  </c:pt>
                  <c:pt idx="18">
                    <c:v>5</c:v>
                  </c:pt>
                </c:lvl>
                <c:lvl>
                  <c:pt idx="0">
                    <c:v>Hirsch</c:v>
                  </c:pt>
                  <c:pt idx="1">
                    <c:v>Ladd</c:v>
                  </c:pt>
                  <c:pt idx="5">
                    <c:v>McFay</c:v>
                  </c:pt>
                  <c:pt idx="10">
                    <c:v>Samora</c:v>
                  </c:pt>
                  <c:pt idx="14">
                    <c:v>Wood</c:v>
                  </c:pt>
                </c:lvl>
              </c:multiLvlStrCache>
            </c:multiLvlStrRef>
          </c:cat>
          <c:val>
            <c:numRef>
              <c:f>working!$F$21:$F$43</c:f>
              <c:numCache>
                <c:formatCode>General</c:formatCode>
                <c:ptCount val="19"/>
                <c:pt idx="0">
                  <c:v>0.5</c:v>
                </c:pt>
                <c:pt idx="3">
                  <c:v>0.66666666666666663</c:v>
                </c:pt>
                <c:pt idx="8">
                  <c:v>0.42857142857142855</c:v>
                </c:pt>
                <c:pt idx="12">
                  <c:v>0.8</c:v>
                </c:pt>
                <c:pt idx="15">
                  <c:v>0.2857142857142857</c:v>
                </c:pt>
              </c:numCache>
            </c:numRef>
          </c:val>
          <c:extLst>
            <c:ext xmlns:c16="http://schemas.microsoft.com/office/drawing/2014/chart" uri="{C3380CC4-5D6E-409C-BE32-E72D297353CC}">
              <c16:uniqueId val="{00000007-8A2F-4999-8C5C-8BD224BE550A}"/>
            </c:ext>
          </c:extLst>
        </c:ser>
        <c:dLbls>
          <c:showLegendKey val="0"/>
          <c:showVal val="0"/>
          <c:showCatName val="0"/>
          <c:showSerName val="0"/>
          <c:showPercent val="0"/>
          <c:showBubbleSize val="0"/>
        </c:dLbls>
        <c:gapWidth val="219"/>
        <c:overlap val="-27"/>
        <c:axId val="12937008"/>
        <c:axId val="12931600"/>
      </c:barChart>
      <c:catAx>
        <c:axId val="1293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1600"/>
        <c:crosses val="autoZero"/>
        <c:auto val="1"/>
        <c:lblAlgn val="ctr"/>
        <c:lblOffset val="100"/>
        <c:noMultiLvlLbl val="0"/>
      </c:catAx>
      <c:valAx>
        <c:axId val="129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[management_dashboard.xlsx]Sheet5!PivotTable13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a:t>
            </a:r>
            <a:r>
              <a:rPr lang="en-US" baseline="0"/>
              <a:t> vs Actual</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a:noFill/>
          </a:ln>
          <a:effectLst/>
        </c:spPr>
        <c:dLbl>
          <c:idx val="0"/>
          <c:layout>
            <c:manualLayout>
              <c:x val="4.7892720306513406E-3"/>
              <c:y val="-3.4722222222222224E-2"/>
            </c:manualLayout>
          </c:layout>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Sheet5!$B$3</c:f>
              <c:strCache>
                <c:ptCount val="1"/>
                <c:pt idx="0">
                  <c:v> Budget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Sheet5!$B$4</c:f>
              <c:strCache>
                <c:ptCount val="1"/>
                <c:pt idx="0">
                  <c:v>Total</c:v>
                </c:pt>
              </c:strCache>
            </c:strRef>
          </c:cat>
          <c:val>
            <c:numRef>
              <c:f>Sheet5!$B$4</c:f>
              <c:numCache>
                <c:formatCode>#,##0.0,,"M"</c:formatCode>
                <c:ptCount val="1"/>
                <c:pt idx="0">
                  <c:v>19695000</c:v>
                </c:pt>
              </c:numCache>
            </c:numRef>
          </c:val>
          <c:extLst>
            <c:ext xmlns:c16="http://schemas.microsoft.com/office/drawing/2014/chart" uri="{C3380CC4-5D6E-409C-BE32-E72D297353CC}">
              <c16:uniqueId val="{00000000-D598-405C-80FE-3F77778D6E7C}"/>
            </c:ext>
          </c:extLst>
        </c:ser>
        <c:ser>
          <c:idx val="1"/>
          <c:order val="1"/>
          <c:tx>
            <c:strRef>
              <c:f>Sheet5!$C$3</c:f>
              <c:strCache>
                <c:ptCount val="1"/>
                <c:pt idx="0">
                  <c:v> Actual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D598-405C-80FE-3F77778D6E7C}"/>
              </c:ext>
            </c:extLst>
          </c:dPt>
          <c:dLbls>
            <c:dLbl>
              <c:idx val="0"/>
              <c:layout>
                <c:manualLayout>
                  <c:x val="4.7892720306513406E-3"/>
                  <c:y val="-3.4722222222222224E-2"/>
                </c:manualLayout>
              </c:layout>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598-405C-80FE-3F77778D6E7C}"/>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Sheet5!$B$4</c:f>
              <c:strCache>
                <c:ptCount val="1"/>
                <c:pt idx="0">
                  <c:v>Total</c:v>
                </c:pt>
              </c:strCache>
            </c:strRef>
          </c:cat>
          <c:val>
            <c:numRef>
              <c:f>Sheet5!$C$4</c:f>
              <c:numCache>
                <c:formatCode>#,##0.0,,"M"</c:formatCode>
                <c:ptCount val="1"/>
                <c:pt idx="0">
                  <c:v>8340291</c:v>
                </c:pt>
              </c:numCache>
            </c:numRef>
          </c:val>
          <c:extLst>
            <c:ext xmlns:c16="http://schemas.microsoft.com/office/drawing/2014/chart" uri="{C3380CC4-5D6E-409C-BE32-E72D297353CC}">
              <c16:uniqueId val="{00000001-D598-405C-80FE-3F77778D6E7C}"/>
            </c:ext>
          </c:extLst>
        </c:ser>
        <c:dLbls>
          <c:dLblPos val="outEnd"/>
          <c:showLegendKey val="0"/>
          <c:showVal val="1"/>
          <c:showCatName val="0"/>
          <c:showSerName val="0"/>
          <c:showPercent val="0"/>
          <c:showBubbleSize val="0"/>
        </c:dLbls>
        <c:gapWidth val="0"/>
        <c:overlap val="-30"/>
        <c:axId val="594579807"/>
        <c:axId val="594580223"/>
      </c:barChart>
      <c:catAx>
        <c:axId val="594579807"/>
        <c:scaling>
          <c:orientation val="minMax"/>
        </c:scaling>
        <c:delete val="1"/>
        <c:axPos val="l"/>
        <c:numFmt formatCode="General" sourceLinked="1"/>
        <c:majorTickMark val="out"/>
        <c:minorTickMark val="none"/>
        <c:tickLblPos val="nextTo"/>
        <c:crossAx val="594580223"/>
        <c:crosses val="autoZero"/>
        <c:auto val="1"/>
        <c:lblAlgn val="ctr"/>
        <c:lblOffset val="100"/>
        <c:noMultiLvlLbl val="0"/>
      </c:catAx>
      <c:valAx>
        <c:axId val="594580223"/>
        <c:scaling>
          <c:orientation val="minMax"/>
        </c:scaling>
        <c:delete val="1"/>
        <c:axPos val="b"/>
        <c:numFmt formatCode="#,##0.0,,&quot;M&quot;" sourceLinked="1"/>
        <c:majorTickMark val="out"/>
        <c:minorTickMark val="none"/>
        <c:tickLblPos val="nextTo"/>
        <c:crossAx val="594579807"/>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Budget</a:t>
            </a:r>
            <a:r>
              <a:rPr lang="en-US" sz="1050" b="1" baseline="0">
                <a:solidFill>
                  <a:schemeClr val="bg1"/>
                </a:solidFill>
              </a:rPr>
              <a:t> Spend</a:t>
            </a:r>
            <a:endParaRPr lang="en-US" sz="1050" b="1">
              <a:solidFill>
                <a:schemeClr val="bg1"/>
              </a:solidFill>
            </a:endParaRPr>
          </a:p>
        </c:rich>
      </c:tx>
      <c:layout>
        <c:manualLayout>
          <c:xMode val="edge"/>
          <c:yMode val="edge"/>
          <c:x val="0.26469550727510338"/>
          <c:y val="5.0503788068153414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tx>
            <c:strRef>
              <c:f>Sheet5!$A$5</c:f>
              <c:strCache>
                <c:ptCount val="1"/>
                <c:pt idx="0">
                  <c:v>Donut chart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D2-4B04-90EA-A2E6BFCB8D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D2-4B04-90EA-A2E6BFCB8DAF}"/>
              </c:ext>
            </c:extLst>
          </c:dPt>
          <c:val>
            <c:numRef>
              <c:f>Sheet5!$B$5:$C$5</c:f>
              <c:numCache>
                <c:formatCode>0%</c:formatCode>
                <c:ptCount val="2"/>
                <c:pt idx="0">
                  <c:v>0.42347250571210965</c:v>
                </c:pt>
                <c:pt idx="1">
                  <c:v>0.57652749428789041</c:v>
                </c:pt>
              </c:numCache>
            </c:numRef>
          </c:val>
          <c:extLst>
            <c:ext xmlns:c16="http://schemas.microsoft.com/office/drawing/2014/chart" uri="{C3380CC4-5D6E-409C-BE32-E72D297353CC}">
              <c16:uniqueId val="{00000004-B3D2-4B04-90EA-A2E6BFCB8DA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146412642475636"/>
          <c:y val="0.3320122484689414"/>
          <c:w val="0.465908264963383"/>
          <c:h val="0.6168970545348497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F1-4ADB-A317-6855A229A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F1-4ADB-A317-6855A229AF20}"/>
              </c:ext>
            </c:extLst>
          </c:dPt>
          <c:cat>
            <c:strRef>
              <c:f>Sheet4!$A$9:$A$10</c:f>
              <c:strCache>
                <c:ptCount val="2"/>
                <c:pt idx="0">
                  <c:v>Days completed</c:v>
                </c:pt>
                <c:pt idx="1">
                  <c:v>Days Remaining</c:v>
                </c:pt>
              </c:strCache>
            </c:strRef>
          </c:cat>
          <c:val>
            <c:numRef>
              <c:f>Sheet4!$B$9:$B$10</c:f>
              <c:numCache>
                <c:formatCode>0%</c:formatCode>
                <c:ptCount val="2"/>
                <c:pt idx="0">
                  <c:v>0.42105263157894735</c:v>
                </c:pt>
                <c:pt idx="1">
                  <c:v>0.57894736842105265</c:v>
                </c:pt>
              </c:numCache>
            </c:numRef>
          </c:val>
          <c:extLst>
            <c:ext xmlns:c16="http://schemas.microsoft.com/office/drawing/2014/chart" uri="{C3380CC4-5D6E-409C-BE32-E72D297353CC}">
              <c16:uniqueId val="{00000000-490E-4BB9-9FDB-79D8E38608E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645488970367252"/>
          <c:y val="8.6206896551724144E-2"/>
          <c:w val="0.85105908517160545"/>
          <c:h val="0.2571952212869942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270331</xdr:colOff>
      <xdr:row>0</xdr:row>
      <xdr:rowOff>103012</xdr:rowOff>
    </xdr:from>
    <xdr:to>
      <xdr:col>18</xdr:col>
      <xdr:colOff>492440</xdr:colOff>
      <xdr:row>8</xdr:row>
      <xdr:rowOff>7938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445240</xdr:colOff>
      <xdr:row>0</xdr:row>
      <xdr:rowOff>47625</xdr:rowOff>
    </xdr:from>
    <xdr:to>
      <xdr:col>24</xdr:col>
      <xdr:colOff>445240</xdr:colOff>
      <xdr:row>9</xdr:row>
      <xdr:rowOff>22039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23813</xdr:colOff>
      <xdr:row>2</xdr:row>
      <xdr:rowOff>55562</xdr:rowOff>
    </xdr:from>
    <xdr:to>
      <xdr:col>5</xdr:col>
      <xdr:colOff>269876</xdr:colOff>
      <xdr:row>5</xdr:row>
      <xdr:rowOff>127000</xdr:rowOff>
    </xdr:to>
    <mc:AlternateContent xmlns:mc="http://schemas.openxmlformats.org/markup-compatibility/2006" xmlns:a14="http://schemas.microsoft.com/office/drawing/2010/main">
      <mc:Choice Requires="a14">
        <xdr:graphicFrame macro="">
          <xdr:nvGraphicFramePr>
            <xdr:cNvPr id="7" name="Project">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3813" y="579437"/>
              <a:ext cx="3944938"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312003</xdr:colOff>
      <xdr:row>2</xdr:row>
      <xdr:rowOff>79376</xdr:rowOff>
    </xdr:from>
    <xdr:to>
      <xdr:col>10</xdr:col>
      <xdr:colOff>388939</xdr:colOff>
      <xdr:row>5</xdr:row>
      <xdr:rowOff>134940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010878" y="603251"/>
              <a:ext cx="3767874" cy="603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150811</xdr:colOff>
      <xdr:row>0</xdr:row>
      <xdr:rowOff>7937</xdr:rowOff>
    </xdr:from>
    <xdr:to>
      <xdr:col>13</xdr:col>
      <xdr:colOff>403225</xdr:colOff>
      <xdr:row>7</xdr:row>
      <xdr:rowOff>134937</xdr:rowOff>
    </xdr:to>
    <xdr:graphicFrame macro="">
      <xdr:nvGraphicFramePr>
        <xdr:cNvPr id="9" name="Chart 8">
          <a:extLst>
            <a:ext uri="{FF2B5EF4-FFF2-40B4-BE49-F238E27FC236}">
              <a16:creationId xmlns:a16="http://schemas.microsoft.com/office/drawing/2014/main" id="{021B242C-C54E-4690-BE78-6CA3AEB0D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412749</xdr:colOff>
      <xdr:row>0</xdr:row>
      <xdr:rowOff>47625</xdr:rowOff>
    </xdr:from>
    <xdr:to>
      <xdr:col>20</xdr:col>
      <xdr:colOff>285760</xdr:colOff>
      <xdr:row>8</xdr:row>
      <xdr:rowOff>63500</xdr:rowOff>
    </xdr:to>
    <xdr:graphicFrame macro="">
      <xdr:nvGraphicFramePr>
        <xdr:cNvPr id="10" name="Chart 9">
          <a:extLst>
            <a:ext uri="{FF2B5EF4-FFF2-40B4-BE49-F238E27FC236}">
              <a16:creationId xmlns:a16="http://schemas.microsoft.com/office/drawing/2014/main" id="{8F30CFBC-6D97-40FB-A91E-5B497AF06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155350</xdr:colOff>
      <xdr:row>8</xdr:row>
      <xdr:rowOff>142875</xdr:rowOff>
    </xdr:from>
    <xdr:to>
      <xdr:col>23</xdr:col>
      <xdr:colOff>281215</xdr:colOff>
      <xdr:row>25</xdr:row>
      <xdr:rowOff>108857</xdr:rowOff>
    </xdr:to>
    <xdr:graphicFrame macro="">
      <xdr:nvGraphicFramePr>
        <xdr:cNvPr id="11" name="Chart 10">
          <a:extLst>
            <a:ext uri="{FF2B5EF4-FFF2-40B4-BE49-F238E27FC236}">
              <a16:creationId xmlns:a16="http://schemas.microsoft.com/office/drawing/2014/main" id="{5CAC9D08-5ABF-477D-915C-31F609F0B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0.45455</cdr:x>
      <cdr:y>0.5</cdr:y>
    </cdr:from>
    <cdr:to>
      <cdr:x>0.63636</cdr:x>
      <cdr:y>0.75</cdr:y>
    </cdr:to>
    <cdr:sp macro="" textlink="">
      <cdr:nvSpPr>
        <cdr:cNvPr id="7" name="TextBox 6">
          <a:extLst xmlns:a="http://schemas.openxmlformats.org/drawingml/2006/main">
            <a:ext uri="{FF2B5EF4-FFF2-40B4-BE49-F238E27FC236}">
              <a16:creationId xmlns:a16="http://schemas.microsoft.com/office/drawing/2014/main" id="{8C7AC7E7-F8EA-467A-8209-E3880728B9C9}"/>
            </a:ext>
          </a:extLst>
        </cdr:cNvPr>
        <cdr:cNvSpPr txBox="1"/>
      </cdr:nvSpPr>
      <cdr:spPr>
        <a:xfrm xmlns:a="http://schemas.openxmlformats.org/drawingml/2006/main">
          <a:off x="825508" y="685800"/>
          <a:ext cx="33018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0.2532</cdr:x>
      <cdr:y>0.55119</cdr:y>
    </cdr:from>
    <cdr:to>
      <cdr:x>0.57838</cdr:x>
      <cdr:y>0.85211</cdr:y>
    </cdr:to>
    <cdr:sp macro="" textlink="Sheet4!$B$9">
      <cdr:nvSpPr>
        <cdr:cNvPr id="3" name="TextBox 2">
          <a:extLst xmlns:a="http://schemas.openxmlformats.org/drawingml/2006/main">
            <a:ext uri="{FF2B5EF4-FFF2-40B4-BE49-F238E27FC236}">
              <a16:creationId xmlns:a16="http://schemas.microsoft.com/office/drawing/2014/main" id="{47A75321-36AD-4848-8234-A1B9C632E086}"/>
            </a:ext>
          </a:extLst>
        </cdr:cNvPr>
        <cdr:cNvSpPr txBox="1"/>
      </cdr:nvSpPr>
      <cdr:spPr>
        <a:xfrm xmlns:a="http://schemas.openxmlformats.org/drawingml/2006/main">
          <a:off x="437737" y="861888"/>
          <a:ext cx="562168" cy="47054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fld id="{7E4BF70A-3829-4A31-8A76-C73901EDFED3}" type="TxLink">
            <a:rPr lang="en-US" sz="1100" b="0" i="0" u="none" strike="noStrike">
              <a:solidFill>
                <a:srgbClr val="000000"/>
              </a:solidFill>
              <a:latin typeface="Century Gothic"/>
            </a:rPr>
            <a:pPr algn="l"/>
            <a:t>42%</a:t>
          </a:fld>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0.58333</cdr:y>
    </cdr:from>
    <cdr:to>
      <cdr:x>0.52885</cdr:x>
      <cdr:y>0.70833</cdr:y>
    </cdr:to>
    <cdr:sp macro="" textlink="">
      <cdr:nvSpPr>
        <cdr:cNvPr id="2" name="TextBox 1">
          <a:extLst xmlns:a="http://schemas.openxmlformats.org/drawingml/2006/main">
            <a:ext uri="{FF2B5EF4-FFF2-40B4-BE49-F238E27FC236}">
              <a16:creationId xmlns:a16="http://schemas.microsoft.com/office/drawing/2014/main" id="{7C431C4E-9E69-45D9-8C97-45ADF9E8BCF1}"/>
            </a:ext>
          </a:extLst>
        </cdr:cNvPr>
        <cdr:cNvSpPr txBox="1"/>
      </cdr:nvSpPr>
      <cdr:spPr>
        <a:xfrm xmlns:a="http://schemas.openxmlformats.org/drawingml/2006/main">
          <a:off x="0" y="800100"/>
          <a:ext cx="628650"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0.45833</cdr:y>
    </cdr:from>
    <cdr:to>
      <cdr:x>0.52885</cdr:x>
      <cdr:y>0.83333</cdr:y>
    </cdr:to>
    <cdr:sp macro="" textlink="">
      <cdr:nvSpPr>
        <cdr:cNvPr id="4" name="TextBox 3">
          <a:extLst xmlns:a="http://schemas.openxmlformats.org/drawingml/2006/main">
            <a:ext uri="{FF2B5EF4-FFF2-40B4-BE49-F238E27FC236}">
              <a16:creationId xmlns:a16="http://schemas.microsoft.com/office/drawing/2014/main" id="{9696788C-4AFF-4AEB-8750-BA38A3C65EBE}"/>
            </a:ext>
          </a:extLst>
        </cdr:cNvPr>
        <cdr:cNvSpPr txBox="1"/>
      </cdr:nvSpPr>
      <cdr:spPr>
        <a:xfrm xmlns:a="http://schemas.openxmlformats.org/drawingml/2006/main">
          <a:off x="0" y="628650"/>
          <a:ext cx="628650"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0.58333</cdr:y>
    </cdr:from>
    <cdr:to>
      <cdr:x>0.52885</cdr:x>
      <cdr:y>0.83333</cdr:y>
    </cdr:to>
    <cdr:sp macro="" textlink="">
      <cdr:nvSpPr>
        <cdr:cNvPr id="5" name="TextBox 4">
          <a:extLst xmlns:a="http://schemas.openxmlformats.org/drawingml/2006/main">
            <a:ext uri="{FF2B5EF4-FFF2-40B4-BE49-F238E27FC236}">
              <a16:creationId xmlns:a16="http://schemas.microsoft.com/office/drawing/2014/main" id="{C6D45E07-0B6F-4CC3-B985-EC0BE0195B03}"/>
            </a:ext>
          </a:extLst>
        </cdr:cNvPr>
        <cdr:cNvSpPr txBox="1"/>
      </cdr:nvSpPr>
      <cdr:spPr>
        <a:xfrm xmlns:a="http://schemas.openxmlformats.org/drawingml/2006/main">
          <a:off x="0" y="800100"/>
          <a:ext cx="6286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cdr:y>
    </cdr:from>
    <cdr:to>
      <cdr:x>0</cdr:x>
      <cdr:y>0</cdr:y>
    </cdr:to>
    <cdr:sp macro="" textlink="">
      <cdr:nvSpPr>
        <cdr:cNvPr id="8" name="TextBox 7">
          <a:extLst xmlns:a="http://schemas.openxmlformats.org/drawingml/2006/main">
            <a:ext uri="{FF2B5EF4-FFF2-40B4-BE49-F238E27FC236}">
              <a16:creationId xmlns:a16="http://schemas.microsoft.com/office/drawing/2014/main" id="{DAAF79A7-805F-4A60-A857-20A4C17E9B3F}"/>
            </a:ext>
          </a:extLst>
        </cdr:cNvPr>
        <cdr:cNvSpPr txBox="1"/>
      </cdr:nvSpPr>
      <cdr:spPr>
        <a:xfrm xmlns:a="http://schemas.openxmlformats.org/drawingml/2006/main" flipH="1" flipV="1">
          <a:off x="-1085850" y="-1365250"/>
          <a:ext cx="0" cy="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a:t>
          </a:r>
        </a:p>
      </cdr:txBody>
    </cdr:sp>
  </cdr:relSizeAnchor>
  <cdr:relSizeAnchor xmlns:cdr="http://schemas.openxmlformats.org/drawingml/2006/chartDrawing">
    <cdr:from>
      <cdr:x>0.224</cdr:x>
      <cdr:y>0.41751</cdr:y>
    </cdr:from>
    <cdr:to>
      <cdr:x>0.78399</cdr:x>
      <cdr:y>0.72053</cdr:y>
    </cdr:to>
    <cdr:sp macro="" textlink="Sheet5!$B$5">
      <cdr:nvSpPr>
        <cdr:cNvPr id="3" name="TextBox 2">
          <a:extLst xmlns:a="http://schemas.openxmlformats.org/drawingml/2006/main">
            <a:ext uri="{FF2B5EF4-FFF2-40B4-BE49-F238E27FC236}">
              <a16:creationId xmlns:a16="http://schemas.microsoft.com/office/drawing/2014/main" id="{10222B18-9459-4256-8D53-F81D49AC1423}"/>
            </a:ext>
          </a:extLst>
        </cdr:cNvPr>
        <cdr:cNvSpPr txBox="1"/>
      </cdr:nvSpPr>
      <cdr:spPr>
        <a:xfrm xmlns:a="http://schemas.openxmlformats.org/drawingml/2006/main">
          <a:off x="243842" y="677006"/>
          <a:ext cx="609595" cy="49135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E1A46BE-6575-4818-9A85-540D7B23D5A2}" type="TxLink">
            <a:rPr lang="en-US" sz="1100" b="0" i="0" u="none" strike="noStrike">
              <a:solidFill>
                <a:srgbClr val="000000"/>
              </a:solidFill>
              <a:latin typeface="Century Gothic"/>
            </a:rPr>
            <a:pPr algn="ctr"/>
            <a:t>42%</a:t>
          </a:fld>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209550</xdr:colOff>
      <xdr:row>20</xdr:row>
      <xdr:rowOff>85725</xdr:rowOff>
    </xdr:from>
    <xdr:to>
      <xdr:col>13</xdr:col>
      <xdr:colOff>374649</xdr:colOff>
      <xdr:row>36</xdr:row>
      <xdr:rowOff>85725</xdr:rowOff>
    </xdr:to>
    <xdr:graphicFrame macro="">
      <xdr:nvGraphicFramePr>
        <xdr:cNvPr id="2" name="Chart 1">
          <a:extLst>
            <a:ext uri="{FF2B5EF4-FFF2-40B4-BE49-F238E27FC236}">
              <a16:creationId xmlns:a16="http://schemas.microsoft.com/office/drawing/2014/main" id="{A957CE6A-97F7-4D85-8D2D-FFBAF9642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222250</xdr:colOff>
      <xdr:row>2</xdr:row>
      <xdr:rowOff>127000</xdr:rowOff>
    </xdr:from>
    <xdr:to>
      <xdr:col>10</xdr:col>
      <xdr:colOff>590550</xdr:colOff>
      <xdr:row>10</xdr:row>
      <xdr:rowOff>87400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1085850</xdr:colOff>
      <xdr:row>7</xdr:row>
      <xdr:rowOff>165100</xdr:rowOff>
    </xdr:from>
    <xdr:to>
      <xdr:col>3</xdr:col>
      <xdr:colOff>53986</xdr:colOff>
      <xdr:row>18</xdr:row>
      <xdr:rowOff>39414</xdr:rowOff>
    </xdr:to>
    <xdr:graphicFrame macro="">
      <xdr:nvGraphicFramePr>
        <xdr:cNvPr id="4" name="Chart 3">
          <a:extLst>
            <a:ext uri="{FF2B5EF4-FFF2-40B4-BE49-F238E27FC236}">
              <a16:creationId xmlns:a16="http://schemas.microsoft.com/office/drawing/2014/main" id="{4F0EA46B-2F92-46CE-8488-23B9C0AD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0.58333</cdr:y>
    </cdr:from>
    <cdr:to>
      <cdr:x>0.52885</cdr:x>
      <cdr:y>0.70833</cdr:y>
    </cdr:to>
    <cdr:sp macro="" textlink="">
      <cdr:nvSpPr>
        <cdr:cNvPr id="2" name="TextBox 1">
          <a:extLst xmlns:a="http://schemas.openxmlformats.org/drawingml/2006/main">
            <a:ext uri="{FF2B5EF4-FFF2-40B4-BE49-F238E27FC236}">
              <a16:creationId xmlns:a16="http://schemas.microsoft.com/office/drawing/2014/main" id="{7C431C4E-9E69-45D9-8C97-45ADF9E8BCF1}"/>
            </a:ext>
          </a:extLst>
        </cdr:cNvPr>
        <cdr:cNvSpPr txBox="1"/>
      </cdr:nvSpPr>
      <cdr:spPr>
        <a:xfrm xmlns:a="http://schemas.openxmlformats.org/drawingml/2006/main">
          <a:off x="0" y="800100"/>
          <a:ext cx="628650"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0.45833</cdr:y>
    </cdr:from>
    <cdr:to>
      <cdr:x>0.52885</cdr:x>
      <cdr:y>0.83333</cdr:y>
    </cdr:to>
    <cdr:sp macro="" textlink="">
      <cdr:nvSpPr>
        <cdr:cNvPr id="4" name="TextBox 3">
          <a:extLst xmlns:a="http://schemas.openxmlformats.org/drawingml/2006/main">
            <a:ext uri="{FF2B5EF4-FFF2-40B4-BE49-F238E27FC236}">
              <a16:creationId xmlns:a16="http://schemas.microsoft.com/office/drawing/2014/main" id="{9696788C-4AFF-4AEB-8750-BA38A3C65EBE}"/>
            </a:ext>
          </a:extLst>
        </cdr:cNvPr>
        <cdr:cNvSpPr txBox="1"/>
      </cdr:nvSpPr>
      <cdr:spPr>
        <a:xfrm xmlns:a="http://schemas.openxmlformats.org/drawingml/2006/main">
          <a:off x="0" y="628650"/>
          <a:ext cx="628650"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0.58333</cdr:y>
    </cdr:from>
    <cdr:to>
      <cdr:x>0.52885</cdr:x>
      <cdr:y>0.83333</cdr:y>
    </cdr:to>
    <cdr:sp macro="" textlink="">
      <cdr:nvSpPr>
        <cdr:cNvPr id="5" name="TextBox 4">
          <a:extLst xmlns:a="http://schemas.openxmlformats.org/drawingml/2006/main">
            <a:ext uri="{FF2B5EF4-FFF2-40B4-BE49-F238E27FC236}">
              <a16:creationId xmlns:a16="http://schemas.microsoft.com/office/drawing/2014/main" id="{C6D45E07-0B6F-4CC3-B985-EC0BE0195B03}"/>
            </a:ext>
          </a:extLst>
        </cdr:cNvPr>
        <cdr:cNvSpPr txBox="1"/>
      </cdr:nvSpPr>
      <cdr:spPr>
        <a:xfrm xmlns:a="http://schemas.openxmlformats.org/drawingml/2006/main">
          <a:off x="0" y="800100"/>
          <a:ext cx="6286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cdr:y>
    </cdr:from>
    <cdr:to>
      <cdr:x>0</cdr:x>
      <cdr:y>0</cdr:y>
    </cdr:to>
    <cdr:sp macro="" textlink="">
      <cdr:nvSpPr>
        <cdr:cNvPr id="8" name="TextBox 7">
          <a:extLst xmlns:a="http://schemas.openxmlformats.org/drawingml/2006/main">
            <a:ext uri="{FF2B5EF4-FFF2-40B4-BE49-F238E27FC236}">
              <a16:creationId xmlns:a16="http://schemas.microsoft.com/office/drawing/2014/main" id="{DAAF79A7-805F-4A60-A857-20A4C17E9B3F}"/>
            </a:ext>
          </a:extLst>
        </cdr:cNvPr>
        <cdr:cNvSpPr txBox="1"/>
      </cdr:nvSpPr>
      <cdr:spPr>
        <a:xfrm xmlns:a="http://schemas.openxmlformats.org/drawingml/2006/main" flipH="1" flipV="1">
          <a:off x="-1085850" y="-1365250"/>
          <a:ext cx="0" cy="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a:t>
          </a:r>
        </a:p>
      </cdr:txBody>
    </cdr:sp>
  </cdr:relSizeAnchor>
  <cdr:relSizeAnchor xmlns:cdr="http://schemas.openxmlformats.org/drawingml/2006/chartDrawing">
    <cdr:from>
      <cdr:x>0.224</cdr:x>
      <cdr:y>0.50143</cdr:y>
    </cdr:from>
    <cdr:to>
      <cdr:x>0.78399</cdr:x>
      <cdr:y>0.80445</cdr:y>
    </cdr:to>
    <cdr:sp macro="" textlink="Sheet5!$B$5">
      <cdr:nvSpPr>
        <cdr:cNvPr id="3" name="TextBox 2">
          <a:extLst xmlns:a="http://schemas.openxmlformats.org/drawingml/2006/main">
            <a:ext uri="{FF2B5EF4-FFF2-40B4-BE49-F238E27FC236}">
              <a16:creationId xmlns:a16="http://schemas.microsoft.com/office/drawing/2014/main" id="{10222B18-9459-4256-8D53-F81D49AC1423}"/>
            </a:ext>
          </a:extLst>
        </cdr:cNvPr>
        <cdr:cNvSpPr txBox="1"/>
      </cdr:nvSpPr>
      <cdr:spPr>
        <a:xfrm xmlns:a="http://schemas.openxmlformats.org/drawingml/2006/main">
          <a:off x="266700" y="882650"/>
          <a:ext cx="666750" cy="5334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E1A46BE-6575-4818-9A85-540D7B23D5A2}" type="TxLink">
            <a:rPr lang="en-US" sz="1100" b="0" i="0" u="none" strike="noStrike">
              <a:solidFill>
                <a:srgbClr val="000000"/>
              </a:solidFill>
              <a:latin typeface="Century Gothic"/>
            </a:rPr>
            <a:pPr algn="ctr"/>
            <a:t>42%</a:t>
          </a:fld>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11</xdr:col>
      <xdr:colOff>330200</xdr:colOff>
      <xdr:row>3</xdr:row>
      <xdr:rowOff>133350</xdr:rowOff>
    </xdr:from>
    <xdr:to>
      <xdr:col>14</xdr:col>
      <xdr:colOff>165100</xdr:colOff>
      <xdr:row>11</xdr:row>
      <xdr:rowOff>133350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0.45455</cdr:x>
      <cdr:y>0.5</cdr:y>
    </cdr:from>
    <cdr:to>
      <cdr:x>0.63636</cdr:x>
      <cdr:y>0.75</cdr:y>
    </cdr:to>
    <cdr:sp macro="" textlink="">
      <cdr:nvSpPr>
        <cdr:cNvPr id="7" name="TextBox 6">
          <a:extLst xmlns:a="http://schemas.openxmlformats.org/drawingml/2006/main">
            <a:ext uri="{FF2B5EF4-FFF2-40B4-BE49-F238E27FC236}">
              <a16:creationId xmlns:a16="http://schemas.microsoft.com/office/drawing/2014/main" id="{8C7AC7E7-F8EA-467A-8209-E3880728B9C9}"/>
            </a:ext>
          </a:extLst>
        </cdr:cNvPr>
        <cdr:cNvSpPr txBox="1"/>
      </cdr:nvSpPr>
      <cdr:spPr>
        <a:xfrm xmlns:a="http://schemas.openxmlformats.org/drawingml/2006/main">
          <a:off x="825508" y="685800"/>
          <a:ext cx="33018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0.46853</cdr:x>
      <cdr:y>0.52778</cdr:y>
    </cdr:from>
    <cdr:to>
      <cdr:x>0.79371</cdr:x>
      <cdr:y>0.8287</cdr:y>
    </cdr:to>
    <cdr:sp macro="" textlink="Sheet4!$B$9">
      <cdr:nvSpPr>
        <cdr:cNvPr id="3" name="TextBox 2">
          <a:extLst xmlns:a="http://schemas.openxmlformats.org/drawingml/2006/main">
            <a:ext uri="{FF2B5EF4-FFF2-40B4-BE49-F238E27FC236}">
              <a16:creationId xmlns:a16="http://schemas.microsoft.com/office/drawing/2014/main" id="{47A75321-36AD-4848-8234-A1B9C632E086}"/>
            </a:ext>
          </a:extLst>
        </cdr:cNvPr>
        <cdr:cNvSpPr txBox="1"/>
      </cdr:nvSpPr>
      <cdr:spPr>
        <a:xfrm xmlns:a="http://schemas.openxmlformats.org/drawingml/2006/main">
          <a:off x="850900" y="723900"/>
          <a:ext cx="590550" cy="41275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fld id="{7E4BF70A-3829-4A31-8A76-C73901EDFED3}" type="TxLink">
            <a:rPr lang="en-US" sz="1100" b="0" i="0" u="none" strike="noStrike">
              <a:solidFill>
                <a:srgbClr val="000000"/>
              </a:solidFill>
              <a:latin typeface="Century Gothic"/>
            </a:rPr>
            <a:pPr algn="l"/>
            <a:t>42%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liwal" refreshedDate="44908.235160648146" createdVersion="7" refreshedVersion="7" minRefreshableVersion="3" recordCount="40" xr:uid="{1F869000-8CAF-4BEE-8826-80A08743CF38}">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294221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C4C8F8-D629-4E49-B713-47D1971654E1}" name="PivotTable1"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location ref="A7:J48"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7" baseItem="7" numFmtId="3"/>
    <dataField name="Actual  " fld="9" baseField="7" baseItem="7" numFmtId="3"/>
  </dataFields>
  <formats count="2">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6DF7E-0D5E-4C76-B003-FC3F860D7E29}"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9:F43" firstHeaderRow="1" firstDataRow="2" firstDataCol="1"/>
  <pivotFields count="10">
    <pivotField axis="axisCol" showAll="0">
      <items count="6">
        <item x="4"/>
        <item x="3"/>
        <item x="0"/>
        <item x="1"/>
        <item x="2"/>
        <item t="default"/>
      </items>
    </pivotField>
    <pivotField showAll="0">
      <items count="11">
        <item x="0"/>
        <item x="9"/>
        <item x="1"/>
        <item x="2"/>
        <item x="3"/>
        <item x="4"/>
        <item x="5"/>
        <item x="6"/>
        <item x="7"/>
        <item x="8"/>
        <item t="default"/>
      </items>
    </pivotField>
    <pivotField axis="axisRow" showAll="0">
      <items count="6">
        <item sd="0" x="0"/>
        <item x="4"/>
        <item x="2"/>
        <item x="1"/>
        <item x="3"/>
        <item t="default"/>
      </items>
    </pivotField>
    <pivotField numFmtId="14" showAll="0"/>
    <pivotField showAll="0"/>
    <pivotField numFmtId="14" showAll="0"/>
    <pivotField axis="axisRow"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 numFmtId="3" showAll="0"/>
    <pivotField numFmtId="3" showAll="0"/>
  </pivotFields>
  <rowFields count="2">
    <field x="2"/>
    <field x="6"/>
  </rowFields>
  <rowItems count="23">
    <i>
      <x/>
    </i>
    <i>
      <x v="1"/>
    </i>
    <i r="1">
      <x/>
    </i>
    <i r="1">
      <x v="1"/>
    </i>
    <i r="1">
      <x v="2"/>
    </i>
    <i r="1">
      <x v="3"/>
    </i>
    <i>
      <x v="2"/>
    </i>
    <i r="1">
      <x/>
    </i>
    <i r="1">
      <x v="1"/>
    </i>
    <i r="1">
      <x v="2"/>
    </i>
    <i r="1">
      <x v="3"/>
    </i>
    <i r="1">
      <x v="4"/>
    </i>
    <i>
      <x v="3"/>
    </i>
    <i r="1">
      <x v="2"/>
    </i>
    <i r="1">
      <x v="3"/>
    </i>
    <i r="1">
      <x v="4"/>
    </i>
    <i r="1">
      <x v="5"/>
    </i>
    <i>
      <x v="4"/>
    </i>
    <i r="1">
      <x v="1"/>
    </i>
    <i r="1">
      <x v="2"/>
    </i>
    <i r="1">
      <x v="3"/>
    </i>
    <i r="1">
      <x v="4"/>
    </i>
    <i r="1">
      <x v="5"/>
    </i>
  </rowItems>
  <colFields count="1">
    <field x="0"/>
  </colFields>
  <colItems count="5">
    <i>
      <x/>
    </i>
    <i>
      <x v="1"/>
    </i>
    <i>
      <x v="2"/>
    </i>
    <i>
      <x v="3"/>
    </i>
    <i>
      <x v="4"/>
    </i>
  </colItems>
  <dataFields count="1">
    <dataField name="Average of Progress" fld="7" subtotal="average" baseField="2"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BFD449-46D4-49B9-8E9A-18632291ED8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3:C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 Budget" fld="8" baseField="0" baseItem="1" numFmtId="165"/>
    <dataField name=" Actual" fld="9" baseField="0" baseItem="1" numFmtId="165"/>
  </dataFields>
  <chartFormats count="9">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B98E81-9154-4165-9978-1C26D0628820}"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items count="9">
        <item x="4"/>
        <item x="3"/>
        <item x="0"/>
        <item x="1"/>
        <item x="2"/>
        <item x="6"/>
        <item x="5"/>
        <item x="7"/>
        <item t="default"/>
      </items>
    </pivotField>
    <pivotField numFmtId="9" showAll="0"/>
    <pivotField numFmtId="3" showAll="0"/>
    <pivotField numFmtId="3" showAll="0"/>
  </pivotFields>
  <rowFields count="1">
    <field x="-2"/>
  </rowFields>
  <rowItems count="2">
    <i>
      <x/>
    </i>
    <i i="1">
      <x v="1"/>
    </i>
  </rowItems>
  <colItems count="1">
    <i/>
  </colItems>
  <dataFields count="2">
    <dataField name="Sum of Duration" fld="4" baseField="0" baseItem="0"/>
    <dataField name="Sum of Days comple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C3C2F79-AFD4-4EB8-A982-346B0697E2F4}" sourceName="Project">
  <pivotTables>
    <pivotTable tabId="2" name="PivotTable1"/>
    <pivotTable tabId="4" name="PivotTable12"/>
    <pivotTable tabId="5" name="PivotTable13"/>
    <pivotTable tabId="3" name="PivotTable15"/>
  </pivotTables>
  <data>
    <tabular pivotCacheId="294221448">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A6F66CB-95D0-4499-A6A6-A0C28DD95B5B}" sourceName="Manager">
  <pivotTables>
    <pivotTable tabId="2" name="PivotTable1"/>
    <pivotTable tabId="4" name="PivotTable12"/>
    <pivotTable tabId="5" name="PivotTable13"/>
    <pivotTable tabId="3" name="PivotTable15"/>
  </pivotTables>
  <data>
    <tabular pivotCacheId="2942214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B7FDBDDA-719E-47D1-9BE8-10EB3912E714}" cache="Slicer_Project" caption="Project" columnCount="5" rowHeight="241300"/>
  <slicer name="Manager" xr10:uid="{FFFD17F7-11B1-4729-A391-3887D9E04F28}"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07B7-3C58-4A7E-9509-3486782A2DFE}" name="Table1" displayName="Table1" ref="A1:J41" totalsRowShown="0">
  <autoFilter ref="A1:J41" xr:uid="{C45007B7-3C58-4A7E-9509-3486782A2DFE}"/>
  <tableColumns count="10">
    <tableColumn id="1" xr3:uid="{917EDA93-CAC5-43C8-A69D-63118C53C1B0}" name="Project"/>
    <tableColumn id="2" xr3:uid="{F9E785A8-8613-4950-9705-DECB60484A52}" name="Task"/>
    <tableColumn id="3" xr3:uid="{D0E921EB-1623-4260-B753-E8FEBE694C2B}" name="Manager"/>
    <tableColumn id="4" xr3:uid="{0341BA23-60E4-4776-99BC-27D0222EA26C}" name="Start Date" dataDxfId="7"/>
    <tableColumn id="5" xr3:uid="{80CD879D-26A5-43C4-880C-2BFB2FD912E8}" name="Duration"/>
    <tableColumn id="6" xr3:uid="{0D038CD7-DFBA-4F2F-A37C-35D0A4FF98AD}" name="End Date" dataDxfId="6"/>
    <tableColumn id="7" xr3:uid="{EF815F44-1A4C-441E-9F35-6E7F80C4E6A7}" name="Days completed" dataDxfId="5"/>
    <tableColumn id="8" xr3:uid="{0DF80713-5865-42CE-A8F6-0EB2A879E357}" name="Progress" dataDxfId="4" dataCellStyle="Percent"/>
    <tableColumn id="9" xr3:uid="{71571391-60E1-4576-B5FE-24995E328120}" name="Budget" dataDxfId="3"/>
    <tableColumn id="10" xr3:uid="{BAB369B7-74E7-4067-A04A-A59EFB54846C}" name="Actu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5CC8-D0C1-4024-BE2D-EDEAD6500B55}">
  <dimension ref="A1:J48"/>
  <sheetViews>
    <sheetView showGridLines="0" zoomScale="70" zoomScaleNormal="70" workbookViewId="0">
      <selection activeCell="R11" sqref="R11"/>
    </sheetView>
  </sheetViews>
  <sheetFormatPr defaultRowHeight="14.5" x14ac:dyDescent="0.35"/>
  <cols>
    <col min="1" max="1" width="10.7265625" customWidth="1"/>
    <col min="2" max="2" width="7.1796875" customWidth="1"/>
    <col min="3" max="3" width="11" customWidth="1"/>
    <col min="4" max="5" width="12" customWidth="1"/>
    <col min="6" max="7" width="11" customWidth="1"/>
    <col min="8" max="8" width="11.08984375" bestFit="1" customWidth="1"/>
    <col min="9" max="9" width="10.36328125" bestFit="1" customWidth="1"/>
    <col min="10" max="10" width="9.26953125" bestFit="1" customWidth="1"/>
    <col min="11" max="11" width="12.36328125" customWidth="1"/>
    <col min="12" max="12" width="12.36328125" bestFit="1" customWidth="1"/>
  </cols>
  <sheetData>
    <row r="1" spans="1:10" s="9" customFormat="1" ht="30" customHeight="1" x14ac:dyDescent="0.6">
      <c r="A1" s="10" t="s">
        <v>47</v>
      </c>
      <c r="G1" s="11" t="str">
        <f>TEXT(MIN(D8:D49),"d-mmm-yy") &amp;"to"&amp; TEXT(MAX(E8:E49),"d-mmm-yy")</f>
        <v>17-Feb-20to13-Mar-20</v>
      </c>
      <c r="H1" s="11"/>
    </row>
    <row r="2" spans="1:10" s="9" customFormat="1" ht="11" customHeight="1" x14ac:dyDescent="0.35"/>
    <row r="4" spans="1:10" s="6" customFormat="1" x14ac:dyDescent="0.35"/>
    <row r="5" spans="1:10" s="6" customFormat="1" x14ac:dyDescent="0.35"/>
    <row r="7" spans="1:10" x14ac:dyDescent="0.35">
      <c r="A7" s="30" t="s">
        <v>0</v>
      </c>
      <c r="B7" s="30" t="s">
        <v>1</v>
      </c>
      <c r="C7" s="30" t="s">
        <v>2</v>
      </c>
      <c r="D7" s="30" t="s">
        <v>3</v>
      </c>
      <c r="E7" s="30" t="s">
        <v>5</v>
      </c>
      <c r="F7" s="30" t="s">
        <v>4</v>
      </c>
      <c r="G7" s="30" t="s">
        <v>6</v>
      </c>
      <c r="H7" s="30" t="s">
        <v>7</v>
      </c>
      <c r="I7" s="33" t="s">
        <v>33</v>
      </c>
      <c r="J7" s="33" t="s">
        <v>34</v>
      </c>
    </row>
    <row r="8" spans="1:10" x14ac:dyDescent="0.35">
      <c r="A8" s="27" t="s">
        <v>29</v>
      </c>
      <c r="B8" s="27" t="s">
        <v>11</v>
      </c>
      <c r="C8" s="27" t="s">
        <v>16</v>
      </c>
      <c r="D8" s="28">
        <v>43889</v>
      </c>
      <c r="E8" s="28">
        <v>43900</v>
      </c>
      <c r="F8" s="27">
        <v>8</v>
      </c>
      <c r="G8" s="29">
        <v>3</v>
      </c>
      <c r="H8" s="34">
        <v>0.375</v>
      </c>
      <c r="I8" s="29">
        <v>96000</v>
      </c>
      <c r="J8" s="29">
        <v>32256</v>
      </c>
    </row>
    <row r="9" spans="1:10" x14ac:dyDescent="0.35">
      <c r="B9" s="27" t="s">
        <v>13</v>
      </c>
      <c r="C9" s="27" t="s">
        <v>18</v>
      </c>
      <c r="D9" s="28">
        <v>43892</v>
      </c>
      <c r="E9" s="28">
        <v>43902</v>
      </c>
      <c r="F9" s="27">
        <v>9</v>
      </c>
      <c r="G9" s="29">
        <v>4</v>
      </c>
      <c r="H9" s="34">
        <v>0.44444444444444442</v>
      </c>
      <c r="I9" s="29">
        <v>513000</v>
      </c>
      <c r="J9" s="29">
        <v>226233</v>
      </c>
    </row>
    <row r="10" spans="1:10" x14ac:dyDescent="0.35">
      <c r="B10" s="27" t="s">
        <v>15</v>
      </c>
      <c r="C10" s="27" t="s">
        <v>20</v>
      </c>
      <c r="D10" s="28">
        <v>43881</v>
      </c>
      <c r="E10" s="28">
        <v>43887</v>
      </c>
      <c r="F10" s="27">
        <v>5</v>
      </c>
      <c r="G10" s="29">
        <v>3</v>
      </c>
      <c r="H10" s="34">
        <v>0.6</v>
      </c>
      <c r="I10" s="29">
        <v>616000</v>
      </c>
      <c r="J10" s="29">
        <v>401579</v>
      </c>
    </row>
    <row r="11" spans="1:10" x14ac:dyDescent="0.35">
      <c r="B11" s="27" t="s">
        <v>17</v>
      </c>
      <c r="C11" s="27" t="s">
        <v>12</v>
      </c>
      <c r="D11" s="28">
        <v>43880</v>
      </c>
      <c r="E11" s="28">
        <v>43882</v>
      </c>
      <c r="F11" s="27">
        <v>3</v>
      </c>
      <c r="G11" s="29">
        <v>3</v>
      </c>
      <c r="H11" s="34">
        <v>1</v>
      </c>
      <c r="I11" s="29">
        <v>817000</v>
      </c>
      <c r="J11" s="29">
        <v>807069</v>
      </c>
    </row>
    <row r="12" spans="1:10" x14ac:dyDescent="0.35">
      <c r="B12" s="27" t="s">
        <v>19</v>
      </c>
      <c r="C12" s="27" t="s">
        <v>14</v>
      </c>
      <c r="D12" s="28">
        <v>43882</v>
      </c>
      <c r="E12" s="28">
        <v>43892</v>
      </c>
      <c r="F12" s="27">
        <v>7</v>
      </c>
      <c r="G12" s="29">
        <v>3</v>
      </c>
      <c r="H12" s="34">
        <v>0.42857142857142855</v>
      </c>
      <c r="I12" s="29">
        <v>372000</v>
      </c>
      <c r="J12" s="29">
        <v>173166</v>
      </c>
    </row>
    <row r="13" spans="1:10" x14ac:dyDescent="0.35">
      <c r="B13" s="27" t="s">
        <v>21</v>
      </c>
      <c r="C13" s="27" t="s">
        <v>16</v>
      </c>
      <c r="D13" s="28">
        <v>43885</v>
      </c>
      <c r="E13" s="28">
        <v>43896</v>
      </c>
      <c r="F13" s="27">
        <v>10</v>
      </c>
      <c r="G13" s="29">
        <v>2</v>
      </c>
      <c r="H13" s="34">
        <v>0.2</v>
      </c>
      <c r="I13" s="29">
        <v>50000</v>
      </c>
      <c r="J13" s="29">
        <v>8400</v>
      </c>
    </row>
    <row r="14" spans="1:10" x14ac:dyDescent="0.35">
      <c r="B14" s="27" t="s">
        <v>22</v>
      </c>
      <c r="C14" s="27" t="s">
        <v>18</v>
      </c>
      <c r="D14" s="28">
        <v>43885</v>
      </c>
      <c r="E14" s="28">
        <v>43896</v>
      </c>
      <c r="F14" s="27">
        <v>10</v>
      </c>
      <c r="G14" s="29">
        <v>3</v>
      </c>
      <c r="H14" s="34">
        <v>0.3</v>
      </c>
      <c r="I14" s="29">
        <v>807000</v>
      </c>
      <c r="J14" s="29">
        <v>262679</v>
      </c>
    </row>
    <row r="15" spans="1:10" x14ac:dyDescent="0.35">
      <c r="B15" s="27" t="s">
        <v>23</v>
      </c>
      <c r="C15" s="27" t="s">
        <v>20</v>
      </c>
      <c r="D15" s="28">
        <v>43885</v>
      </c>
      <c r="E15" s="28">
        <v>43887</v>
      </c>
      <c r="F15" s="27">
        <v>3</v>
      </c>
      <c r="G15" s="29">
        <v>0</v>
      </c>
      <c r="H15" s="34">
        <v>0</v>
      </c>
      <c r="I15" s="29">
        <v>691000</v>
      </c>
      <c r="J15" s="29">
        <v>0</v>
      </c>
    </row>
    <row r="16" spans="1:10" x14ac:dyDescent="0.35">
      <c r="A16" s="27" t="s">
        <v>28</v>
      </c>
      <c r="B16" s="27" t="s">
        <v>11</v>
      </c>
      <c r="C16" s="27" t="s">
        <v>12</v>
      </c>
      <c r="D16" s="28">
        <v>43892</v>
      </c>
      <c r="E16" s="28">
        <v>43902</v>
      </c>
      <c r="F16" s="27">
        <v>9</v>
      </c>
      <c r="G16" s="29">
        <v>8</v>
      </c>
      <c r="H16" s="34">
        <v>0.88888888888888884</v>
      </c>
      <c r="I16" s="29">
        <v>787000</v>
      </c>
      <c r="J16" s="29">
        <v>727188</v>
      </c>
    </row>
    <row r="17" spans="1:10" x14ac:dyDescent="0.35">
      <c r="B17" s="27" t="s">
        <v>13</v>
      </c>
      <c r="C17" s="27" t="s">
        <v>14</v>
      </c>
      <c r="D17" s="28">
        <v>43892</v>
      </c>
      <c r="E17" s="28">
        <v>43903</v>
      </c>
      <c r="F17" s="27">
        <v>10</v>
      </c>
      <c r="G17" s="29">
        <v>2</v>
      </c>
      <c r="H17" s="34">
        <v>0.2</v>
      </c>
      <c r="I17" s="29">
        <v>228000</v>
      </c>
      <c r="J17" s="29">
        <v>47880</v>
      </c>
    </row>
    <row r="18" spans="1:10" x14ac:dyDescent="0.35">
      <c r="B18" s="27" t="s">
        <v>15</v>
      </c>
      <c r="C18" s="27" t="s">
        <v>16</v>
      </c>
      <c r="D18" s="28">
        <v>43878</v>
      </c>
      <c r="E18" s="28">
        <v>43881</v>
      </c>
      <c r="F18" s="27">
        <v>4</v>
      </c>
      <c r="G18" s="29">
        <v>0</v>
      </c>
      <c r="H18" s="34">
        <v>0</v>
      </c>
      <c r="I18" s="29">
        <v>147000</v>
      </c>
      <c r="J18" s="29">
        <v>0</v>
      </c>
    </row>
    <row r="19" spans="1:10" x14ac:dyDescent="0.35">
      <c r="B19" s="27" t="s">
        <v>17</v>
      </c>
      <c r="C19" s="27" t="s">
        <v>18</v>
      </c>
      <c r="D19" s="28">
        <v>43880</v>
      </c>
      <c r="E19" s="28">
        <v>43889</v>
      </c>
      <c r="F19" s="27">
        <v>8</v>
      </c>
      <c r="G19" s="29">
        <v>5</v>
      </c>
      <c r="H19" s="34">
        <v>0.625</v>
      </c>
      <c r="I19" s="29">
        <v>338000</v>
      </c>
      <c r="J19" s="29">
        <v>205123</v>
      </c>
    </row>
    <row r="20" spans="1:10" x14ac:dyDescent="0.35">
      <c r="B20" s="27" t="s">
        <v>19</v>
      </c>
      <c r="C20" s="27" t="s">
        <v>20</v>
      </c>
      <c r="D20" s="28">
        <v>43885</v>
      </c>
      <c r="E20" s="28">
        <v>43896</v>
      </c>
      <c r="F20" s="27">
        <v>10</v>
      </c>
      <c r="G20" s="29">
        <v>3</v>
      </c>
      <c r="H20" s="34">
        <v>0.3</v>
      </c>
      <c r="I20" s="29">
        <v>857000</v>
      </c>
      <c r="J20" s="29">
        <v>305949</v>
      </c>
    </row>
    <row r="21" spans="1:10" x14ac:dyDescent="0.35">
      <c r="B21" s="27" t="s">
        <v>21</v>
      </c>
      <c r="C21" s="27" t="s">
        <v>12</v>
      </c>
      <c r="D21" s="28">
        <v>43886</v>
      </c>
      <c r="E21" s="28">
        <v>43893</v>
      </c>
      <c r="F21" s="27">
        <v>6</v>
      </c>
      <c r="G21" s="29">
        <v>3</v>
      </c>
      <c r="H21" s="34">
        <v>0.5</v>
      </c>
      <c r="I21" s="29">
        <v>602000</v>
      </c>
      <c r="J21" s="29">
        <v>322371</v>
      </c>
    </row>
    <row r="22" spans="1:10" x14ac:dyDescent="0.35">
      <c r="B22" s="27" t="s">
        <v>22</v>
      </c>
      <c r="C22" s="27" t="s">
        <v>14</v>
      </c>
      <c r="D22" s="28">
        <v>43886</v>
      </c>
      <c r="E22" s="28">
        <v>43889</v>
      </c>
      <c r="F22" s="27">
        <v>4</v>
      </c>
      <c r="G22" s="29">
        <v>2</v>
      </c>
      <c r="H22" s="34">
        <v>0.5</v>
      </c>
      <c r="I22" s="29">
        <v>990000</v>
      </c>
      <c r="J22" s="29">
        <v>451440</v>
      </c>
    </row>
    <row r="23" spans="1:10" x14ac:dyDescent="0.35">
      <c r="A23" s="27" t="s">
        <v>10</v>
      </c>
      <c r="B23" s="27" t="s">
        <v>11</v>
      </c>
      <c r="C23" s="27" t="s">
        <v>12</v>
      </c>
      <c r="D23" s="28">
        <v>43878</v>
      </c>
      <c r="E23" s="28">
        <v>43882</v>
      </c>
      <c r="F23" s="27">
        <v>5</v>
      </c>
      <c r="G23" s="29">
        <v>2</v>
      </c>
      <c r="H23" s="34">
        <v>0.4</v>
      </c>
      <c r="I23" s="29">
        <v>218000</v>
      </c>
      <c r="J23" s="29">
        <v>97337</v>
      </c>
    </row>
    <row r="24" spans="1:10" x14ac:dyDescent="0.35">
      <c r="B24" s="27" t="s">
        <v>25</v>
      </c>
      <c r="C24" s="27" t="s">
        <v>20</v>
      </c>
      <c r="D24" s="28">
        <v>43885</v>
      </c>
      <c r="E24" s="28">
        <v>43892</v>
      </c>
      <c r="F24" s="27">
        <v>6</v>
      </c>
      <c r="G24" s="29">
        <v>3</v>
      </c>
      <c r="H24" s="34">
        <v>0.5</v>
      </c>
      <c r="I24" s="29">
        <v>416000</v>
      </c>
      <c r="J24" s="29">
        <v>175015</v>
      </c>
    </row>
    <row r="25" spans="1:10" x14ac:dyDescent="0.35">
      <c r="B25" s="27" t="s">
        <v>13</v>
      </c>
      <c r="C25" s="27" t="s">
        <v>14</v>
      </c>
      <c r="D25" s="28">
        <v>43878</v>
      </c>
      <c r="E25" s="28">
        <v>43885</v>
      </c>
      <c r="F25" s="27">
        <v>6</v>
      </c>
      <c r="G25" s="29">
        <v>3</v>
      </c>
      <c r="H25" s="34">
        <v>0.5</v>
      </c>
      <c r="I25" s="29">
        <v>393000</v>
      </c>
      <c r="J25" s="29">
        <v>177440</v>
      </c>
    </row>
    <row r="26" spans="1:10" x14ac:dyDescent="0.35">
      <c r="B26" s="27" t="s">
        <v>15</v>
      </c>
      <c r="C26" s="27" t="s">
        <v>16</v>
      </c>
      <c r="D26" s="28">
        <v>43879</v>
      </c>
      <c r="E26" s="28">
        <v>43892</v>
      </c>
      <c r="F26" s="27">
        <v>10</v>
      </c>
      <c r="G26" s="29">
        <v>4</v>
      </c>
      <c r="H26" s="34">
        <v>0.4</v>
      </c>
      <c r="I26" s="29">
        <v>86000</v>
      </c>
      <c r="J26" s="29">
        <v>31046</v>
      </c>
    </row>
    <row r="27" spans="1:10" x14ac:dyDescent="0.35">
      <c r="B27" s="27" t="s">
        <v>17</v>
      </c>
      <c r="C27" s="27" t="s">
        <v>18</v>
      </c>
      <c r="D27" s="28">
        <v>43882</v>
      </c>
      <c r="E27" s="28">
        <v>43894</v>
      </c>
      <c r="F27" s="27">
        <v>9</v>
      </c>
      <c r="G27" s="29">
        <v>3</v>
      </c>
      <c r="H27" s="34">
        <v>0.33333333333333331</v>
      </c>
      <c r="I27" s="29">
        <v>732000</v>
      </c>
      <c r="J27" s="29">
        <v>261324</v>
      </c>
    </row>
    <row r="28" spans="1:10" x14ac:dyDescent="0.35">
      <c r="B28" s="27" t="s">
        <v>19</v>
      </c>
      <c r="C28" s="27" t="s">
        <v>20</v>
      </c>
      <c r="D28" s="28">
        <v>43878</v>
      </c>
      <c r="E28" s="28">
        <v>43881</v>
      </c>
      <c r="F28" s="27">
        <v>4</v>
      </c>
      <c r="G28" s="29">
        <v>1</v>
      </c>
      <c r="H28" s="34">
        <v>0.25</v>
      </c>
      <c r="I28" s="29">
        <v>492000</v>
      </c>
      <c r="J28" s="29">
        <v>116850</v>
      </c>
    </row>
    <row r="29" spans="1:10" x14ac:dyDescent="0.35">
      <c r="B29" s="27" t="s">
        <v>21</v>
      </c>
      <c r="C29" s="27" t="s">
        <v>12</v>
      </c>
      <c r="D29" s="28">
        <v>43881</v>
      </c>
      <c r="E29" s="28">
        <v>43888</v>
      </c>
      <c r="F29" s="27">
        <v>6</v>
      </c>
      <c r="G29" s="29">
        <v>0</v>
      </c>
      <c r="H29" s="34">
        <v>0</v>
      </c>
      <c r="I29" s="29">
        <v>188000</v>
      </c>
      <c r="J29" s="29">
        <v>0</v>
      </c>
    </row>
    <row r="30" spans="1:10" x14ac:dyDescent="0.35">
      <c r="B30" s="27" t="s">
        <v>22</v>
      </c>
      <c r="C30" s="27" t="s">
        <v>14</v>
      </c>
      <c r="D30" s="28">
        <v>43881</v>
      </c>
      <c r="E30" s="28">
        <v>43889</v>
      </c>
      <c r="F30" s="27">
        <v>7</v>
      </c>
      <c r="G30" s="29">
        <v>3</v>
      </c>
      <c r="H30" s="34">
        <v>0.42857142857142855</v>
      </c>
      <c r="I30" s="29">
        <v>180000</v>
      </c>
      <c r="J30" s="29">
        <v>79380</v>
      </c>
    </row>
    <row r="31" spans="1:10" x14ac:dyDescent="0.35">
      <c r="B31" s="27" t="s">
        <v>23</v>
      </c>
      <c r="C31" s="27" t="s">
        <v>16</v>
      </c>
      <c r="D31" s="28">
        <v>43885</v>
      </c>
      <c r="E31" s="28">
        <v>43889</v>
      </c>
      <c r="F31" s="27">
        <v>5</v>
      </c>
      <c r="G31" s="29">
        <v>2</v>
      </c>
      <c r="H31" s="34">
        <v>0.4</v>
      </c>
      <c r="I31" s="29">
        <v>582000</v>
      </c>
      <c r="J31" s="29">
        <v>195231</v>
      </c>
    </row>
    <row r="32" spans="1:10" x14ac:dyDescent="0.35">
      <c r="B32" s="27" t="s">
        <v>24</v>
      </c>
      <c r="C32" s="27" t="s">
        <v>18</v>
      </c>
      <c r="D32" s="28">
        <v>43885</v>
      </c>
      <c r="E32" s="28">
        <v>43895</v>
      </c>
      <c r="F32" s="27">
        <v>9</v>
      </c>
      <c r="G32" s="29">
        <v>1</v>
      </c>
      <c r="H32" s="34">
        <v>0.1111111111111111</v>
      </c>
      <c r="I32" s="29">
        <v>562000</v>
      </c>
      <c r="J32" s="29">
        <v>74746</v>
      </c>
    </row>
    <row r="33" spans="1:10" x14ac:dyDescent="0.35">
      <c r="A33" s="27" t="s">
        <v>26</v>
      </c>
      <c r="B33" s="27" t="s">
        <v>11</v>
      </c>
      <c r="C33" s="27" t="s">
        <v>12</v>
      </c>
      <c r="D33" s="28">
        <v>43879</v>
      </c>
      <c r="E33" s="28">
        <v>43887</v>
      </c>
      <c r="F33" s="27">
        <v>7</v>
      </c>
      <c r="G33" s="29">
        <v>7</v>
      </c>
      <c r="H33" s="34">
        <v>1</v>
      </c>
      <c r="I33" s="29">
        <v>293000</v>
      </c>
      <c r="J33" s="29">
        <v>273001</v>
      </c>
    </row>
    <row r="34" spans="1:10" x14ac:dyDescent="0.35">
      <c r="B34" s="27" t="s">
        <v>25</v>
      </c>
      <c r="C34" s="27" t="s">
        <v>20</v>
      </c>
      <c r="D34" s="28">
        <v>43878</v>
      </c>
      <c r="E34" s="28">
        <v>43880</v>
      </c>
      <c r="F34" s="27">
        <v>3</v>
      </c>
      <c r="G34" s="29">
        <v>3</v>
      </c>
      <c r="H34" s="34">
        <v>1</v>
      </c>
      <c r="I34" s="29">
        <v>68000</v>
      </c>
      <c r="J34" s="29">
        <v>64987</v>
      </c>
    </row>
    <row r="35" spans="1:10" x14ac:dyDescent="0.35">
      <c r="B35" s="27" t="s">
        <v>13</v>
      </c>
      <c r="C35" s="27" t="s">
        <v>14</v>
      </c>
      <c r="D35" s="28">
        <v>43878</v>
      </c>
      <c r="E35" s="28">
        <v>43888</v>
      </c>
      <c r="F35" s="27">
        <v>9</v>
      </c>
      <c r="G35" s="29">
        <v>4</v>
      </c>
      <c r="H35" s="34">
        <v>0.44444444444444442</v>
      </c>
      <c r="I35" s="29">
        <v>224000</v>
      </c>
      <c r="J35" s="29">
        <v>57910</v>
      </c>
    </row>
    <row r="36" spans="1:10" x14ac:dyDescent="0.35">
      <c r="B36" s="27" t="s">
        <v>15</v>
      </c>
      <c r="C36" s="27" t="s">
        <v>16</v>
      </c>
      <c r="D36" s="28">
        <v>43879</v>
      </c>
      <c r="E36" s="28">
        <v>43888</v>
      </c>
      <c r="F36" s="27">
        <v>8</v>
      </c>
      <c r="G36" s="29">
        <v>0</v>
      </c>
      <c r="H36" s="34">
        <v>0</v>
      </c>
      <c r="I36" s="29">
        <v>978000</v>
      </c>
      <c r="J36" s="29">
        <v>0</v>
      </c>
    </row>
    <row r="37" spans="1:10" x14ac:dyDescent="0.35">
      <c r="B37" s="27" t="s">
        <v>17</v>
      </c>
      <c r="C37" s="27" t="s">
        <v>18</v>
      </c>
      <c r="D37" s="28">
        <v>43881</v>
      </c>
      <c r="E37" s="28">
        <v>43889</v>
      </c>
      <c r="F37" s="27">
        <v>7</v>
      </c>
      <c r="G37" s="29">
        <v>3</v>
      </c>
      <c r="H37" s="34">
        <v>0.42857142857142855</v>
      </c>
      <c r="I37" s="29">
        <v>932000</v>
      </c>
      <c r="J37" s="29">
        <v>379157</v>
      </c>
    </row>
    <row r="38" spans="1:10" x14ac:dyDescent="0.35">
      <c r="B38" s="27" t="s">
        <v>19</v>
      </c>
      <c r="C38" s="27" t="s">
        <v>20</v>
      </c>
      <c r="D38" s="28">
        <v>43882</v>
      </c>
      <c r="E38" s="28">
        <v>43887</v>
      </c>
      <c r="F38" s="27">
        <v>4</v>
      </c>
      <c r="G38" s="29">
        <v>1</v>
      </c>
      <c r="H38" s="34">
        <v>0.25</v>
      </c>
      <c r="I38" s="29">
        <v>854000</v>
      </c>
      <c r="J38" s="29">
        <v>322812</v>
      </c>
    </row>
    <row r="39" spans="1:10" x14ac:dyDescent="0.35">
      <c r="B39" s="27" t="s">
        <v>21</v>
      </c>
      <c r="C39" s="27" t="s">
        <v>12</v>
      </c>
      <c r="D39" s="28">
        <v>43882</v>
      </c>
      <c r="E39" s="28">
        <v>43889</v>
      </c>
      <c r="F39" s="27">
        <v>6</v>
      </c>
      <c r="G39" s="29">
        <v>3</v>
      </c>
      <c r="H39" s="34">
        <v>0.5</v>
      </c>
      <c r="I39" s="29">
        <v>81000</v>
      </c>
      <c r="J39" s="29">
        <v>38461</v>
      </c>
    </row>
    <row r="40" spans="1:10" x14ac:dyDescent="0.35">
      <c r="B40" s="27" t="s">
        <v>22</v>
      </c>
      <c r="C40" s="27" t="s">
        <v>14</v>
      </c>
      <c r="D40" s="28">
        <v>43885</v>
      </c>
      <c r="E40" s="28">
        <v>43892</v>
      </c>
      <c r="F40" s="27">
        <v>6</v>
      </c>
      <c r="G40" s="29">
        <v>5</v>
      </c>
      <c r="H40" s="34">
        <v>0.83333333333333337</v>
      </c>
      <c r="I40" s="29">
        <v>169000</v>
      </c>
      <c r="J40" s="29">
        <v>136468</v>
      </c>
    </row>
    <row r="41" spans="1:10" x14ac:dyDescent="0.35">
      <c r="B41" s="27" t="s">
        <v>23</v>
      </c>
      <c r="C41" s="27" t="s">
        <v>16</v>
      </c>
      <c r="D41" s="28">
        <v>43886</v>
      </c>
      <c r="E41" s="28">
        <v>43889</v>
      </c>
      <c r="F41" s="27">
        <v>4</v>
      </c>
      <c r="G41" s="29">
        <v>1</v>
      </c>
      <c r="H41" s="34">
        <v>0.25</v>
      </c>
      <c r="I41" s="29">
        <v>61000</v>
      </c>
      <c r="J41" s="29">
        <v>12078</v>
      </c>
    </row>
    <row r="42" spans="1:10" x14ac:dyDescent="0.35">
      <c r="B42" s="27" t="s">
        <v>24</v>
      </c>
      <c r="C42" s="27" t="s">
        <v>18</v>
      </c>
      <c r="D42" s="28">
        <v>43888</v>
      </c>
      <c r="E42" s="28">
        <v>43896</v>
      </c>
      <c r="F42" s="27">
        <v>7</v>
      </c>
      <c r="G42" s="29">
        <v>3</v>
      </c>
      <c r="H42" s="34">
        <v>0.42857142857142855</v>
      </c>
      <c r="I42" s="29">
        <v>645000</v>
      </c>
      <c r="J42" s="29">
        <v>273048</v>
      </c>
    </row>
    <row r="43" spans="1:10" x14ac:dyDescent="0.35">
      <c r="A43" s="27" t="s">
        <v>27</v>
      </c>
      <c r="B43" s="27" t="s">
        <v>11</v>
      </c>
      <c r="C43" s="27" t="s">
        <v>12</v>
      </c>
      <c r="D43" s="28">
        <v>43878</v>
      </c>
      <c r="E43" s="28">
        <v>43889</v>
      </c>
      <c r="F43" s="27">
        <v>10</v>
      </c>
      <c r="G43" s="29">
        <v>5</v>
      </c>
      <c r="H43" s="34">
        <v>0.5</v>
      </c>
      <c r="I43" s="29">
        <v>839000</v>
      </c>
      <c r="J43" s="29">
        <v>406974</v>
      </c>
    </row>
    <row r="44" spans="1:10" x14ac:dyDescent="0.35">
      <c r="B44" s="27" t="s">
        <v>13</v>
      </c>
      <c r="C44" s="27" t="s">
        <v>14</v>
      </c>
      <c r="D44" s="28">
        <v>43882</v>
      </c>
      <c r="E44" s="28">
        <v>43888</v>
      </c>
      <c r="F44" s="27">
        <v>5</v>
      </c>
      <c r="G44" s="29">
        <v>4</v>
      </c>
      <c r="H44" s="34">
        <v>0.8</v>
      </c>
      <c r="I44" s="29">
        <v>729000</v>
      </c>
      <c r="J44" s="29">
        <v>487139</v>
      </c>
    </row>
    <row r="45" spans="1:10" x14ac:dyDescent="0.35">
      <c r="B45" s="27" t="s">
        <v>15</v>
      </c>
      <c r="C45" s="27" t="s">
        <v>16</v>
      </c>
      <c r="D45" s="28">
        <v>43885</v>
      </c>
      <c r="E45" s="28">
        <v>43893</v>
      </c>
      <c r="F45" s="27">
        <v>7</v>
      </c>
      <c r="G45" s="29">
        <v>3</v>
      </c>
      <c r="H45" s="34">
        <v>0.42857142857142855</v>
      </c>
      <c r="I45" s="29">
        <v>826000</v>
      </c>
      <c r="J45" s="29">
        <v>298186</v>
      </c>
    </row>
    <row r="46" spans="1:10" x14ac:dyDescent="0.35">
      <c r="B46" s="27" t="s">
        <v>17</v>
      </c>
      <c r="C46" s="27" t="s">
        <v>18</v>
      </c>
      <c r="D46" s="28">
        <v>43887</v>
      </c>
      <c r="E46" s="28">
        <v>43895</v>
      </c>
      <c r="F46" s="27">
        <v>7</v>
      </c>
      <c r="G46" s="29">
        <v>2</v>
      </c>
      <c r="H46" s="34">
        <v>0.2857142857142857</v>
      </c>
      <c r="I46" s="29">
        <v>895000</v>
      </c>
      <c r="J46" s="29">
        <v>280583</v>
      </c>
    </row>
    <row r="47" spans="1:10" x14ac:dyDescent="0.35">
      <c r="B47" s="27" t="s">
        <v>19</v>
      </c>
      <c r="C47" s="27" t="s">
        <v>20</v>
      </c>
      <c r="D47" s="28">
        <v>43889</v>
      </c>
      <c r="E47" s="28">
        <v>43893</v>
      </c>
      <c r="F47" s="27">
        <v>3</v>
      </c>
      <c r="G47" s="29">
        <v>2</v>
      </c>
      <c r="H47" s="34">
        <v>0.66666666666666663</v>
      </c>
      <c r="I47" s="29">
        <v>341000</v>
      </c>
      <c r="J47" s="29">
        <v>129785</v>
      </c>
    </row>
    <row r="48" spans="1:10" x14ac:dyDescent="0.35">
      <c r="A48" s="27" t="s">
        <v>30</v>
      </c>
      <c r="I48" s="29">
        <v>19695000</v>
      </c>
      <c r="J48" s="29">
        <v>8340291</v>
      </c>
    </row>
  </sheetData>
  <conditionalFormatting sqref="H8:H47">
    <cfRule type="dataBar" priority="1">
      <dataBar>
        <cfvo type="min"/>
        <cfvo type="max"/>
        <color rgb="FF638EC6"/>
      </dataBar>
      <extLst>
        <ext xmlns:x14="http://schemas.microsoft.com/office/spreadsheetml/2009/9/main" uri="{B025F937-C7B1-47D3-B67F-A62EFF666E3E}">
          <x14:id>{0B0340DA-C1B6-42BF-9936-F23BBB441B8E}</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0B0340DA-C1B6-42BF-9936-F23BBB441B8E}">
            <x14:dataBar minLength="0" maxLength="100" border="1" negativeBarBorderColorSameAsPositive="0">
              <x14:cfvo type="autoMin"/>
              <x14:cfvo type="autoMax"/>
              <x14:borderColor rgb="FF638EC6"/>
              <x14:negativeFillColor rgb="FFFF0000"/>
              <x14:negativeBorderColor rgb="FFFF0000"/>
              <x14:axisColor rgb="FF000000"/>
            </x14:dataBar>
          </x14:cfRule>
          <xm:sqref>H8:H47</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DC28-E4F3-467D-90D8-E9FA7A9CDC2F}">
  <dimension ref="A1:L41"/>
  <sheetViews>
    <sheetView workbookViewId="0">
      <selection activeCell="L8" sqref="L8"/>
    </sheetView>
  </sheetViews>
  <sheetFormatPr defaultRowHeight="14.5" x14ac:dyDescent="0.35"/>
  <cols>
    <col min="1" max="1" width="8.81640625" customWidth="1"/>
    <col min="3" max="3" width="10.26953125" customWidth="1"/>
    <col min="4" max="4" width="12.7265625" customWidth="1"/>
    <col min="5" max="5" width="10.26953125" customWidth="1"/>
    <col min="6" max="6" width="12.6328125" customWidth="1"/>
    <col min="7" max="7" width="16.1796875" customWidth="1"/>
    <col min="8" max="8" width="10" customWidth="1"/>
  </cols>
  <sheetData>
    <row r="1" spans="1:12" x14ac:dyDescent="0.35">
      <c r="A1" s="1" t="s">
        <v>0</v>
      </c>
      <c r="B1" s="1" t="s">
        <v>1</v>
      </c>
      <c r="C1" s="1" t="s">
        <v>2</v>
      </c>
      <c r="D1" s="5" t="s">
        <v>3</v>
      </c>
      <c r="E1" s="1" t="s">
        <v>4</v>
      </c>
      <c r="F1" s="2" t="s">
        <v>5</v>
      </c>
      <c r="G1" s="4" t="s">
        <v>6</v>
      </c>
      <c r="H1" s="1" t="s">
        <v>7</v>
      </c>
      <c r="I1" s="1" t="s">
        <v>8</v>
      </c>
      <c r="J1" s="1" t="s">
        <v>9</v>
      </c>
      <c r="K1" s="1"/>
      <c r="L1" s="1"/>
    </row>
    <row r="2" spans="1:12" x14ac:dyDescent="0.35">
      <c r="A2" s="1" t="s">
        <v>10</v>
      </c>
      <c r="B2" s="1" t="s">
        <v>11</v>
      </c>
      <c r="C2" s="1" t="s">
        <v>12</v>
      </c>
      <c r="D2" s="2">
        <v>43878</v>
      </c>
      <c r="E2" s="1">
        <v>5</v>
      </c>
      <c r="F2" s="2">
        <v>43882</v>
      </c>
      <c r="G2" s="4">
        <v>2</v>
      </c>
      <c r="H2" s="3">
        <v>0.4</v>
      </c>
      <c r="I2" s="4">
        <v>218000</v>
      </c>
      <c r="J2" s="4">
        <v>97337</v>
      </c>
      <c r="K2" s="1"/>
      <c r="L2" s="3"/>
    </row>
    <row r="3" spans="1:12" x14ac:dyDescent="0.35">
      <c r="A3" s="1" t="s">
        <v>10</v>
      </c>
      <c r="B3" s="1" t="s">
        <v>13</v>
      </c>
      <c r="C3" s="1" t="s">
        <v>14</v>
      </c>
      <c r="D3" s="2">
        <v>43878</v>
      </c>
      <c r="E3" s="1">
        <v>6</v>
      </c>
      <c r="F3" s="2">
        <v>43885</v>
      </c>
      <c r="G3" s="4">
        <v>3</v>
      </c>
      <c r="H3" s="3">
        <v>0.5</v>
      </c>
      <c r="I3" s="4">
        <v>393000</v>
      </c>
      <c r="J3" s="4">
        <v>177440</v>
      </c>
      <c r="K3" s="1"/>
      <c r="L3" s="3"/>
    </row>
    <row r="4" spans="1:12" x14ac:dyDescent="0.35">
      <c r="A4" s="1" t="s">
        <v>10</v>
      </c>
      <c r="B4" s="1" t="s">
        <v>15</v>
      </c>
      <c r="C4" s="1" t="s">
        <v>16</v>
      </c>
      <c r="D4" s="2">
        <v>43879</v>
      </c>
      <c r="E4" s="1">
        <v>10</v>
      </c>
      <c r="F4" s="2">
        <v>43892</v>
      </c>
      <c r="G4" s="4">
        <v>4</v>
      </c>
      <c r="H4" s="3">
        <v>0.4</v>
      </c>
      <c r="I4" s="4">
        <v>86000</v>
      </c>
      <c r="J4" s="4">
        <v>31046</v>
      </c>
      <c r="K4" s="1"/>
      <c r="L4" s="3"/>
    </row>
    <row r="5" spans="1:12" x14ac:dyDescent="0.35">
      <c r="A5" s="1" t="s">
        <v>10</v>
      </c>
      <c r="B5" s="1" t="s">
        <v>17</v>
      </c>
      <c r="C5" s="1" t="s">
        <v>18</v>
      </c>
      <c r="D5" s="2">
        <v>43882</v>
      </c>
      <c r="E5" s="1">
        <v>9</v>
      </c>
      <c r="F5" s="2">
        <v>43894</v>
      </c>
      <c r="G5" s="4">
        <v>3</v>
      </c>
      <c r="H5" s="3">
        <v>0.33333333333333331</v>
      </c>
      <c r="I5" s="4">
        <v>732000</v>
      </c>
      <c r="J5" s="4">
        <v>261324</v>
      </c>
      <c r="K5" s="1"/>
      <c r="L5" s="3"/>
    </row>
    <row r="6" spans="1:12" x14ac:dyDescent="0.35">
      <c r="A6" s="1" t="s">
        <v>10</v>
      </c>
      <c r="B6" s="1" t="s">
        <v>19</v>
      </c>
      <c r="C6" s="1" t="s">
        <v>20</v>
      </c>
      <c r="D6" s="2">
        <v>43878</v>
      </c>
      <c r="E6" s="1">
        <v>4</v>
      </c>
      <c r="F6" s="2">
        <v>43881</v>
      </c>
      <c r="G6" s="4">
        <v>1</v>
      </c>
      <c r="H6" s="3">
        <v>0.25</v>
      </c>
      <c r="I6" s="4">
        <v>492000</v>
      </c>
      <c r="J6" s="4">
        <v>116850</v>
      </c>
      <c r="K6" s="1"/>
      <c r="L6" s="3"/>
    </row>
    <row r="7" spans="1:12" x14ac:dyDescent="0.35">
      <c r="A7" s="1" t="s">
        <v>10</v>
      </c>
      <c r="B7" s="1" t="s">
        <v>21</v>
      </c>
      <c r="C7" s="1" t="s">
        <v>12</v>
      </c>
      <c r="D7" s="2">
        <v>43881</v>
      </c>
      <c r="E7" s="1">
        <v>6</v>
      </c>
      <c r="F7" s="2">
        <v>43888</v>
      </c>
      <c r="G7" s="4">
        <v>0</v>
      </c>
      <c r="H7" s="3">
        <v>0</v>
      </c>
      <c r="I7" s="4">
        <v>188000</v>
      </c>
      <c r="J7" s="4">
        <v>0</v>
      </c>
      <c r="K7" s="1"/>
      <c r="L7" s="3"/>
    </row>
    <row r="8" spans="1:12" x14ac:dyDescent="0.35">
      <c r="A8" s="1" t="s">
        <v>10</v>
      </c>
      <c r="B8" s="1" t="s">
        <v>22</v>
      </c>
      <c r="C8" s="1" t="s">
        <v>14</v>
      </c>
      <c r="D8" s="2">
        <v>43881</v>
      </c>
      <c r="E8" s="1">
        <v>7</v>
      </c>
      <c r="F8" s="2">
        <v>43889</v>
      </c>
      <c r="G8" s="4">
        <v>3</v>
      </c>
      <c r="H8" s="3">
        <v>0.42857142857142855</v>
      </c>
      <c r="I8" s="4">
        <v>180000</v>
      </c>
      <c r="J8" s="4">
        <v>79380</v>
      </c>
      <c r="K8" s="1"/>
      <c r="L8" s="3"/>
    </row>
    <row r="9" spans="1:12" x14ac:dyDescent="0.35">
      <c r="A9" s="1" t="s">
        <v>10</v>
      </c>
      <c r="B9" s="1" t="s">
        <v>23</v>
      </c>
      <c r="C9" s="1" t="s">
        <v>16</v>
      </c>
      <c r="D9" s="2">
        <v>43885</v>
      </c>
      <c r="E9" s="1">
        <v>5</v>
      </c>
      <c r="F9" s="2">
        <v>43889</v>
      </c>
      <c r="G9" s="4">
        <v>2</v>
      </c>
      <c r="H9" s="3">
        <v>0.4</v>
      </c>
      <c r="I9" s="4">
        <v>582000</v>
      </c>
      <c r="J9" s="4">
        <v>195231</v>
      </c>
      <c r="K9" s="1"/>
      <c r="L9" s="3"/>
    </row>
    <row r="10" spans="1:12" x14ac:dyDescent="0.35">
      <c r="A10" s="1" t="s">
        <v>10</v>
      </c>
      <c r="B10" s="1" t="s">
        <v>24</v>
      </c>
      <c r="C10" s="1" t="s">
        <v>18</v>
      </c>
      <c r="D10" s="2">
        <v>43885</v>
      </c>
      <c r="E10" s="1">
        <v>9</v>
      </c>
      <c r="F10" s="2">
        <v>43895</v>
      </c>
      <c r="G10" s="4">
        <v>1</v>
      </c>
      <c r="H10" s="3">
        <v>0.1111111111111111</v>
      </c>
      <c r="I10" s="4">
        <v>562000</v>
      </c>
      <c r="J10" s="4">
        <v>74746</v>
      </c>
      <c r="K10" s="1"/>
      <c r="L10" s="3"/>
    </row>
    <row r="11" spans="1:12" x14ac:dyDescent="0.35">
      <c r="A11" s="1" t="s">
        <v>10</v>
      </c>
      <c r="B11" s="1" t="s">
        <v>25</v>
      </c>
      <c r="C11" s="1" t="s">
        <v>20</v>
      </c>
      <c r="D11" s="2">
        <v>43885</v>
      </c>
      <c r="E11" s="1">
        <v>6</v>
      </c>
      <c r="F11" s="2">
        <v>43892</v>
      </c>
      <c r="G11" s="4">
        <v>3</v>
      </c>
      <c r="H11" s="3">
        <v>0.5</v>
      </c>
      <c r="I11" s="4">
        <v>416000</v>
      </c>
      <c r="J11" s="4">
        <v>175015</v>
      </c>
      <c r="K11" s="1"/>
      <c r="L11" s="3"/>
    </row>
    <row r="12" spans="1:12" x14ac:dyDescent="0.35">
      <c r="A12" s="1" t="s">
        <v>26</v>
      </c>
      <c r="B12" s="1" t="s">
        <v>11</v>
      </c>
      <c r="C12" s="1" t="s">
        <v>12</v>
      </c>
      <c r="D12" s="2">
        <v>43879</v>
      </c>
      <c r="E12" s="1">
        <v>7</v>
      </c>
      <c r="F12" s="2">
        <v>43887</v>
      </c>
      <c r="G12" s="4">
        <v>7</v>
      </c>
      <c r="H12" s="3">
        <v>1</v>
      </c>
      <c r="I12" s="4">
        <v>293000</v>
      </c>
      <c r="J12" s="4">
        <v>273001</v>
      </c>
      <c r="K12" s="1"/>
      <c r="L12" s="3"/>
    </row>
    <row r="13" spans="1:12" x14ac:dyDescent="0.35">
      <c r="A13" s="1" t="s">
        <v>26</v>
      </c>
      <c r="B13" s="1" t="s">
        <v>13</v>
      </c>
      <c r="C13" s="1" t="s">
        <v>14</v>
      </c>
      <c r="D13" s="2">
        <v>43878</v>
      </c>
      <c r="E13" s="1">
        <v>9</v>
      </c>
      <c r="F13" s="2">
        <v>43888</v>
      </c>
      <c r="G13" s="4">
        <v>4</v>
      </c>
      <c r="H13" s="3">
        <v>0.44444444444444442</v>
      </c>
      <c r="I13" s="4">
        <v>224000</v>
      </c>
      <c r="J13" s="4">
        <v>57910</v>
      </c>
      <c r="K13" s="1"/>
      <c r="L13" s="3"/>
    </row>
    <row r="14" spans="1:12" x14ac:dyDescent="0.35">
      <c r="A14" s="1" t="s">
        <v>26</v>
      </c>
      <c r="B14" s="1" t="s">
        <v>15</v>
      </c>
      <c r="C14" s="1" t="s">
        <v>16</v>
      </c>
      <c r="D14" s="2">
        <v>43879</v>
      </c>
      <c r="E14" s="1">
        <v>8</v>
      </c>
      <c r="F14" s="2">
        <v>43888</v>
      </c>
      <c r="G14" s="4">
        <v>0</v>
      </c>
      <c r="H14" s="3">
        <v>0</v>
      </c>
      <c r="I14" s="4">
        <v>978000</v>
      </c>
      <c r="J14" s="4">
        <v>0</v>
      </c>
      <c r="K14" s="1"/>
      <c r="L14" s="3"/>
    </row>
    <row r="15" spans="1:12" x14ac:dyDescent="0.35">
      <c r="A15" s="1" t="s">
        <v>26</v>
      </c>
      <c r="B15" s="1" t="s">
        <v>17</v>
      </c>
      <c r="C15" s="1" t="s">
        <v>18</v>
      </c>
      <c r="D15" s="2">
        <v>43881</v>
      </c>
      <c r="E15" s="1">
        <v>7</v>
      </c>
      <c r="F15" s="2">
        <v>43889</v>
      </c>
      <c r="G15" s="4">
        <v>3</v>
      </c>
      <c r="H15" s="3">
        <v>0.42857142857142855</v>
      </c>
      <c r="I15" s="4">
        <v>932000</v>
      </c>
      <c r="J15" s="4">
        <v>379157</v>
      </c>
      <c r="K15" s="1"/>
      <c r="L15" s="3"/>
    </row>
    <row r="16" spans="1:12" x14ac:dyDescent="0.35">
      <c r="A16" s="1" t="s">
        <v>26</v>
      </c>
      <c r="B16" s="1" t="s">
        <v>19</v>
      </c>
      <c r="C16" s="1" t="s">
        <v>20</v>
      </c>
      <c r="D16" s="2">
        <v>43882</v>
      </c>
      <c r="E16" s="1">
        <v>4</v>
      </c>
      <c r="F16" s="2">
        <v>43887</v>
      </c>
      <c r="G16" s="4">
        <v>1</v>
      </c>
      <c r="H16" s="3">
        <v>0.25</v>
      </c>
      <c r="I16" s="4">
        <v>854000</v>
      </c>
      <c r="J16" s="4">
        <v>322812</v>
      </c>
      <c r="K16" s="1"/>
      <c r="L16" s="3"/>
    </row>
    <row r="17" spans="1:12" x14ac:dyDescent="0.35">
      <c r="A17" s="1" t="s">
        <v>26</v>
      </c>
      <c r="B17" s="1" t="s">
        <v>21</v>
      </c>
      <c r="C17" s="1" t="s">
        <v>12</v>
      </c>
      <c r="D17" s="2">
        <v>43882</v>
      </c>
      <c r="E17" s="1">
        <v>6</v>
      </c>
      <c r="F17" s="2">
        <v>43889</v>
      </c>
      <c r="G17" s="4">
        <v>3</v>
      </c>
      <c r="H17" s="3">
        <v>0.5</v>
      </c>
      <c r="I17" s="4">
        <v>81000</v>
      </c>
      <c r="J17" s="4">
        <v>38461</v>
      </c>
      <c r="K17" s="1"/>
      <c r="L17" s="3"/>
    </row>
    <row r="18" spans="1:12" x14ac:dyDescent="0.35">
      <c r="A18" s="1" t="s">
        <v>26</v>
      </c>
      <c r="B18" s="1" t="s">
        <v>22</v>
      </c>
      <c r="C18" s="1" t="s">
        <v>14</v>
      </c>
      <c r="D18" s="2">
        <v>43885</v>
      </c>
      <c r="E18" s="1">
        <v>6</v>
      </c>
      <c r="F18" s="2">
        <v>43892</v>
      </c>
      <c r="G18" s="4">
        <v>5</v>
      </c>
      <c r="H18" s="3">
        <v>0.83333333333333337</v>
      </c>
      <c r="I18" s="4">
        <v>169000</v>
      </c>
      <c r="J18" s="4">
        <v>136468</v>
      </c>
      <c r="K18" s="1"/>
      <c r="L18" s="3"/>
    </row>
    <row r="19" spans="1:12" x14ac:dyDescent="0.35">
      <c r="A19" s="1" t="s">
        <v>26</v>
      </c>
      <c r="B19" s="1" t="s">
        <v>23</v>
      </c>
      <c r="C19" s="1" t="s">
        <v>16</v>
      </c>
      <c r="D19" s="2">
        <v>43886</v>
      </c>
      <c r="E19" s="1">
        <v>4</v>
      </c>
      <c r="F19" s="2">
        <v>43889</v>
      </c>
      <c r="G19" s="4">
        <v>1</v>
      </c>
      <c r="H19" s="3">
        <v>0.25</v>
      </c>
      <c r="I19" s="4">
        <v>61000</v>
      </c>
      <c r="J19" s="4">
        <v>12078</v>
      </c>
      <c r="K19" s="1"/>
      <c r="L19" s="3"/>
    </row>
    <row r="20" spans="1:12" x14ac:dyDescent="0.35">
      <c r="A20" s="1" t="s">
        <v>26</v>
      </c>
      <c r="B20" s="1" t="s">
        <v>24</v>
      </c>
      <c r="C20" s="1" t="s">
        <v>18</v>
      </c>
      <c r="D20" s="2">
        <v>43888</v>
      </c>
      <c r="E20" s="1">
        <v>7</v>
      </c>
      <c r="F20" s="2">
        <v>43896</v>
      </c>
      <c r="G20" s="4">
        <v>3</v>
      </c>
      <c r="H20" s="3">
        <v>0.42857142857142855</v>
      </c>
      <c r="I20" s="4">
        <v>645000</v>
      </c>
      <c r="J20" s="4">
        <v>273048</v>
      </c>
      <c r="K20" s="1"/>
      <c r="L20" s="3"/>
    </row>
    <row r="21" spans="1:12" x14ac:dyDescent="0.35">
      <c r="A21" s="1" t="s">
        <v>26</v>
      </c>
      <c r="B21" s="1" t="s">
        <v>25</v>
      </c>
      <c r="C21" s="1" t="s">
        <v>20</v>
      </c>
      <c r="D21" s="2">
        <v>43878</v>
      </c>
      <c r="E21" s="1">
        <v>3</v>
      </c>
      <c r="F21" s="2">
        <v>43880</v>
      </c>
      <c r="G21" s="4">
        <v>3</v>
      </c>
      <c r="H21" s="3">
        <v>1</v>
      </c>
      <c r="I21" s="4">
        <v>68000</v>
      </c>
      <c r="J21" s="4">
        <v>64987</v>
      </c>
      <c r="K21" s="1"/>
      <c r="L21" s="3"/>
    </row>
    <row r="22" spans="1:12" x14ac:dyDescent="0.35">
      <c r="A22" s="1" t="s">
        <v>27</v>
      </c>
      <c r="B22" s="1" t="s">
        <v>11</v>
      </c>
      <c r="C22" s="1" t="s">
        <v>12</v>
      </c>
      <c r="D22" s="2">
        <v>43878</v>
      </c>
      <c r="E22" s="1">
        <v>10</v>
      </c>
      <c r="F22" s="2">
        <v>43889</v>
      </c>
      <c r="G22" s="4">
        <v>5</v>
      </c>
      <c r="H22" s="3">
        <v>0.5</v>
      </c>
      <c r="I22" s="4">
        <v>839000</v>
      </c>
      <c r="J22" s="4">
        <v>406974</v>
      </c>
      <c r="K22" s="1"/>
      <c r="L22" s="3"/>
    </row>
    <row r="23" spans="1:12" x14ac:dyDescent="0.35">
      <c r="A23" s="1" t="s">
        <v>27</v>
      </c>
      <c r="B23" s="1" t="s">
        <v>13</v>
      </c>
      <c r="C23" s="1" t="s">
        <v>14</v>
      </c>
      <c r="D23" s="2">
        <v>43882</v>
      </c>
      <c r="E23" s="1">
        <v>5</v>
      </c>
      <c r="F23" s="2">
        <v>43888</v>
      </c>
      <c r="G23" s="4">
        <v>4</v>
      </c>
      <c r="H23" s="3">
        <v>0.8</v>
      </c>
      <c r="I23" s="4">
        <v>729000</v>
      </c>
      <c r="J23" s="4">
        <v>487139</v>
      </c>
      <c r="K23" s="1"/>
      <c r="L23" s="3"/>
    </row>
    <row r="24" spans="1:12" x14ac:dyDescent="0.35">
      <c r="A24" s="1" t="s">
        <v>27</v>
      </c>
      <c r="B24" s="1" t="s">
        <v>15</v>
      </c>
      <c r="C24" s="1" t="s">
        <v>16</v>
      </c>
      <c r="D24" s="2">
        <v>43885</v>
      </c>
      <c r="E24" s="1">
        <v>7</v>
      </c>
      <c r="F24" s="2">
        <v>43893</v>
      </c>
      <c r="G24" s="4">
        <v>3</v>
      </c>
      <c r="H24" s="3">
        <v>0.42857142857142855</v>
      </c>
      <c r="I24" s="4">
        <v>826000</v>
      </c>
      <c r="J24" s="4">
        <v>298186</v>
      </c>
      <c r="K24" s="1"/>
      <c r="L24" s="3"/>
    </row>
    <row r="25" spans="1:12" x14ac:dyDescent="0.35">
      <c r="A25" s="1" t="s">
        <v>27</v>
      </c>
      <c r="B25" s="1" t="s">
        <v>17</v>
      </c>
      <c r="C25" s="1" t="s">
        <v>18</v>
      </c>
      <c r="D25" s="2">
        <v>43887</v>
      </c>
      <c r="E25" s="1">
        <v>7</v>
      </c>
      <c r="F25" s="2">
        <v>43895</v>
      </c>
      <c r="G25" s="4">
        <v>2</v>
      </c>
      <c r="H25" s="3">
        <v>0.2857142857142857</v>
      </c>
      <c r="I25" s="4">
        <v>895000</v>
      </c>
      <c r="J25" s="4">
        <v>280583</v>
      </c>
      <c r="K25" s="1"/>
      <c r="L25" s="3"/>
    </row>
    <row r="26" spans="1:12" x14ac:dyDescent="0.35">
      <c r="A26" s="1" t="s">
        <v>27</v>
      </c>
      <c r="B26" s="1" t="s">
        <v>19</v>
      </c>
      <c r="C26" s="1" t="s">
        <v>20</v>
      </c>
      <c r="D26" s="2">
        <v>43889</v>
      </c>
      <c r="E26" s="1">
        <v>3</v>
      </c>
      <c r="F26" s="2">
        <v>43893</v>
      </c>
      <c r="G26" s="4">
        <v>2</v>
      </c>
      <c r="H26" s="3">
        <v>0.66666666666666663</v>
      </c>
      <c r="I26" s="4">
        <v>341000</v>
      </c>
      <c r="J26" s="4">
        <v>129785</v>
      </c>
      <c r="K26" s="1"/>
      <c r="L26" s="3"/>
    </row>
    <row r="27" spans="1:12" x14ac:dyDescent="0.35">
      <c r="A27" s="1" t="s">
        <v>28</v>
      </c>
      <c r="B27" s="1" t="s">
        <v>11</v>
      </c>
      <c r="C27" s="1" t="s">
        <v>12</v>
      </c>
      <c r="D27" s="2">
        <v>43892</v>
      </c>
      <c r="E27" s="1">
        <v>9</v>
      </c>
      <c r="F27" s="2">
        <v>43902</v>
      </c>
      <c r="G27" s="4">
        <v>8</v>
      </c>
      <c r="H27" s="3">
        <v>0.88888888888888884</v>
      </c>
      <c r="I27" s="4">
        <v>787000</v>
      </c>
      <c r="J27" s="4">
        <v>727188</v>
      </c>
      <c r="K27" s="1"/>
      <c r="L27" s="3"/>
    </row>
    <row r="28" spans="1:12" x14ac:dyDescent="0.35">
      <c r="A28" s="1" t="s">
        <v>28</v>
      </c>
      <c r="B28" s="1" t="s">
        <v>13</v>
      </c>
      <c r="C28" s="1" t="s">
        <v>14</v>
      </c>
      <c r="D28" s="2">
        <v>43892</v>
      </c>
      <c r="E28" s="1">
        <v>10</v>
      </c>
      <c r="F28" s="2">
        <v>43903</v>
      </c>
      <c r="G28" s="4">
        <v>2</v>
      </c>
      <c r="H28" s="3">
        <v>0.2</v>
      </c>
      <c r="I28" s="4">
        <v>228000</v>
      </c>
      <c r="J28" s="4">
        <v>47880</v>
      </c>
      <c r="K28" s="1"/>
      <c r="L28" s="3"/>
    </row>
    <row r="29" spans="1:12" x14ac:dyDescent="0.35">
      <c r="A29" s="1" t="s">
        <v>28</v>
      </c>
      <c r="B29" s="1" t="s">
        <v>15</v>
      </c>
      <c r="C29" s="1" t="s">
        <v>16</v>
      </c>
      <c r="D29" s="2">
        <v>43878</v>
      </c>
      <c r="E29" s="1">
        <v>4</v>
      </c>
      <c r="F29" s="2">
        <v>43881</v>
      </c>
      <c r="G29" s="4">
        <v>0</v>
      </c>
      <c r="H29" s="3">
        <v>0</v>
      </c>
      <c r="I29" s="4">
        <v>147000</v>
      </c>
      <c r="J29" s="4">
        <v>0</v>
      </c>
      <c r="K29" s="1"/>
      <c r="L29" s="3"/>
    </row>
    <row r="30" spans="1:12" x14ac:dyDescent="0.35">
      <c r="A30" s="1" t="s">
        <v>28</v>
      </c>
      <c r="B30" s="1" t="s">
        <v>17</v>
      </c>
      <c r="C30" s="1" t="s">
        <v>18</v>
      </c>
      <c r="D30" s="2">
        <v>43880</v>
      </c>
      <c r="E30" s="1">
        <v>8</v>
      </c>
      <c r="F30" s="2">
        <v>43889</v>
      </c>
      <c r="G30" s="4">
        <v>5</v>
      </c>
      <c r="H30" s="3">
        <v>0.625</v>
      </c>
      <c r="I30" s="4">
        <v>338000</v>
      </c>
      <c r="J30" s="4">
        <v>205123</v>
      </c>
      <c r="K30" s="1"/>
      <c r="L30" s="3"/>
    </row>
    <row r="31" spans="1:12" x14ac:dyDescent="0.35">
      <c r="A31" s="1" t="s">
        <v>28</v>
      </c>
      <c r="B31" s="1" t="s">
        <v>19</v>
      </c>
      <c r="C31" s="1" t="s">
        <v>20</v>
      </c>
      <c r="D31" s="2">
        <v>43885</v>
      </c>
      <c r="E31" s="1">
        <v>10</v>
      </c>
      <c r="F31" s="2">
        <v>43896</v>
      </c>
      <c r="G31" s="4">
        <v>3</v>
      </c>
      <c r="H31" s="3">
        <v>0.3</v>
      </c>
      <c r="I31" s="4">
        <v>857000</v>
      </c>
      <c r="J31" s="4">
        <v>305949</v>
      </c>
      <c r="K31" s="1"/>
      <c r="L31" s="3"/>
    </row>
    <row r="32" spans="1:12" x14ac:dyDescent="0.35">
      <c r="A32" s="1" t="s">
        <v>28</v>
      </c>
      <c r="B32" s="1" t="s">
        <v>21</v>
      </c>
      <c r="C32" s="1" t="s">
        <v>12</v>
      </c>
      <c r="D32" s="2">
        <v>43886</v>
      </c>
      <c r="E32" s="1">
        <v>6</v>
      </c>
      <c r="F32" s="2">
        <v>43893</v>
      </c>
      <c r="G32" s="4">
        <v>3</v>
      </c>
      <c r="H32" s="3">
        <v>0.5</v>
      </c>
      <c r="I32" s="4">
        <v>602000</v>
      </c>
      <c r="J32" s="4">
        <v>322371</v>
      </c>
      <c r="K32" s="1"/>
      <c r="L32" s="3"/>
    </row>
    <row r="33" spans="1:12" x14ac:dyDescent="0.35">
      <c r="A33" s="1" t="s">
        <v>28</v>
      </c>
      <c r="B33" s="1" t="s">
        <v>22</v>
      </c>
      <c r="C33" s="1" t="s">
        <v>14</v>
      </c>
      <c r="D33" s="2">
        <v>43886</v>
      </c>
      <c r="E33" s="1">
        <v>4</v>
      </c>
      <c r="F33" s="2">
        <v>43889</v>
      </c>
      <c r="G33" s="4">
        <v>2</v>
      </c>
      <c r="H33" s="3">
        <v>0.5</v>
      </c>
      <c r="I33" s="4">
        <v>990000</v>
      </c>
      <c r="J33" s="4">
        <v>451440</v>
      </c>
      <c r="K33" s="1"/>
      <c r="L33" s="3"/>
    </row>
    <row r="34" spans="1:12" x14ac:dyDescent="0.35">
      <c r="A34" s="1" t="s">
        <v>29</v>
      </c>
      <c r="B34" s="1" t="s">
        <v>11</v>
      </c>
      <c r="C34" s="1" t="s">
        <v>16</v>
      </c>
      <c r="D34" s="2">
        <v>43889</v>
      </c>
      <c r="E34" s="1">
        <v>8</v>
      </c>
      <c r="F34" s="2">
        <v>43900</v>
      </c>
      <c r="G34" s="4">
        <v>3</v>
      </c>
      <c r="H34" s="3">
        <v>0.375</v>
      </c>
      <c r="I34" s="4">
        <v>96000</v>
      </c>
      <c r="J34" s="4">
        <v>32256</v>
      </c>
      <c r="K34" s="1"/>
      <c r="L34" s="3"/>
    </row>
    <row r="35" spans="1:12" x14ac:dyDescent="0.35">
      <c r="A35" s="1" t="s">
        <v>29</v>
      </c>
      <c r="B35" s="1" t="s">
        <v>13</v>
      </c>
      <c r="C35" s="1" t="s">
        <v>18</v>
      </c>
      <c r="D35" s="2">
        <v>43892</v>
      </c>
      <c r="E35" s="1">
        <v>9</v>
      </c>
      <c r="F35" s="2">
        <v>43902</v>
      </c>
      <c r="G35" s="4">
        <v>4</v>
      </c>
      <c r="H35" s="3">
        <v>0.44444444444444442</v>
      </c>
      <c r="I35" s="4">
        <v>513000</v>
      </c>
      <c r="J35" s="4">
        <v>226233</v>
      </c>
      <c r="K35" s="1"/>
      <c r="L35" s="3"/>
    </row>
    <row r="36" spans="1:12" x14ac:dyDescent="0.35">
      <c r="A36" s="1" t="s">
        <v>29</v>
      </c>
      <c r="B36" s="1" t="s">
        <v>15</v>
      </c>
      <c r="C36" s="1" t="s">
        <v>20</v>
      </c>
      <c r="D36" s="2">
        <v>43881</v>
      </c>
      <c r="E36" s="1">
        <v>5</v>
      </c>
      <c r="F36" s="2">
        <v>43887</v>
      </c>
      <c r="G36" s="4">
        <v>3</v>
      </c>
      <c r="H36" s="3">
        <v>0.6</v>
      </c>
      <c r="I36" s="4">
        <v>616000</v>
      </c>
      <c r="J36" s="4">
        <v>401579</v>
      </c>
      <c r="K36" s="1"/>
      <c r="L36" s="3"/>
    </row>
    <row r="37" spans="1:12" x14ac:dyDescent="0.35">
      <c r="A37" s="1" t="s">
        <v>29</v>
      </c>
      <c r="B37" s="1" t="s">
        <v>17</v>
      </c>
      <c r="C37" s="1" t="s">
        <v>12</v>
      </c>
      <c r="D37" s="2">
        <v>43880</v>
      </c>
      <c r="E37" s="1">
        <v>3</v>
      </c>
      <c r="F37" s="2">
        <v>43882</v>
      </c>
      <c r="G37" s="4">
        <v>3</v>
      </c>
      <c r="H37" s="3">
        <v>1</v>
      </c>
      <c r="I37" s="4">
        <v>817000</v>
      </c>
      <c r="J37" s="4">
        <v>807069</v>
      </c>
      <c r="K37" s="1"/>
      <c r="L37" s="3"/>
    </row>
    <row r="38" spans="1:12" x14ac:dyDescent="0.35">
      <c r="A38" s="1" t="s">
        <v>29</v>
      </c>
      <c r="B38" s="1" t="s">
        <v>19</v>
      </c>
      <c r="C38" s="1" t="s">
        <v>14</v>
      </c>
      <c r="D38" s="2">
        <v>43882</v>
      </c>
      <c r="E38" s="1">
        <v>7</v>
      </c>
      <c r="F38" s="2">
        <v>43892</v>
      </c>
      <c r="G38" s="4">
        <v>3</v>
      </c>
      <c r="H38" s="3">
        <v>0.42857142857142855</v>
      </c>
      <c r="I38" s="4">
        <v>372000</v>
      </c>
      <c r="J38" s="4">
        <v>173166</v>
      </c>
      <c r="K38" s="1"/>
      <c r="L38" s="3"/>
    </row>
    <row r="39" spans="1:12" x14ac:dyDescent="0.35">
      <c r="A39" s="1" t="s">
        <v>29</v>
      </c>
      <c r="B39" s="1" t="s">
        <v>21</v>
      </c>
      <c r="C39" s="1" t="s">
        <v>16</v>
      </c>
      <c r="D39" s="2">
        <v>43885</v>
      </c>
      <c r="E39" s="1">
        <v>10</v>
      </c>
      <c r="F39" s="2">
        <v>43896</v>
      </c>
      <c r="G39" s="4">
        <v>2</v>
      </c>
      <c r="H39" s="3">
        <v>0.2</v>
      </c>
      <c r="I39" s="4">
        <v>50000</v>
      </c>
      <c r="J39" s="4">
        <v>8400</v>
      </c>
      <c r="K39" s="1"/>
      <c r="L39" s="3"/>
    </row>
    <row r="40" spans="1:12" x14ac:dyDescent="0.35">
      <c r="A40" s="1" t="s">
        <v>29</v>
      </c>
      <c r="B40" s="1" t="s">
        <v>22</v>
      </c>
      <c r="C40" s="1" t="s">
        <v>18</v>
      </c>
      <c r="D40" s="2">
        <v>43885</v>
      </c>
      <c r="E40" s="1">
        <v>10</v>
      </c>
      <c r="F40" s="2">
        <v>43896</v>
      </c>
      <c r="G40" s="4">
        <v>3</v>
      </c>
      <c r="H40" s="3">
        <v>0.3</v>
      </c>
      <c r="I40" s="4">
        <v>807000</v>
      </c>
      <c r="J40" s="4">
        <v>262679</v>
      </c>
      <c r="K40" s="1"/>
      <c r="L40" s="3"/>
    </row>
    <row r="41" spans="1:12" x14ac:dyDescent="0.35">
      <c r="A41" s="1" t="s">
        <v>29</v>
      </c>
      <c r="B41" s="1" t="s">
        <v>23</v>
      </c>
      <c r="C41" s="1" t="s">
        <v>20</v>
      </c>
      <c r="D41" s="2">
        <v>43885</v>
      </c>
      <c r="E41" s="1">
        <v>3</v>
      </c>
      <c r="F41" s="2">
        <v>43887</v>
      </c>
      <c r="G41" s="4">
        <v>0</v>
      </c>
      <c r="H41" s="3">
        <v>0</v>
      </c>
      <c r="I41" s="4">
        <v>691000</v>
      </c>
      <c r="J41" s="4">
        <v>0</v>
      </c>
      <c r="K41" s="1"/>
      <c r="L41"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C598-A1F0-49FD-9A70-1697E858116E}">
  <dimension ref="A1:F27"/>
  <sheetViews>
    <sheetView workbookViewId="0">
      <selection activeCell="M22" sqref="M22"/>
    </sheetView>
  </sheetViews>
  <sheetFormatPr defaultRowHeight="14.5" x14ac:dyDescent="0.35"/>
  <sheetData>
    <row r="1" spans="1:6" ht="16.5" x14ac:dyDescent="0.45">
      <c r="A1" s="14" t="s">
        <v>51</v>
      </c>
      <c r="B1" s="13" t="s">
        <v>52</v>
      </c>
    </row>
    <row r="3" spans="1:6" ht="16.5" x14ac:dyDescent="0.45">
      <c r="A3" s="14" t="s">
        <v>53</v>
      </c>
      <c r="B3" s="13" t="s">
        <v>54</v>
      </c>
    </row>
    <row r="5" spans="1:6" ht="16.5" x14ac:dyDescent="0.45">
      <c r="A5" s="16" t="s">
        <v>55</v>
      </c>
      <c r="B5" s="15" t="s">
        <v>56</v>
      </c>
    </row>
    <row r="7" spans="1:6" x14ac:dyDescent="0.35">
      <c r="B7" t="s">
        <v>57</v>
      </c>
      <c r="C7" t="s">
        <v>58</v>
      </c>
    </row>
    <row r="8" spans="1:6" x14ac:dyDescent="0.35">
      <c r="C8" t="s">
        <v>59</v>
      </c>
    </row>
    <row r="9" spans="1:6" x14ac:dyDescent="0.35">
      <c r="C9" t="s">
        <v>60</v>
      </c>
    </row>
    <row r="11" spans="1:6" ht="16.5" x14ac:dyDescent="0.45">
      <c r="A11" s="19" t="s">
        <v>61</v>
      </c>
      <c r="B11" s="18" t="s">
        <v>62</v>
      </c>
    </row>
    <row r="13" spans="1:6" x14ac:dyDescent="0.35">
      <c r="C13" t="s">
        <v>63</v>
      </c>
      <c r="E13" t="s">
        <v>64</v>
      </c>
    </row>
    <row r="15" spans="1:6" x14ac:dyDescent="0.35">
      <c r="C15" t="s">
        <v>65</v>
      </c>
      <c r="E15" s="17" t="s">
        <v>66</v>
      </c>
      <c r="F15" s="17"/>
    </row>
    <row r="17" spans="1:4" ht="16.5" x14ac:dyDescent="0.45">
      <c r="A17" s="22" t="s">
        <v>67</v>
      </c>
      <c r="B17" s="21" t="s">
        <v>68</v>
      </c>
      <c r="C17" s="20"/>
      <c r="D17" s="20"/>
    </row>
    <row r="19" spans="1:4" ht="16.5" x14ac:dyDescent="0.45">
      <c r="A19" s="24" t="s">
        <v>69</v>
      </c>
      <c r="B19" s="23" t="s">
        <v>70</v>
      </c>
    </row>
    <row r="21" spans="1:4" ht="16.5" x14ac:dyDescent="0.45">
      <c r="A21" s="26" t="s">
        <v>72</v>
      </c>
      <c r="B21" s="25" t="s">
        <v>71</v>
      </c>
    </row>
    <row r="23" spans="1:4" ht="16.5" x14ac:dyDescent="0.45">
      <c r="A23" s="38" t="s">
        <v>74</v>
      </c>
      <c r="B23" s="36" t="s">
        <v>73</v>
      </c>
    </row>
    <row r="25" spans="1:4" ht="16.5" x14ac:dyDescent="0.45">
      <c r="A25" s="27"/>
      <c r="B25" s="37" t="s">
        <v>75</v>
      </c>
    </row>
    <row r="27" spans="1:4" ht="16.5" x14ac:dyDescent="0.45">
      <c r="A27" s="38" t="s">
        <v>76</v>
      </c>
      <c r="B27"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3744-0B44-41A9-8468-C48CCEF47C31}">
  <dimension ref="A9:F43"/>
  <sheetViews>
    <sheetView topLeftCell="A14" workbookViewId="0">
      <selection activeCell="F9" sqref="F9"/>
    </sheetView>
  </sheetViews>
  <sheetFormatPr defaultRowHeight="14.5" x14ac:dyDescent="0.35"/>
  <cols>
    <col min="1" max="1" width="17.54296875" bestFit="1" customWidth="1"/>
    <col min="2" max="2" width="15.26953125" bestFit="1" customWidth="1"/>
    <col min="3" max="6" width="11.81640625" bestFit="1" customWidth="1"/>
    <col min="7" max="7" width="11.81640625" customWidth="1"/>
  </cols>
  <sheetData>
    <row r="9" spans="1:2" x14ac:dyDescent="0.35">
      <c r="A9" t="s">
        <v>35</v>
      </c>
      <c r="B9">
        <f>COUNTIF(dashboard!H8:H52,"="&amp;0)</f>
        <v>4</v>
      </c>
    </row>
    <row r="10" spans="1:2" s="6" customFormat="1" x14ac:dyDescent="0.35">
      <c r="A10" t="s">
        <v>37</v>
      </c>
      <c r="B10">
        <f>COUNTIFS(dashboard!H8:H55,"&lt;&gt;"&amp;0,dashboard!H8:H55,"&lt;"&amp;1)</f>
        <v>33</v>
      </c>
    </row>
    <row r="11" spans="1:2" x14ac:dyDescent="0.35">
      <c r="A11" t="s">
        <v>36</v>
      </c>
      <c r="B11">
        <f>COUNTIF(dashboard!H8:H55,"="&amp;1)</f>
        <v>3</v>
      </c>
    </row>
    <row r="13" spans="1:2" x14ac:dyDescent="0.35">
      <c r="A13" t="s">
        <v>38</v>
      </c>
      <c r="B13">
        <f>B9+B10</f>
        <v>37</v>
      </c>
    </row>
    <row r="14" spans="1:2" x14ac:dyDescent="0.35">
      <c r="A14" t="s">
        <v>39</v>
      </c>
      <c r="B14">
        <f>B9+B10+B11</f>
        <v>40</v>
      </c>
    </row>
    <row r="19" spans="1:6" x14ac:dyDescent="0.35">
      <c r="A19" s="30" t="s">
        <v>50</v>
      </c>
      <c r="B19" s="30" t="s">
        <v>49</v>
      </c>
    </row>
    <row r="20" spans="1:6" x14ac:dyDescent="0.35">
      <c r="A20" s="30" t="s">
        <v>48</v>
      </c>
      <c r="B20" s="27" t="s">
        <v>29</v>
      </c>
      <c r="C20" s="27" t="s">
        <v>28</v>
      </c>
      <c r="D20" s="27" t="s">
        <v>10</v>
      </c>
      <c r="E20" s="27" t="s">
        <v>26</v>
      </c>
      <c r="F20" s="27" t="s">
        <v>27</v>
      </c>
    </row>
    <row r="21" spans="1:6" x14ac:dyDescent="0.35">
      <c r="A21" s="31" t="s">
        <v>12</v>
      </c>
      <c r="B21" s="32">
        <v>1</v>
      </c>
      <c r="C21" s="32">
        <v>0.69444444444444442</v>
      </c>
      <c r="D21" s="32">
        <v>0.2</v>
      </c>
      <c r="E21" s="32">
        <v>0.75</v>
      </c>
      <c r="F21" s="32">
        <v>0.5</v>
      </c>
    </row>
    <row r="22" spans="1:6" x14ac:dyDescent="0.35">
      <c r="A22" s="31" t="s">
        <v>20</v>
      </c>
      <c r="B22" s="32">
        <v>0.3</v>
      </c>
      <c r="C22" s="32">
        <v>0.3</v>
      </c>
      <c r="D22" s="32">
        <v>0.375</v>
      </c>
      <c r="E22" s="32">
        <v>0.625</v>
      </c>
      <c r="F22" s="32">
        <v>0.66666666666666663</v>
      </c>
    </row>
    <row r="23" spans="1:6" x14ac:dyDescent="0.35">
      <c r="A23" s="12">
        <v>0</v>
      </c>
      <c r="B23" s="32">
        <v>0</v>
      </c>
      <c r="C23" s="32"/>
      <c r="D23" s="32"/>
      <c r="E23" s="32"/>
      <c r="F23" s="32"/>
    </row>
    <row r="24" spans="1:6" x14ac:dyDescent="0.35">
      <c r="A24" s="12">
        <v>1</v>
      </c>
      <c r="B24" s="32"/>
      <c r="C24" s="32"/>
      <c r="D24" s="32">
        <v>0.25</v>
      </c>
      <c r="E24" s="32">
        <v>0.25</v>
      </c>
      <c r="F24" s="32"/>
    </row>
    <row r="25" spans="1:6" x14ac:dyDescent="0.35">
      <c r="A25" s="12">
        <v>2</v>
      </c>
      <c r="B25" s="32"/>
      <c r="C25" s="32"/>
      <c r="D25" s="32"/>
      <c r="E25" s="32"/>
      <c r="F25" s="32">
        <v>0.66666666666666663</v>
      </c>
    </row>
    <row r="26" spans="1:6" x14ac:dyDescent="0.35">
      <c r="A26" s="12">
        <v>3</v>
      </c>
      <c r="B26" s="32">
        <v>0.6</v>
      </c>
      <c r="C26" s="32">
        <v>0.3</v>
      </c>
      <c r="D26" s="32">
        <v>0.5</v>
      </c>
      <c r="E26" s="32">
        <v>1</v>
      </c>
      <c r="F26" s="32"/>
    </row>
    <row r="27" spans="1:6" x14ac:dyDescent="0.35">
      <c r="A27" s="31" t="s">
        <v>16</v>
      </c>
      <c r="B27" s="32">
        <v>0.28749999999999998</v>
      </c>
      <c r="C27" s="32">
        <v>0</v>
      </c>
      <c r="D27" s="32">
        <v>0.4</v>
      </c>
      <c r="E27" s="32">
        <v>0.125</v>
      </c>
      <c r="F27" s="32">
        <v>0.42857142857142855</v>
      </c>
    </row>
    <row r="28" spans="1:6" x14ac:dyDescent="0.35">
      <c r="A28" s="12">
        <v>0</v>
      </c>
      <c r="B28" s="32"/>
      <c r="C28" s="32">
        <v>0</v>
      </c>
      <c r="D28" s="32"/>
      <c r="E28" s="32">
        <v>0</v>
      </c>
      <c r="F28" s="32"/>
    </row>
    <row r="29" spans="1:6" x14ac:dyDescent="0.35">
      <c r="A29" s="12">
        <v>1</v>
      </c>
      <c r="B29" s="32"/>
      <c r="C29" s="32"/>
      <c r="D29" s="32"/>
      <c r="E29" s="32">
        <v>0.25</v>
      </c>
      <c r="F29" s="32"/>
    </row>
    <row r="30" spans="1:6" x14ac:dyDescent="0.35">
      <c r="A30" s="12">
        <v>2</v>
      </c>
      <c r="B30" s="32">
        <v>0.2</v>
      </c>
      <c r="C30" s="32"/>
      <c r="D30" s="32">
        <v>0.4</v>
      </c>
      <c r="E30" s="32"/>
      <c r="F30" s="32"/>
    </row>
    <row r="31" spans="1:6" x14ac:dyDescent="0.35">
      <c r="A31" s="12">
        <v>3</v>
      </c>
      <c r="B31" s="32">
        <v>0.375</v>
      </c>
      <c r="C31" s="32"/>
      <c r="D31" s="32"/>
      <c r="E31" s="32"/>
      <c r="F31" s="32">
        <v>0.42857142857142855</v>
      </c>
    </row>
    <row r="32" spans="1:6" x14ac:dyDescent="0.35">
      <c r="A32" s="12">
        <v>4</v>
      </c>
      <c r="B32" s="32"/>
      <c r="C32" s="32"/>
      <c r="D32" s="32">
        <v>0.4</v>
      </c>
      <c r="E32" s="32"/>
      <c r="F32" s="32"/>
    </row>
    <row r="33" spans="1:6" x14ac:dyDescent="0.35">
      <c r="A33" s="31" t="s">
        <v>14</v>
      </c>
      <c r="B33" s="32">
        <v>0.42857142857142855</v>
      </c>
      <c r="C33" s="32">
        <v>0.35</v>
      </c>
      <c r="D33" s="32">
        <v>0.4642857142857143</v>
      </c>
      <c r="E33" s="32">
        <v>0.63888888888888884</v>
      </c>
      <c r="F33" s="32">
        <v>0.8</v>
      </c>
    </row>
    <row r="34" spans="1:6" x14ac:dyDescent="0.35">
      <c r="A34" s="12">
        <v>2</v>
      </c>
      <c r="B34" s="32"/>
      <c r="C34" s="32">
        <v>0.35</v>
      </c>
      <c r="D34" s="32"/>
      <c r="E34" s="32"/>
      <c r="F34" s="32"/>
    </row>
    <row r="35" spans="1:6" x14ac:dyDescent="0.35">
      <c r="A35" s="12">
        <v>3</v>
      </c>
      <c r="B35" s="32">
        <v>0.42857142857142855</v>
      </c>
      <c r="C35" s="32"/>
      <c r="D35" s="32">
        <v>0.4642857142857143</v>
      </c>
      <c r="E35" s="32"/>
      <c r="F35" s="32"/>
    </row>
    <row r="36" spans="1:6" x14ac:dyDescent="0.35">
      <c r="A36" s="12">
        <v>4</v>
      </c>
      <c r="B36" s="32"/>
      <c r="C36" s="32"/>
      <c r="D36" s="32"/>
      <c r="E36" s="32">
        <v>0.44444444444444442</v>
      </c>
      <c r="F36" s="32">
        <v>0.8</v>
      </c>
    </row>
    <row r="37" spans="1:6" x14ac:dyDescent="0.35">
      <c r="A37" s="12">
        <v>5</v>
      </c>
      <c r="B37" s="32"/>
      <c r="C37" s="32"/>
      <c r="D37" s="32"/>
      <c r="E37" s="32">
        <v>0.83333333333333337</v>
      </c>
      <c r="F37" s="32"/>
    </row>
    <row r="38" spans="1:6" x14ac:dyDescent="0.35">
      <c r="A38" s="31" t="s">
        <v>18</v>
      </c>
      <c r="B38" s="32">
        <v>0.37222222222222223</v>
      </c>
      <c r="C38" s="32">
        <v>0.625</v>
      </c>
      <c r="D38" s="32">
        <v>0.22222222222222221</v>
      </c>
      <c r="E38" s="32">
        <v>0.42857142857142855</v>
      </c>
      <c r="F38" s="32">
        <v>0.2857142857142857</v>
      </c>
    </row>
    <row r="39" spans="1:6" x14ac:dyDescent="0.35">
      <c r="A39" s="12">
        <v>1</v>
      </c>
      <c r="B39" s="32"/>
      <c r="C39" s="32"/>
      <c r="D39" s="32">
        <v>0.1111111111111111</v>
      </c>
      <c r="E39" s="32"/>
      <c r="F39" s="32"/>
    </row>
    <row r="40" spans="1:6" x14ac:dyDescent="0.35">
      <c r="A40" s="12">
        <v>2</v>
      </c>
      <c r="B40" s="32"/>
      <c r="C40" s="32"/>
      <c r="D40" s="32"/>
      <c r="E40" s="32"/>
      <c r="F40" s="32">
        <v>0.2857142857142857</v>
      </c>
    </row>
    <row r="41" spans="1:6" x14ac:dyDescent="0.35">
      <c r="A41" s="12">
        <v>3</v>
      </c>
      <c r="B41" s="32">
        <v>0.3</v>
      </c>
      <c r="C41" s="32"/>
      <c r="D41" s="32">
        <v>0.33333333333333331</v>
      </c>
      <c r="E41" s="32">
        <v>0.42857142857142855</v>
      </c>
      <c r="F41" s="32"/>
    </row>
    <row r="42" spans="1:6" x14ac:dyDescent="0.35">
      <c r="A42" s="12">
        <v>4</v>
      </c>
      <c r="B42" s="32">
        <v>0.44444444444444442</v>
      </c>
      <c r="C42" s="32"/>
      <c r="D42" s="32"/>
      <c r="E42" s="32"/>
      <c r="F42" s="32"/>
    </row>
    <row r="43" spans="1:6" x14ac:dyDescent="0.35">
      <c r="A43" s="12">
        <v>5</v>
      </c>
      <c r="B43" s="32"/>
      <c r="C43" s="32">
        <v>0.625</v>
      </c>
      <c r="D43" s="32"/>
      <c r="E43" s="32"/>
      <c r="F43" s="3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F4A47-A84E-4668-BB26-A7125E3C3820}">
  <dimension ref="A3:C5"/>
  <sheetViews>
    <sheetView workbookViewId="0">
      <selection activeCell="B5" sqref="B5"/>
    </sheetView>
  </sheetViews>
  <sheetFormatPr defaultRowHeight="14.5" x14ac:dyDescent="0.35"/>
  <cols>
    <col min="1" max="1" width="14.453125" style="6" customWidth="1"/>
    <col min="2" max="2" width="7.1796875" bestFit="1" customWidth="1"/>
    <col min="3" max="3" width="6.54296875" bestFit="1" customWidth="1"/>
  </cols>
  <sheetData>
    <row r="3" spans="1:3" x14ac:dyDescent="0.35">
      <c r="B3" s="27" t="s">
        <v>43</v>
      </c>
      <c r="C3" s="27" t="s">
        <v>44</v>
      </c>
    </row>
    <row r="4" spans="1:3" x14ac:dyDescent="0.35">
      <c r="A4" s="6" t="s">
        <v>45</v>
      </c>
      <c r="B4" s="35">
        <v>19695000</v>
      </c>
      <c r="C4" s="35">
        <v>8340291</v>
      </c>
    </row>
    <row r="5" spans="1:3" x14ac:dyDescent="0.35">
      <c r="A5" s="6" t="s">
        <v>46</v>
      </c>
      <c r="B5" s="7">
        <f>GETPIVOTDATA(" Actual",$B$3)/GETPIVOTDATA(" Budget",$B$3)</f>
        <v>0.42347250571210965</v>
      </c>
      <c r="C5" s="7">
        <f>1-B5</f>
        <v>0.57652749428789041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CCF03-85AF-445B-8922-8EBFAFD16C6B}">
  <dimension ref="A3:G12"/>
  <sheetViews>
    <sheetView tabSelected="1" topLeftCell="A2" workbookViewId="0">
      <selection activeCell="A9" sqref="A9"/>
    </sheetView>
  </sheetViews>
  <sheetFormatPr defaultRowHeight="14.5" x14ac:dyDescent="0.35"/>
  <cols>
    <col min="1" max="1" width="20.54296875" bestFit="1" customWidth="1"/>
    <col min="2" max="2" width="5.81640625" customWidth="1"/>
    <col min="3" max="4" width="2.81640625" customWidth="1"/>
    <col min="5" max="5" width="4.26953125" customWidth="1"/>
    <col min="6" max="6" width="2.81640625" customWidth="1"/>
    <col min="7" max="7" width="4.26953125" customWidth="1"/>
    <col min="8" max="8" width="1.81640625" customWidth="1"/>
    <col min="9" max="9" width="1.90625" customWidth="1"/>
    <col min="10" max="10" width="11.6328125" customWidth="1"/>
  </cols>
  <sheetData>
    <row r="3" spans="1:7" x14ac:dyDescent="0.35">
      <c r="A3" s="30" t="s">
        <v>40</v>
      </c>
    </row>
    <row r="4" spans="1:7" x14ac:dyDescent="0.35">
      <c r="A4" s="31" t="s">
        <v>31</v>
      </c>
      <c r="B4" s="32">
        <v>266</v>
      </c>
    </row>
    <row r="5" spans="1:7" x14ac:dyDescent="0.35">
      <c r="A5" s="31" t="s">
        <v>32</v>
      </c>
      <c r="B5" s="32">
        <v>112</v>
      </c>
      <c r="E5" s="7">
        <f>112/266</f>
        <v>0.42105263157894735</v>
      </c>
      <c r="G5" s="8">
        <f>1-E5</f>
        <v>0.57894736842105265</v>
      </c>
    </row>
    <row r="6" spans="1:7" x14ac:dyDescent="0.35">
      <c r="A6" t="s">
        <v>41</v>
      </c>
      <c r="B6">
        <f>266-112</f>
        <v>154</v>
      </c>
      <c r="E6" s="7">
        <f>154/266</f>
        <v>0.57894736842105265</v>
      </c>
    </row>
    <row r="8" spans="1:7" x14ac:dyDescent="0.35">
      <c r="A8" s="7"/>
      <c r="B8" s="7"/>
      <c r="C8" s="7"/>
      <c r="D8" s="7"/>
      <c r="E8" s="7"/>
    </row>
    <row r="9" spans="1:7" x14ac:dyDescent="0.35">
      <c r="A9" s="7" t="s">
        <v>6</v>
      </c>
      <c r="B9" s="7">
        <f>GETPIVOTDATA("Sum of Days completed",$A$3)/GETPIVOTDATA("Sum of Duration",$A$3)</f>
        <v>0.42105263157894735</v>
      </c>
      <c r="C9" s="7"/>
      <c r="D9" s="7"/>
      <c r="E9" s="7"/>
    </row>
    <row r="10" spans="1:7" x14ac:dyDescent="0.35">
      <c r="A10" s="7" t="s">
        <v>42</v>
      </c>
      <c r="B10" s="7">
        <f>B6/GETPIVOTDATA("Sum of Duration",$A$3)</f>
        <v>0.57894736842105265</v>
      </c>
      <c r="C10" s="7"/>
      <c r="D10" s="7"/>
      <c r="E10" s="7"/>
    </row>
    <row r="11" spans="1:7" x14ac:dyDescent="0.35">
      <c r="A11" s="7"/>
      <c r="B11" s="7"/>
      <c r="C11" s="7"/>
      <c r="D11" s="7"/>
      <c r="E11" s="7"/>
    </row>
    <row r="12" spans="1:7" x14ac:dyDescent="0.35">
      <c r="A12" s="7"/>
      <c r="B12" s="7"/>
      <c r="C12" s="7"/>
      <c r="D12" s="7"/>
      <c r="E12" s="7"/>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source data</vt:lpstr>
      <vt:lpstr>Steps</vt:lpstr>
      <vt:lpstr>working</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Paliwal</dc:creator>
  <cp:lastModifiedBy>Manoj Paliwal</cp:lastModifiedBy>
  <dcterms:created xsi:type="dcterms:W3CDTF">2022-12-13T04:28:48Z</dcterms:created>
  <dcterms:modified xsi:type="dcterms:W3CDTF">2023-01-02T03:58:03Z</dcterms:modified>
</cp:coreProperties>
</file>